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3.xml" ContentType="application/vnd.openxmlformats-officedocument.spreadsheetml.pivot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lise_m_wilhelmsen_bi_no/Documents/Desktop/"/>
    </mc:Choice>
  </mc:AlternateContent>
  <xr:revisionPtr revIDLastSave="0" documentId="8_{B4CE30B0-1226-3741-AD30-81CFF0D43664}" xr6:coauthVersionLast="45" xr6:coauthVersionMax="47" xr10:uidLastSave="{00000000-0000-0000-0000-000000000000}"/>
  <bookViews>
    <workbookView xWindow="-120" yWindow="-120" windowWidth="29040" windowHeight="15840" firstSheet="5" activeTab="12" xr2:uid="{00000000-000D-0000-FFFF-FFFF00000000}"/>
  </bookViews>
  <sheets>
    <sheet name="Statistikk" sheetId="1" r:id="rId1"/>
    <sheet name="Information" sheetId="2" r:id="rId2"/>
    <sheet name="Pivot" sheetId="8" r:id="rId3"/>
    <sheet name="Most sold BEV models" sheetId="12" r:id="rId4"/>
    <sheet name="Foundation of Pivot" sheetId="5" r:id="rId5"/>
    <sheet name="Regression Weight ENG" sheetId="22" r:id="rId6"/>
    <sheet name="Regression weight" sheetId="17" r:id="rId7"/>
    <sheet name="Regression HP ENG" sheetId="23" r:id="rId8"/>
    <sheet name="Regression HP" sheetId="20" r:id="rId9"/>
    <sheet name="Better Pivot" sheetId="18" r:id="rId10"/>
    <sheet name="Calculation of avg length" sheetId="16" r:id="rId11"/>
    <sheet name="Calculation weight,HP,PTW" sheetId="4" r:id="rId12"/>
    <sheet name="NEW SUBSIDY ARRANGEMENT" sheetId="24" r:id="rId13"/>
    <sheet name="Evolution over time" sheetId="3" r:id="rId14"/>
    <sheet name="Enviromental effect" sheetId="6" r:id="rId15"/>
  </sheets>
  <calcPr calcId="191028"/>
  <pivotCaches>
    <pivotCache cacheId="0" r:id="rId16"/>
    <pivotCache cacheId="1" r:id="rId17"/>
    <pivotCache cacheId="2" r:id="rId18"/>
  </pivotCaches>
  <webPublishing allowPng="1" targetScreenSize="1024x768" codePage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4" l="1"/>
  <c r="E5" i="24"/>
  <c r="E3" i="24"/>
  <c r="E6" i="24"/>
  <c r="D6" i="24"/>
  <c r="D3" i="24"/>
  <c r="M135" i="4"/>
  <c r="M134" i="4"/>
  <c r="L122" i="4"/>
  <c r="K122" i="4"/>
  <c r="L118" i="4"/>
  <c r="M107" i="4"/>
  <c r="M106" i="4"/>
  <c r="G23" i="17"/>
  <c r="G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I6" i="18"/>
  <c r="I5" i="18"/>
  <c r="F23" i="20"/>
  <c r="F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17"/>
  <c r="F2" i="17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L42" i="16"/>
  <c r="D42" i="16"/>
  <c r="E42" i="16"/>
  <c r="F42" i="16"/>
  <c r="G42" i="16"/>
  <c r="H42" i="16"/>
  <c r="I42" i="16"/>
  <c r="J42" i="16"/>
  <c r="K42" i="16"/>
  <c r="M42" i="16"/>
  <c r="N42" i="16"/>
  <c r="O42" i="16"/>
  <c r="P42" i="16"/>
  <c r="Q42" i="16"/>
  <c r="R42" i="16"/>
  <c r="S42" i="16"/>
  <c r="T42" i="16"/>
  <c r="U42" i="16"/>
  <c r="V42" i="16"/>
  <c r="W42" i="16"/>
  <c r="C42" i="16"/>
  <c r="W43" i="16"/>
  <c r="W41" i="16"/>
  <c r="V43" i="16"/>
  <c r="V41" i="16"/>
  <c r="U43" i="16"/>
  <c r="U41" i="16"/>
  <c r="T43" i="16"/>
  <c r="T41" i="16"/>
  <c r="S43" i="16"/>
  <c r="S41" i="16"/>
  <c r="R43" i="16"/>
  <c r="R41" i="16"/>
  <c r="Q43" i="16"/>
  <c r="Q41" i="16"/>
  <c r="P43" i="16"/>
  <c r="P41" i="16"/>
  <c r="O43" i="16"/>
  <c r="O41" i="16"/>
  <c r="N43" i="16"/>
  <c r="N41" i="16"/>
  <c r="M43" i="16"/>
  <c r="M41" i="16"/>
  <c r="L43" i="16"/>
  <c r="L41" i="16"/>
  <c r="K43" i="16"/>
  <c r="K41" i="16"/>
  <c r="J43" i="16"/>
  <c r="J41" i="16"/>
  <c r="I43" i="16"/>
  <c r="I41" i="16"/>
  <c r="H43" i="16"/>
  <c r="H41" i="16"/>
  <c r="G43" i="16"/>
  <c r="G41" i="16"/>
  <c r="F43" i="16"/>
  <c r="F41" i="16"/>
  <c r="E43" i="16"/>
  <c r="E41" i="16"/>
  <c r="D43" i="16"/>
  <c r="D41" i="16"/>
  <c r="C43" i="16"/>
  <c r="C41" i="16"/>
  <c r="W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B40" i="16"/>
  <c r="D40" i="16"/>
  <c r="C40" i="16"/>
  <c r="C2" i="4"/>
  <c r="C54" i="4"/>
  <c r="E54" i="4"/>
  <c r="M132" i="4"/>
  <c r="M160" i="4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L3" i="5"/>
  <c r="AL2" i="5"/>
  <c r="B171" i="4"/>
  <c r="B170" i="4"/>
  <c r="B169" i="4"/>
  <c r="B168" i="4"/>
  <c r="B167" i="4"/>
  <c r="B166" i="4"/>
  <c r="B165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17" i="4"/>
  <c r="B116" i="4"/>
  <c r="B115" i="4"/>
  <c r="B114" i="4"/>
  <c r="B113" i="4"/>
  <c r="B112" i="4"/>
  <c r="B111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C83" i="4"/>
  <c r="C82" i="4"/>
  <c r="C79" i="4"/>
  <c r="C78" i="4"/>
  <c r="C75" i="4"/>
  <c r="C74" i="4"/>
  <c r="C70" i="4"/>
  <c r="AB71" i="4"/>
  <c r="AB70" i="4"/>
  <c r="C72" i="4"/>
  <c r="C68" i="4"/>
  <c r="C71" i="4"/>
  <c r="C67" i="4"/>
  <c r="C66" i="4"/>
  <c r="C63" i="4"/>
  <c r="C62" i="4"/>
  <c r="C59" i="4"/>
  <c r="C58" i="4"/>
  <c r="C64" i="4"/>
  <c r="C76" i="4"/>
  <c r="C84" i="4"/>
  <c r="C55" i="4"/>
  <c r="B110" i="4"/>
  <c r="C51" i="4"/>
  <c r="C50" i="4"/>
  <c r="C47" i="4"/>
  <c r="C46" i="4"/>
  <c r="C43" i="4"/>
  <c r="C42" i="4"/>
  <c r="C40" i="4"/>
  <c r="C39" i="4"/>
  <c r="C38" i="4"/>
  <c r="C35" i="4"/>
  <c r="C34" i="4"/>
  <c r="C31" i="4"/>
  <c r="C32" i="4" s="1"/>
  <c r="C30" i="4"/>
  <c r="C28" i="4"/>
  <c r="C27" i="4"/>
  <c r="C26" i="4"/>
  <c r="C24" i="4"/>
  <c r="C23" i="4"/>
  <c r="C22" i="4"/>
  <c r="C20" i="4"/>
  <c r="C19" i="4"/>
  <c r="C18" i="4"/>
  <c r="C16" i="4"/>
  <c r="C15" i="4"/>
  <c r="C44" i="4"/>
  <c r="C48" i="4"/>
  <c r="C52" i="4"/>
  <c r="C4" i="4"/>
  <c r="B151" i="4" s="1"/>
  <c r="M159" i="4" s="1"/>
  <c r="C8" i="4"/>
  <c r="C12" i="4"/>
  <c r="C14" i="4"/>
  <c r="C11" i="4"/>
  <c r="C10" i="4"/>
  <c r="C7" i="4"/>
  <c r="C6" i="4"/>
  <c r="C3" i="4"/>
  <c r="AL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E2" i="4"/>
  <c r="AL51" i="4"/>
  <c r="AL50" i="4"/>
  <c r="AL47" i="4"/>
  <c r="AL48" i="4" s="1"/>
  <c r="AL46" i="4"/>
  <c r="AL43" i="4"/>
  <c r="AL42" i="4"/>
  <c r="AL44" i="4" s="1"/>
  <c r="AL40" i="4"/>
  <c r="AL39" i="4"/>
  <c r="AL38" i="4"/>
  <c r="AL35" i="4"/>
  <c r="AL34" i="4"/>
  <c r="AL31" i="4"/>
  <c r="AL32" i="4" s="1"/>
  <c r="AL30" i="4"/>
  <c r="AL27" i="4"/>
  <c r="AL26" i="4"/>
  <c r="AL23" i="4"/>
  <c r="AL24" i="4" s="1"/>
  <c r="AL22" i="4"/>
  <c r="AL19" i="4"/>
  <c r="AL18" i="4"/>
  <c r="AL15" i="4"/>
  <c r="AL14" i="4"/>
  <c r="AL11" i="4"/>
  <c r="AL10" i="4"/>
  <c r="AL7" i="4"/>
  <c r="AL8" i="4" s="1"/>
  <c r="AL6" i="4"/>
  <c r="AL3" i="4"/>
  <c r="AL2" i="4"/>
  <c r="AL54" i="4"/>
  <c r="AL55" i="4"/>
  <c r="AL58" i="4"/>
  <c r="AL59" i="4"/>
  <c r="AL60" i="4" s="1"/>
  <c r="AL62" i="4"/>
  <c r="AL63" i="4"/>
  <c r="AL64" i="4" s="1"/>
  <c r="AL66" i="4"/>
  <c r="AL67" i="4"/>
  <c r="AL70" i="4"/>
  <c r="AL71" i="4"/>
  <c r="AL74" i="4"/>
  <c r="AL75" i="4"/>
  <c r="AL78" i="4"/>
  <c r="AL79" i="4"/>
  <c r="AL82" i="4"/>
  <c r="AL83" i="4"/>
  <c r="AL84" i="4" s="1"/>
  <c r="AK79" i="4"/>
  <c r="AK78" i="4"/>
  <c r="AK80" i="4" s="1"/>
  <c r="AK75" i="4"/>
  <c r="AK74" i="4"/>
  <c r="AK71" i="4"/>
  <c r="AK70" i="4"/>
  <c r="AK67" i="4"/>
  <c r="AK66" i="4"/>
  <c r="AK63" i="4"/>
  <c r="AK62" i="4"/>
  <c r="AK59" i="4"/>
  <c r="AK58" i="4"/>
  <c r="AK55" i="4"/>
  <c r="AK54" i="4"/>
  <c r="AK51" i="4"/>
  <c r="AK50" i="4"/>
  <c r="AK47" i="4"/>
  <c r="AK46" i="4"/>
  <c r="AK48" i="4" s="1"/>
  <c r="AK43" i="4"/>
  <c r="AK42" i="4"/>
  <c r="AK39" i="4"/>
  <c r="AK38" i="4"/>
  <c r="AK35" i="4"/>
  <c r="AK34" i="4"/>
  <c r="AK31" i="4"/>
  <c r="AK30" i="4"/>
  <c r="AK27" i="4"/>
  <c r="AK26" i="4"/>
  <c r="AK23" i="4"/>
  <c r="AK22" i="4"/>
  <c r="AK19" i="4"/>
  <c r="AK20" i="4" s="1"/>
  <c r="AK18" i="4"/>
  <c r="AK15" i="4"/>
  <c r="AK14" i="4"/>
  <c r="AK11" i="4"/>
  <c r="AK10" i="4"/>
  <c r="AK7" i="4"/>
  <c r="AK6" i="4"/>
  <c r="AK3" i="4"/>
  <c r="AK4" i="4" s="1"/>
  <c r="AK2" i="4"/>
  <c r="AJ67" i="4"/>
  <c r="AJ66" i="4"/>
  <c r="AJ63" i="4"/>
  <c r="AJ62" i="4"/>
  <c r="AJ59" i="4"/>
  <c r="AJ58" i="4"/>
  <c r="AJ55" i="4"/>
  <c r="AJ56" i="4" s="1"/>
  <c r="AJ54" i="4"/>
  <c r="AJ51" i="4"/>
  <c r="AJ50" i="4"/>
  <c r="AJ52" i="4" s="1"/>
  <c r="AJ47" i="4"/>
  <c r="AJ46" i="4"/>
  <c r="AJ48" i="4" s="1"/>
  <c r="AJ43" i="4"/>
  <c r="AJ44" i="4" s="1"/>
  <c r="AJ42" i="4"/>
  <c r="AJ39" i="4"/>
  <c r="AJ38" i="4"/>
  <c r="AJ40" i="4" s="1"/>
  <c r="AJ35" i="4"/>
  <c r="AJ34" i="4"/>
  <c r="AJ31" i="4"/>
  <c r="AJ30" i="4"/>
  <c r="AJ27" i="4"/>
  <c r="AJ28" i="4" s="1"/>
  <c r="AJ26" i="4"/>
  <c r="AJ23" i="4"/>
  <c r="AJ22" i="4"/>
  <c r="AJ19" i="4"/>
  <c r="AJ20" i="4" s="1"/>
  <c r="AJ18" i="4"/>
  <c r="AJ15" i="4"/>
  <c r="AJ14" i="4"/>
  <c r="AJ11" i="4"/>
  <c r="AJ10" i="4"/>
  <c r="AJ7" i="4"/>
  <c r="AJ6" i="4"/>
  <c r="AJ8" i="4" s="1"/>
  <c r="AJ2" i="4"/>
  <c r="AJ3" i="4"/>
  <c r="AI83" i="4"/>
  <c r="AI82" i="4"/>
  <c r="AI79" i="4"/>
  <c r="AI78" i="4"/>
  <c r="AI75" i="4"/>
  <c r="AI74" i="4"/>
  <c r="AI71" i="4"/>
  <c r="AI70" i="4"/>
  <c r="AI67" i="4"/>
  <c r="AI66" i="4"/>
  <c r="AI63" i="4"/>
  <c r="AI62" i="4"/>
  <c r="AI59" i="4"/>
  <c r="AI58" i="4"/>
  <c r="AI55" i="4"/>
  <c r="AI54" i="4"/>
  <c r="AI51" i="4"/>
  <c r="AI50" i="4"/>
  <c r="AI47" i="4"/>
  <c r="AI46" i="4"/>
  <c r="AI48" i="4" s="1"/>
  <c r="AI43" i="4"/>
  <c r="AI44" i="4" s="1"/>
  <c r="AI42" i="4"/>
  <c r="AI39" i="4"/>
  <c r="AI38" i="4"/>
  <c r="AI40" i="4" s="1"/>
  <c r="AI35" i="4"/>
  <c r="AI36" i="4" s="1"/>
  <c r="AI34" i="4"/>
  <c r="AI31" i="4"/>
  <c r="AI30" i="4"/>
  <c r="AI32" i="4" s="1"/>
  <c r="AI27" i="4"/>
  <c r="AI28" i="4" s="1"/>
  <c r="AI26" i="4"/>
  <c r="AI23" i="4"/>
  <c r="AI22" i="4"/>
  <c r="AI24" i="4" s="1"/>
  <c r="AI19" i="4"/>
  <c r="AI18" i="4"/>
  <c r="AI15" i="4"/>
  <c r="AI14" i="4"/>
  <c r="AI11" i="4"/>
  <c r="AI12" i="4" s="1"/>
  <c r="AI10" i="4"/>
  <c r="AI7" i="4"/>
  <c r="AI6" i="4"/>
  <c r="AI3" i="4"/>
  <c r="AI2" i="4"/>
  <c r="AH83" i="4"/>
  <c r="AH82" i="4"/>
  <c r="AH79" i="4"/>
  <c r="AH80" i="4" s="1"/>
  <c r="AH78" i="4"/>
  <c r="AH75" i="4"/>
  <c r="AH74" i="4"/>
  <c r="AH71" i="4"/>
  <c r="AH70" i="4"/>
  <c r="AH72" i="4" s="1"/>
  <c r="AH67" i="4"/>
  <c r="AH66" i="4"/>
  <c r="AH63" i="4"/>
  <c r="AH62" i="4"/>
  <c r="AH59" i="4"/>
  <c r="AH60" i="4" s="1"/>
  <c r="AH58" i="4"/>
  <c r="AH55" i="4"/>
  <c r="AH54" i="4"/>
  <c r="AH56" i="4" s="1"/>
  <c r="AH51" i="4"/>
  <c r="AH50" i="4"/>
  <c r="AH47" i="4"/>
  <c r="AH46" i="4"/>
  <c r="AH43" i="4"/>
  <c r="AH44" i="4" s="1"/>
  <c r="AH42" i="4"/>
  <c r="AH39" i="4"/>
  <c r="AH38" i="4"/>
  <c r="AG79" i="4"/>
  <c r="AG80" i="4" s="1"/>
  <c r="AG78" i="4"/>
  <c r="AG75" i="4"/>
  <c r="AG74" i="4"/>
  <c r="AG76" i="4" s="1"/>
  <c r="AG71" i="4"/>
  <c r="AG72" i="4" s="1"/>
  <c r="AG70" i="4"/>
  <c r="AG67" i="4"/>
  <c r="AG66" i="4"/>
  <c r="AG63" i="4"/>
  <c r="AG64" i="4" s="1"/>
  <c r="AG62" i="4"/>
  <c r="AG59" i="4"/>
  <c r="AG58" i="4"/>
  <c r="AG56" i="4"/>
  <c r="AG55" i="4"/>
  <c r="AG54" i="4"/>
  <c r="AG51" i="4"/>
  <c r="AG50" i="4"/>
  <c r="AG47" i="4"/>
  <c r="AG46" i="4"/>
  <c r="AG43" i="4"/>
  <c r="AG42" i="4"/>
  <c r="AG39" i="4"/>
  <c r="AG38" i="4"/>
  <c r="AG35" i="4"/>
  <c r="AG34" i="4"/>
  <c r="AG31" i="4"/>
  <c r="AG32" i="4" s="1"/>
  <c r="AG30" i="4"/>
  <c r="AG27" i="4"/>
  <c r="AG28" i="4" s="1"/>
  <c r="AG26" i="4"/>
  <c r="AF83" i="4"/>
  <c r="AF82" i="4"/>
  <c r="AF79" i="4"/>
  <c r="AF78" i="4"/>
  <c r="AF80" i="4" s="1"/>
  <c r="AF75" i="4"/>
  <c r="AF74" i="4"/>
  <c r="AF71" i="4"/>
  <c r="AF70" i="4"/>
  <c r="AF72" i="4" s="1"/>
  <c r="AF67" i="4"/>
  <c r="AF66" i="4"/>
  <c r="AF63" i="4"/>
  <c r="AF62" i="4"/>
  <c r="AF59" i="4"/>
  <c r="AF58" i="4"/>
  <c r="AF55" i="4"/>
  <c r="AF54" i="4"/>
  <c r="AE83" i="4"/>
  <c r="AE84" i="4" s="1"/>
  <c r="AE82" i="4"/>
  <c r="AE79" i="4"/>
  <c r="AE80" i="4" s="1"/>
  <c r="AE78" i="4"/>
  <c r="AE75" i="4"/>
  <c r="AE74" i="4"/>
  <c r="AE71" i="4"/>
  <c r="AE70" i="4"/>
  <c r="AE67" i="4"/>
  <c r="AE66" i="4"/>
  <c r="AE63" i="4"/>
  <c r="AE62" i="4"/>
  <c r="AE64" i="4" s="1"/>
  <c r="AE59" i="4"/>
  <c r="AE58" i="4"/>
  <c r="AE55" i="4"/>
  <c r="AE54" i="4"/>
  <c r="AE51" i="4"/>
  <c r="AE50" i="4"/>
  <c r="AE47" i="4"/>
  <c r="AE48" i="4" s="1"/>
  <c r="AE46" i="4"/>
  <c r="AE43" i="4"/>
  <c r="AE42" i="4"/>
  <c r="AE39" i="4"/>
  <c r="AE38" i="4"/>
  <c r="AE40" i="4" s="1"/>
  <c r="AE35" i="4"/>
  <c r="AE36" i="4" s="1"/>
  <c r="AE34" i="4"/>
  <c r="AE31" i="4"/>
  <c r="AE30" i="4"/>
  <c r="AE27" i="4"/>
  <c r="AE26" i="4"/>
  <c r="AE23" i="4"/>
  <c r="AE22" i="4"/>
  <c r="AE19" i="4"/>
  <c r="AE18" i="4"/>
  <c r="AE15" i="4"/>
  <c r="AE14" i="4"/>
  <c r="AE11" i="4"/>
  <c r="AE12" i="4" s="1"/>
  <c r="AE10" i="4"/>
  <c r="AE7" i="4"/>
  <c r="AE6" i="4"/>
  <c r="AE3" i="4"/>
  <c r="AE4" i="4" s="1"/>
  <c r="AE2" i="4"/>
  <c r="AK8" i="4"/>
  <c r="AF10" i="4"/>
  <c r="AG10" i="4"/>
  <c r="AH10" i="4"/>
  <c r="AF11" i="4"/>
  <c r="AG11" i="4"/>
  <c r="AH11" i="4"/>
  <c r="AF14" i="4"/>
  <c r="AG14" i="4"/>
  <c r="AH14" i="4"/>
  <c r="AF15" i="4"/>
  <c r="AG15" i="4"/>
  <c r="AH15" i="4"/>
  <c r="AF18" i="4"/>
  <c r="AG18" i="4"/>
  <c r="AH18" i="4"/>
  <c r="AF19" i="4"/>
  <c r="AG19" i="4"/>
  <c r="AG20" i="4" s="1"/>
  <c r="AH19" i="4"/>
  <c r="AH20" i="4" s="1"/>
  <c r="AF22" i="4"/>
  <c r="AG22" i="4"/>
  <c r="AH22" i="4"/>
  <c r="AF23" i="4"/>
  <c r="AG23" i="4"/>
  <c r="AG24" i="4" s="1"/>
  <c r="AH23" i="4"/>
  <c r="AJ24" i="4"/>
  <c r="AK24" i="4"/>
  <c r="AF26" i="4"/>
  <c r="AH26" i="4"/>
  <c r="AE28" i="4"/>
  <c r="AF27" i="4"/>
  <c r="AF28" i="4" s="1"/>
  <c r="AH27" i="4"/>
  <c r="AK28" i="4"/>
  <c r="AF30" i="4"/>
  <c r="AH30" i="4"/>
  <c r="AK32" i="4"/>
  <c r="AF31" i="4"/>
  <c r="AF32" i="4" s="1"/>
  <c r="AH31" i="4"/>
  <c r="AJ32" i="4"/>
  <c r="AE32" i="4"/>
  <c r="AF34" i="4"/>
  <c r="AH34" i="4"/>
  <c r="AF35" i="4"/>
  <c r="AH35" i="4"/>
  <c r="AK36" i="4"/>
  <c r="AF38" i="4"/>
  <c r="AF39" i="4"/>
  <c r="AH40" i="4"/>
  <c r="AG40" i="4"/>
  <c r="AF42" i="4"/>
  <c r="AF43" i="4"/>
  <c r="AF44" i="4" s="1"/>
  <c r="AK44" i="4"/>
  <c r="AF46" i="4"/>
  <c r="AF47" i="4"/>
  <c r="AF48" i="4" s="1"/>
  <c r="AH48" i="4"/>
  <c r="AF50" i="4"/>
  <c r="AE52" i="4"/>
  <c r="AF51" i="4"/>
  <c r="AK52" i="4"/>
  <c r="AE56" i="4"/>
  <c r="AK60" i="4"/>
  <c r="AF60" i="4"/>
  <c r="AJ68" i="4"/>
  <c r="AE68" i="4"/>
  <c r="AK68" i="4"/>
  <c r="AE72" i="4"/>
  <c r="AI72" i="4"/>
  <c r="AJ70" i="4"/>
  <c r="AJ71" i="4"/>
  <c r="AJ72" i="4" s="1"/>
  <c r="AJ74" i="4"/>
  <c r="AE76" i="4"/>
  <c r="AJ75" i="4"/>
  <c r="AJ76" i="4" s="1"/>
  <c r="AK76" i="4"/>
  <c r="AJ78" i="4"/>
  <c r="AJ79" i="4"/>
  <c r="AI80" i="4"/>
  <c r="AG82" i="4"/>
  <c r="AJ82" i="4"/>
  <c r="AK82" i="4"/>
  <c r="AG83" i="4"/>
  <c r="AG84" i="4" s="1"/>
  <c r="AJ83" i="4"/>
  <c r="AK83" i="4"/>
  <c r="AK84" i="4" s="1"/>
  <c r="AD83" i="4"/>
  <c r="AD82" i="4"/>
  <c r="AD79" i="4"/>
  <c r="AD78" i="4"/>
  <c r="AD75" i="4"/>
  <c r="AD74" i="4"/>
  <c r="AD71" i="4"/>
  <c r="AD70" i="4"/>
  <c r="AD67" i="4"/>
  <c r="AD66" i="4"/>
  <c r="AD63" i="4"/>
  <c r="AD64" i="4" s="1"/>
  <c r="AD62" i="4"/>
  <c r="AD59" i="4"/>
  <c r="AD58" i="4"/>
  <c r="AD55" i="4"/>
  <c r="AD54" i="4"/>
  <c r="AD51" i="4"/>
  <c r="AD50" i="4"/>
  <c r="AD47" i="4"/>
  <c r="AD48" i="4" s="1"/>
  <c r="AD46" i="4"/>
  <c r="AD43" i="4"/>
  <c r="AD42" i="4"/>
  <c r="AD39" i="4"/>
  <c r="AD40" i="4" s="1"/>
  <c r="AD38" i="4"/>
  <c r="AD35" i="4"/>
  <c r="AD34" i="4"/>
  <c r="AD31" i="4"/>
  <c r="AD32" i="4" s="1"/>
  <c r="AD30" i="4"/>
  <c r="AD27" i="4"/>
  <c r="AD26" i="4"/>
  <c r="AD23" i="4"/>
  <c r="AD24" i="4" s="1"/>
  <c r="AD22" i="4"/>
  <c r="AD19" i="4"/>
  <c r="AD18" i="4"/>
  <c r="AD20" i="4" s="1"/>
  <c r="AD15" i="4"/>
  <c r="AD16" i="4" s="1"/>
  <c r="AD14" i="4"/>
  <c r="AD11" i="4"/>
  <c r="AD10" i="4"/>
  <c r="AD7" i="4"/>
  <c r="AD8" i="4" s="1"/>
  <c r="AD6" i="4"/>
  <c r="AD3" i="4"/>
  <c r="AD2" i="4"/>
  <c r="AD4" i="4" s="1"/>
  <c r="AC83" i="4"/>
  <c r="AC84" i="4" s="1"/>
  <c r="AC82" i="4"/>
  <c r="AC79" i="4"/>
  <c r="AC78" i="4"/>
  <c r="AC75" i="4"/>
  <c r="AC76" i="4" s="1"/>
  <c r="AC74" i="4"/>
  <c r="AC71" i="4"/>
  <c r="AC70" i="4"/>
  <c r="AC67" i="4"/>
  <c r="AC68" i="4" s="1"/>
  <c r="AC66" i="4"/>
  <c r="AC63" i="4"/>
  <c r="AC62" i="4"/>
  <c r="AC59" i="4"/>
  <c r="AC60" i="4" s="1"/>
  <c r="AC58" i="4"/>
  <c r="AC55" i="4"/>
  <c r="AC54" i="4"/>
  <c r="AC51" i="4"/>
  <c r="AC52" i="4" s="1"/>
  <c r="AC50" i="4"/>
  <c r="AC47" i="4"/>
  <c r="AC46" i="4"/>
  <c r="AC43" i="4"/>
  <c r="AC42" i="4"/>
  <c r="AC39" i="4"/>
  <c r="AC38" i="4"/>
  <c r="AC35" i="4"/>
  <c r="AC36" i="4" s="1"/>
  <c r="AC34" i="4"/>
  <c r="AC31" i="4"/>
  <c r="AC30" i="4"/>
  <c r="AC32" i="4" s="1"/>
  <c r="AC27" i="4"/>
  <c r="AC28" i="4" s="1"/>
  <c r="AC26" i="4"/>
  <c r="AC2" i="4"/>
  <c r="AC23" i="4"/>
  <c r="AC24" i="4" s="1"/>
  <c r="AC22" i="4"/>
  <c r="AC19" i="4"/>
  <c r="AC18" i="4"/>
  <c r="AC15" i="4"/>
  <c r="AC14" i="4"/>
  <c r="AC11" i="4"/>
  <c r="AC10" i="4"/>
  <c r="AC7" i="4"/>
  <c r="AC6" i="4"/>
  <c r="AC3" i="4"/>
  <c r="AB83" i="4"/>
  <c r="AB82" i="4"/>
  <c r="AB79" i="4"/>
  <c r="AB78" i="4"/>
  <c r="AB80" i="4" s="1"/>
  <c r="AB76" i="4"/>
  <c r="AB75" i="4"/>
  <c r="AB74" i="4"/>
  <c r="AB67" i="4"/>
  <c r="AB66" i="4"/>
  <c r="AB63" i="4"/>
  <c r="AB62" i="4"/>
  <c r="AA83" i="4"/>
  <c r="AA82" i="4"/>
  <c r="AA79" i="4"/>
  <c r="AA80" i="4" s="1"/>
  <c r="AA78" i="4"/>
  <c r="AA75" i="4"/>
  <c r="AA74" i="4"/>
  <c r="AA71" i="4"/>
  <c r="AA72" i="4" s="1"/>
  <c r="AA70" i="4"/>
  <c r="AA67" i="4"/>
  <c r="AA66" i="4"/>
  <c r="AA63" i="4"/>
  <c r="AA62" i="4"/>
  <c r="AA59" i="4"/>
  <c r="AA58" i="4"/>
  <c r="AA60" i="4" s="1"/>
  <c r="AA55" i="4"/>
  <c r="AA56" i="4" s="1"/>
  <c r="AA54" i="4"/>
  <c r="AA51" i="4"/>
  <c r="AA50" i="4"/>
  <c r="Z83" i="4"/>
  <c r="Z84" i="4" s="1"/>
  <c r="Z82" i="4"/>
  <c r="Z79" i="4"/>
  <c r="Z78" i="4"/>
  <c r="Z80" i="4" s="1"/>
  <c r="Z75" i="4"/>
  <c r="Z76" i="4" s="1"/>
  <c r="Z74" i="4"/>
  <c r="Z71" i="4"/>
  <c r="Z70" i="4"/>
  <c r="Z67" i="4"/>
  <c r="Z66" i="4"/>
  <c r="Z63" i="4"/>
  <c r="Z62" i="4"/>
  <c r="Z60" i="4"/>
  <c r="Z59" i="4"/>
  <c r="Z58" i="4"/>
  <c r="Z55" i="4"/>
  <c r="Z54" i="4"/>
  <c r="Z51" i="4"/>
  <c r="Z52" i="4" s="1"/>
  <c r="Z50" i="4"/>
  <c r="Z47" i="4"/>
  <c r="Z46" i="4"/>
  <c r="Z43" i="4"/>
  <c r="Z42" i="4"/>
  <c r="Z44" i="4" s="1"/>
  <c r="Z39" i="4"/>
  <c r="Z38" i="4"/>
  <c r="Z35" i="4"/>
  <c r="Z34" i="4"/>
  <c r="Z36" i="4" s="1"/>
  <c r="Z31" i="4"/>
  <c r="Z30" i="4"/>
  <c r="Z27" i="4"/>
  <c r="Z26" i="4"/>
  <c r="Z28" i="4" s="1"/>
  <c r="Z23" i="4"/>
  <c r="Z24" i="4" s="1"/>
  <c r="Z22" i="4"/>
  <c r="Z19" i="4"/>
  <c r="Z18" i="4"/>
  <c r="Z15" i="4"/>
  <c r="Z16" i="4" s="1"/>
  <c r="Z14" i="4"/>
  <c r="Z11" i="4"/>
  <c r="Z10" i="4"/>
  <c r="Y83" i="4"/>
  <c r="Y82" i="4"/>
  <c r="Y79" i="4"/>
  <c r="Y78" i="4"/>
  <c r="Y80" i="4" s="1"/>
  <c r="Y75" i="4"/>
  <c r="Y76" i="4" s="1"/>
  <c r="Y74" i="4"/>
  <c r="Y71" i="4"/>
  <c r="Y70" i="4"/>
  <c r="Y72" i="4" s="1"/>
  <c r="Y67" i="4"/>
  <c r="Y68" i="4" s="1"/>
  <c r="Y66" i="4"/>
  <c r="Y63" i="4"/>
  <c r="Y62" i="4"/>
  <c r="Y64" i="4" s="1"/>
  <c r="Y59" i="4"/>
  <c r="Y60" i="4" s="1"/>
  <c r="Y58" i="4"/>
  <c r="X83" i="4"/>
  <c r="X82" i="4"/>
  <c r="X79" i="4"/>
  <c r="X80" i="4" s="1"/>
  <c r="X78" i="4"/>
  <c r="X75" i="4"/>
  <c r="X74" i="4"/>
  <c r="X71" i="4"/>
  <c r="X72" i="4" s="1"/>
  <c r="X70" i="4"/>
  <c r="X67" i="4"/>
  <c r="X66" i="4"/>
  <c r="X68" i="4" s="1"/>
  <c r="X63" i="4"/>
  <c r="X64" i="4" s="1"/>
  <c r="X62" i="4"/>
  <c r="X59" i="4"/>
  <c r="X58" i="4"/>
  <c r="X56" i="4"/>
  <c r="X55" i="4"/>
  <c r="X54" i="4"/>
  <c r="X51" i="4"/>
  <c r="X50" i="4"/>
  <c r="X47" i="4"/>
  <c r="X46" i="4"/>
  <c r="X43" i="4"/>
  <c r="X42" i="4"/>
  <c r="X39" i="4"/>
  <c r="X38" i="4"/>
  <c r="X35" i="4"/>
  <c r="X34" i="4"/>
  <c r="X31" i="4"/>
  <c r="X30" i="4"/>
  <c r="X27" i="4"/>
  <c r="X26" i="4"/>
  <c r="X23" i="4"/>
  <c r="X22" i="4"/>
  <c r="X19" i="4"/>
  <c r="X18" i="4"/>
  <c r="X15" i="4"/>
  <c r="X14" i="4"/>
  <c r="X11" i="4"/>
  <c r="X10" i="4"/>
  <c r="X7" i="4"/>
  <c r="X6" i="4"/>
  <c r="X3" i="4"/>
  <c r="X2" i="4"/>
  <c r="X4" i="4" s="1"/>
  <c r="W83" i="4"/>
  <c r="W82" i="4"/>
  <c r="W79" i="4"/>
  <c r="W78" i="4"/>
  <c r="W75" i="4"/>
  <c r="W76" i="4" s="1"/>
  <c r="W74" i="4"/>
  <c r="W71" i="4"/>
  <c r="W70" i="4"/>
  <c r="W67" i="4"/>
  <c r="W66" i="4"/>
  <c r="W68" i="4" s="1"/>
  <c r="W63" i="4"/>
  <c r="W64" i="4" s="1"/>
  <c r="W62" i="4"/>
  <c r="W59" i="4"/>
  <c r="W58" i="4"/>
  <c r="W56" i="4"/>
  <c r="W55" i="4"/>
  <c r="W54" i="4"/>
  <c r="W51" i="4"/>
  <c r="W52" i="4" s="1"/>
  <c r="W50" i="4"/>
  <c r="W47" i="4"/>
  <c r="W46" i="4"/>
  <c r="W43" i="4"/>
  <c r="W42" i="4"/>
  <c r="W39" i="4"/>
  <c r="W38" i="4"/>
  <c r="W35" i="4"/>
  <c r="W34" i="4"/>
  <c r="W31" i="4"/>
  <c r="W30" i="4"/>
  <c r="W27" i="4"/>
  <c r="W28" i="4" s="1"/>
  <c r="W26" i="4"/>
  <c r="W23" i="4"/>
  <c r="W24" i="4" s="1"/>
  <c r="W22" i="4"/>
  <c r="W19" i="4"/>
  <c r="W20" i="4" s="1"/>
  <c r="W18" i="4"/>
  <c r="W15" i="4"/>
  <c r="W14" i="4"/>
  <c r="W11" i="4"/>
  <c r="W12" i="4" s="1"/>
  <c r="W10" i="4"/>
  <c r="W7" i="4"/>
  <c r="W6" i="4"/>
  <c r="W3" i="4"/>
  <c r="W2" i="4"/>
  <c r="V83" i="4"/>
  <c r="V82" i="4"/>
  <c r="V79" i="4"/>
  <c r="V80" i="4" s="1"/>
  <c r="V78" i="4"/>
  <c r="V75" i="4"/>
  <c r="V76" i="4" s="1"/>
  <c r="V74" i="4"/>
  <c r="V71" i="4"/>
  <c r="V72" i="4" s="1"/>
  <c r="V70" i="4"/>
  <c r="V67" i="4"/>
  <c r="V66" i="4"/>
  <c r="V63" i="4"/>
  <c r="V64" i="4" s="1"/>
  <c r="V62" i="4"/>
  <c r="V59" i="4"/>
  <c r="V58" i="4"/>
  <c r="V55" i="4"/>
  <c r="V56" i="4" s="1"/>
  <c r="V54" i="4"/>
  <c r="V51" i="4"/>
  <c r="V50" i="4"/>
  <c r="V47" i="4"/>
  <c r="V46" i="4"/>
  <c r="U83" i="4"/>
  <c r="U82" i="4"/>
  <c r="U79" i="4"/>
  <c r="U78" i="4"/>
  <c r="U75" i="4"/>
  <c r="U74" i="4"/>
  <c r="U71" i="4"/>
  <c r="U70" i="4"/>
  <c r="U67" i="4"/>
  <c r="U66" i="4"/>
  <c r="U63" i="4"/>
  <c r="U64" i="4" s="1"/>
  <c r="U62" i="4"/>
  <c r="U59" i="4"/>
  <c r="U58" i="4"/>
  <c r="U55" i="4"/>
  <c r="U56" i="4" s="1"/>
  <c r="U54" i="4"/>
  <c r="U51" i="4"/>
  <c r="U52" i="4" s="1"/>
  <c r="U50" i="4"/>
  <c r="U47" i="4"/>
  <c r="U48" i="4" s="1"/>
  <c r="U46" i="4"/>
  <c r="U43" i="4"/>
  <c r="U44" i="4" s="1"/>
  <c r="U42" i="4"/>
  <c r="U39" i="4"/>
  <c r="U38" i="4"/>
  <c r="U35" i="4"/>
  <c r="U36" i="4" s="1"/>
  <c r="U34" i="4"/>
  <c r="U31" i="4"/>
  <c r="U30" i="4"/>
  <c r="U27" i="4"/>
  <c r="U26" i="4"/>
  <c r="U23" i="4"/>
  <c r="U24" i="4" s="1"/>
  <c r="U22" i="4"/>
  <c r="U19" i="4"/>
  <c r="U18" i="4"/>
  <c r="U15" i="4"/>
  <c r="U14" i="4"/>
  <c r="U11" i="4"/>
  <c r="U10" i="4"/>
  <c r="U7" i="4"/>
  <c r="U6" i="4"/>
  <c r="U3" i="4"/>
  <c r="U4" i="4" s="1"/>
  <c r="U2" i="4"/>
  <c r="W4" i="4"/>
  <c r="AC4" i="4"/>
  <c r="V6" i="4"/>
  <c r="Y6" i="4"/>
  <c r="Z6" i="4"/>
  <c r="AA6" i="4"/>
  <c r="AB6" i="4"/>
  <c r="AC8" i="4"/>
  <c r="V7" i="4"/>
  <c r="X8" i="4"/>
  <c r="Y7" i="4"/>
  <c r="Z7" i="4"/>
  <c r="AA7" i="4"/>
  <c r="AB7" i="4"/>
  <c r="V10" i="4"/>
  <c r="Y10" i="4"/>
  <c r="AA10" i="4"/>
  <c r="AB10" i="4"/>
  <c r="AD12" i="4"/>
  <c r="U12" i="4"/>
  <c r="V11" i="4"/>
  <c r="Y11" i="4"/>
  <c r="AA11" i="4"/>
  <c r="AB11" i="4"/>
  <c r="V14" i="4"/>
  <c r="Y14" i="4"/>
  <c r="AA14" i="4"/>
  <c r="AB14" i="4"/>
  <c r="V15" i="4"/>
  <c r="Y15" i="4"/>
  <c r="AA15" i="4"/>
  <c r="AB15" i="4"/>
  <c r="AC16" i="4"/>
  <c r="V18" i="4"/>
  <c r="Y18" i="4"/>
  <c r="AA18" i="4"/>
  <c r="AB18" i="4"/>
  <c r="V19" i="4"/>
  <c r="V20" i="4" s="1"/>
  <c r="Y19" i="4"/>
  <c r="AA19" i="4"/>
  <c r="AA20" i="4" s="1"/>
  <c r="AB19" i="4"/>
  <c r="Z20" i="4"/>
  <c r="AC20" i="4"/>
  <c r="V22" i="4"/>
  <c r="Y22" i="4"/>
  <c r="AA22" i="4"/>
  <c r="AA24" i="4" s="1"/>
  <c r="AB22" i="4"/>
  <c r="V23" i="4"/>
  <c r="Y23" i="4"/>
  <c r="AA23" i="4"/>
  <c r="AB23" i="4"/>
  <c r="V24" i="4"/>
  <c r="V26" i="4"/>
  <c r="Y26" i="4"/>
  <c r="AA26" i="4"/>
  <c r="AB26" i="4"/>
  <c r="AD28" i="4"/>
  <c r="V27" i="4"/>
  <c r="Y27" i="4"/>
  <c r="AA27" i="4"/>
  <c r="AA28" i="4" s="1"/>
  <c r="AB27" i="4"/>
  <c r="AB28" i="4"/>
  <c r="V30" i="4"/>
  <c r="W32" i="4"/>
  <c r="Y30" i="4"/>
  <c r="AA30" i="4"/>
  <c r="AB30" i="4"/>
  <c r="V31" i="4"/>
  <c r="Y31" i="4"/>
  <c r="AA31" i="4"/>
  <c r="AB31" i="4"/>
  <c r="X32" i="4"/>
  <c r="Y32" i="4"/>
  <c r="AB32" i="4"/>
  <c r="V34" i="4"/>
  <c r="Y34" i="4"/>
  <c r="Y36" i="4" s="1"/>
  <c r="AA34" i="4"/>
  <c r="AB34" i="4"/>
  <c r="V35" i="4"/>
  <c r="V36" i="4" s="1"/>
  <c r="W36" i="4"/>
  <c r="Y35" i="4"/>
  <c r="AA35" i="4"/>
  <c r="AB35" i="4"/>
  <c r="AD36" i="4"/>
  <c r="V38" i="4"/>
  <c r="Y38" i="4"/>
  <c r="AA38" i="4"/>
  <c r="AB38" i="4"/>
  <c r="AC40" i="4"/>
  <c r="V39" i="4"/>
  <c r="X40" i="4"/>
  <c r="Y39" i="4"/>
  <c r="AA39" i="4"/>
  <c r="AB39" i="4"/>
  <c r="W40" i="4"/>
  <c r="Z40" i="4"/>
  <c r="V42" i="4"/>
  <c r="Y42" i="4"/>
  <c r="AA42" i="4"/>
  <c r="AB42" i="4"/>
  <c r="V43" i="4"/>
  <c r="Y43" i="4"/>
  <c r="Y44" i="4" s="1"/>
  <c r="AA43" i="4"/>
  <c r="AA44" i="4" s="1"/>
  <c r="AB43" i="4"/>
  <c r="AB44" i="4" s="1"/>
  <c r="Y46" i="4"/>
  <c r="AA46" i="4"/>
  <c r="AB46" i="4"/>
  <c r="Y47" i="4"/>
  <c r="Y48" i="4" s="1"/>
  <c r="AA47" i="4"/>
  <c r="AB47" i="4"/>
  <c r="X48" i="4"/>
  <c r="Y50" i="4"/>
  <c r="Y52" i="4" s="1"/>
  <c r="AB50" i="4"/>
  <c r="Y51" i="4"/>
  <c r="AA52" i="4"/>
  <c r="AB51" i="4"/>
  <c r="V52" i="4"/>
  <c r="AD52" i="4"/>
  <c r="Y54" i="4"/>
  <c r="AB54" i="4"/>
  <c r="Y55" i="4"/>
  <c r="AB55" i="4"/>
  <c r="AB56" i="4" s="1"/>
  <c r="V60" i="4"/>
  <c r="AB58" i="4"/>
  <c r="U60" i="4"/>
  <c r="AB59" i="4"/>
  <c r="AB60" i="4" s="1"/>
  <c r="Z64" i="4"/>
  <c r="AB64" i="4"/>
  <c r="AC64" i="4"/>
  <c r="U68" i="4"/>
  <c r="AA68" i="4"/>
  <c r="V68" i="4"/>
  <c r="Z68" i="4"/>
  <c r="U72" i="4"/>
  <c r="AC72" i="4"/>
  <c r="X76" i="4"/>
  <c r="W80" i="4"/>
  <c r="AD80" i="4"/>
  <c r="U80" i="4"/>
  <c r="AC80" i="4"/>
  <c r="X84" i="4"/>
  <c r="W84" i="4"/>
  <c r="AA84" i="4"/>
  <c r="U84" i="4"/>
  <c r="Y84" i="4"/>
  <c r="AD84" i="4"/>
  <c r="T83" i="4"/>
  <c r="T82" i="4"/>
  <c r="T79" i="4"/>
  <c r="T78" i="4"/>
  <c r="T75" i="4"/>
  <c r="T76" i="4" s="1"/>
  <c r="T74" i="4"/>
  <c r="T71" i="4"/>
  <c r="T70" i="4"/>
  <c r="T72" i="4" s="1"/>
  <c r="T67" i="4"/>
  <c r="T66" i="4"/>
  <c r="T63" i="4"/>
  <c r="T62" i="4"/>
  <c r="T59" i="4"/>
  <c r="T58" i="4"/>
  <c r="T55" i="4"/>
  <c r="T54" i="4"/>
  <c r="T56" i="4" s="1"/>
  <c r="T51" i="4"/>
  <c r="T50" i="4"/>
  <c r="T47" i="4"/>
  <c r="T46" i="4"/>
  <c r="T48" i="4" s="1"/>
  <c r="T43" i="4"/>
  <c r="T42" i="4"/>
  <c r="T39" i="4"/>
  <c r="T38" i="4"/>
  <c r="T35" i="4"/>
  <c r="T34" i="4"/>
  <c r="T31" i="4"/>
  <c r="T30" i="4"/>
  <c r="T27" i="4"/>
  <c r="T26" i="4"/>
  <c r="T23" i="4"/>
  <c r="T22" i="4"/>
  <c r="T19" i="4"/>
  <c r="T18" i="4"/>
  <c r="T15" i="4"/>
  <c r="T14" i="4"/>
  <c r="T11" i="4"/>
  <c r="T10" i="4"/>
  <c r="T7" i="4"/>
  <c r="T6" i="4"/>
  <c r="T8" i="4" s="1"/>
  <c r="T3" i="4"/>
  <c r="T2" i="4"/>
  <c r="T28" i="4"/>
  <c r="T32" i="4"/>
  <c r="S83" i="4"/>
  <c r="S84" i="4" s="1"/>
  <c r="S82" i="4"/>
  <c r="S79" i="4"/>
  <c r="S78" i="4"/>
  <c r="S80" i="4" s="1"/>
  <c r="S75" i="4"/>
  <c r="S76" i="4" s="1"/>
  <c r="S74" i="4"/>
  <c r="S71" i="4"/>
  <c r="S70" i="4"/>
  <c r="S72" i="4" s="1"/>
  <c r="S67" i="4"/>
  <c r="S68" i="4" s="1"/>
  <c r="S66" i="4"/>
  <c r="S63" i="4"/>
  <c r="S62" i="4"/>
  <c r="S64" i="4" s="1"/>
  <c r="S59" i="4"/>
  <c r="S58" i="4"/>
  <c r="S55" i="4"/>
  <c r="S54" i="4"/>
  <c r="S56" i="4" s="1"/>
  <c r="S6" i="4"/>
  <c r="S7" i="4"/>
  <c r="S10" i="4"/>
  <c r="S11" i="4"/>
  <c r="S14" i="4"/>
  <c r="S15" i="4"/>
  <c r="S18" i="4"/>
  <c r="S19" i="4"/>
  <c r="S20" i="4" s="1"/>
  <c r="S22" i="4"/>
  <c r="S23" i="4"/>
  <c r="S26" i="4"/>
  <c r="S27" i="4"/>
  <c r="S30" i="4"/>
  <c r="S31" i="4"/>
  <c r="S34" i="4"/>
  <c r="S35" i="4"/>
  <c r="S36" i="4" s="1"/>
  <c r="S38" i="4"/>
  <c r="S40" i="4" s="1"/>
  <c r="S39" i="4"/>
  <c r="S42" i="4"/>
  <c r="S43" i="4"/>
  <c r="S46" i="4"/>
  <c r="S47" i="4"/>
  <c r="S50" i="4"/>
  <c r="S51" i="4"/>
  <c r="R83" i="4"/>
  <c r="R84" i="4" s="1"/>
  <c r="R82" i="4"/>
  <c r="R79" i="4"/>
  <c r="R78" i="4"/>
  <c r="R75" i="4"/>
  <c r="R74" i="4"/>
  <c r="R71" i="4"/>
  <c r="R70" i="4"/>
  <c r="R67" i="4"/>
  <c r="R68" i="4" s="1"/>
  <c r="R66" i="4"/>
  <c r="R63" i="4"/>
  <c r="R62" i="4"/>
  <c r="R59" i="4"/>
  <c r="R60" i="4" s="1"/>
  <c r="R58" i="4"/>
  <c r="R55" i="4"/>
  <c r="R54" i="4"/>
  <c r="R51" i="4"/>
  <c r="R52" i="4" s="1"/>
  <c r="R50" i="4"/>
  <c r="R47" i="4"/>
  <c r="R46" i="4"/>
  <c r="R43" i="4"/>
  <c r="R44" i="4" s="1"/>
  <c r="R42" i="4"/>
  <c r="R39" i="4"/>
  <c r="R38" i="4"/>
  <c r="R35" i="4"/>
  <c r="R36" i="4" s="1"/>
  <c r="R34" i="4"/>
  <c r="R31" i="4"/>
  <c r="R30" i="4"/>
  <c r="R27" i="4"/>
  <c r="R28" i="4" s="1"/>
  <c r="R26" i="4"/>
  <c r="R23" i="4"/>
  <c r="R22" i="4"/>
  <c r="R19" i="4"/>
  <c r="R18" i="4"/>
  <c r="R15" i="4"/>
  <c r="R16" i="4" s="1"/>
  <c r="R14" i="4"/>
  <c r="R11" i="4"/>
  <c r="R12" i="4" s="1"/>
  <c r="R10" i="4"/>
  <c r="R7" i="4"/>
  <c r="R6" i="4"/>
  <c r="R3" i="4"/>
  <c r="R4" i="4" s="1"/>
  <c r="R2" i="4"/>
  <c r="R40" i="4"/>
  <c r="R56" i="4"/>
  <c r="R64" i="4"/>
  <c r="R72" i="4"/>
  <c r="Q83" i="4"/>
  <c r="Q84" i="4" s="1"/>
  <c r="Q82" i="4"/>
  <c r="Q79" i="4"/>
  <c r="Q78" i="4"/>
  <c r="Q75" i="4"/>
  <c r="Q76" i="4" s="1"/>
  <c r="Q74" i="4"/>
  <c r="Q71" i="4"/>
  <c r="Q70" i="4"/>
  <c r="Q67" i="4"/>
  <c r="Q66" i="4"/>
  <c r="Q63" i="4"/>
  <c r="Q62" i="4"/>
  <c r="Q59" i="4"/>
  <c r="Q58" i="4"/>
  <c r="Q55" i="4"/>
  <c r="Q54" i="4"/>
  <c r="Q51" i="4"/>
  <c r="Q52" i="4" s="1"/>
  <c r="Q50" i="4"/>
  <c r="Q47" i="4"/>
  <c r="Q46" i="4"/>
  <c r="Q43" i="4"/>
  <c r="Q44" i="4" s="1"/>
  <c r="Q42" i="4"/>
  <c r="Q39" i="4"/>
  <c r="Q38" i="4"/>
  <c r="Q35" i="4"/>
  <c r="Q36" i="4" s="1"/>
  <c r="Q34" i="4"/>
  <c r="Q31" i="4"/>
  <c r="Q30" i="4"/>
  <c r="Q27" i="4"/>
  <c r="Q28" i="4" s="1"/>
  <c r="Q26" i="4"/>
  <c r="Q40" i="4"/>
  <c r="Q56" i="4"/>
  <c r="P83" i="4"/>
  <c r="P82" i="4"/>
  <c r="P79" i="4"/>
  <c r="P80" i="4" s="1"/>
  <c r="P78" i="4"/>
  <c r="P75" i="4"/>
  <c r="P74" i="4"/>
  <c r="P71" i="4"/>
  <c r="P70" i="4"/>
  <c r="P67" i="4"/>
  <c r="P66" i="4"/>
  <c r="P63" i="4"/>
  <c r="P62" i="4"/>
  <c r="P59" i="4"/>
  <c r="P58" i="4"/>
  <c r="P55" i="4"/>
  <c r="P54" i="4"/>
  <c r="P51" i="4"/>
  <c r="P50" i="4"/>
  <c r="P47" i="4"/>
  <c r="P46" i="4"/>
  <c r="P43" i="4"/>
  <c r="P42" i="4"/>
  <c r="P39" i="4"/>
  <c r="P38" i="4"/>
  <c r="P35" i="4"/>
  <c r="P34" i="4"/>
  <c r="P31" i="4"/>
  <c r="P30" i="4"/>
  <c r="P27" i="4"/>
  <c r="P26" i="4"/>
  <c r="P28" i="4" s="1"/>
  <c r="P23" i="4"/>
  <c r="P22" i="4"/>
  <c r="P19" i="4"/>
  <c r="P18" i="4"/>
  <c r="P15" i="4"/>
  <c r="P14" i="4"/>
  <c r="P11" i="4"/>
  <c r="P10" i="4"/>
  <c r="P7" i="4"/>
  <c r="P6" i="4"/>
  <c r="P3" i="4"/>
  <c r="P2" i="4"/>
  <c r="P12" i="4"/>
  <c r="P16" i="4"/>
  <c r="P44" i="4"/>
  <c r="P84" i="4"/>
  <c r="O83" i="4"/>
  <c r="O82" i="4"/>
  <c r="O79" i="4"/>
  <c r="O78" i="4"/>
  <c r="O75" i="4"/>
  <c r="O74" i="4"/>
  <c r="O71" i="4"/>
  <c r="O70" i="4"/>
  <c r="O67" i="4"/>
  <c r="O66" i="4"/>
  <c r="O68" i="4" s="1"/>
  <c r="O63" i="4"/>
  <c r="O62" i="4"/>
  <c r="O64" i="4" s="1"/>
  <c r="O59" i="4"/>
  <c r="O58" i="4"/>
  <c r="O55" i="4"/>
  <c r="O54" i="4"/>
  <c r="O56" i="4" s="1"/>
  <c r="O51" i="4"/>
  <c r="O50" i="4"/>
  <c r="O84" i="4"/>
  <c r="N83" i="4"/>
  <c r="N82" i="4"/>
  <c r="N79" i="4"/>
  <c r="N78" i="4"/>
  <c r="N75" i="4"/>
  <c r="N74" i="4"/>
  <c r="N71" i="4"/>
  <c r="N70" i="4"/>
  <c r="N67" i="4"/>
  <c r="N66" i="4"/>
  <c r="N63" i="4"/>
  <c r="N62" i="4"/>
  <c r="N59" i="4"/>
  <c r="N58" i="4"/>
  <c r="N55" i="4"/>
  <c r="N54" i="4"/>
  <c r="N51" i="4"/>
  <c r="N50" i="4"/>
  <c r="N52" i="4" s="1"/>
  <c r="N47" i="4"/>
  <c r="N46" i="4"/>
  <c r="N43" i="4"/>
  <c r="N42" i="4"/>
  <c r="N39" i="4"/>
  <c r="N38" i="4"/>
  <c r="N35" i="4"/>
  <c r="N34" i="4"/>
  <c r="N31" i="4"/>
  <c r="N30" i="4"/>
  <c r="N27" i="4"/>
  <c r="N26" i="4"/>
  <c r="N23" i="4"/>
  <c r="N24" i="4" s="1"/>
  <c r="N22" i="4"/>
  <c r="N19" i="4"/>
  <c r="N18" i="4"/>
  <c r="N15" i="4"/>
  <c r="N16" i="4" s="1"/>
  <c r="N14" i="4"/>
  <c r="N11" i="4"/>
  <c r="N12" i="4" s="1"/>
  <c r="N10" i="4"/>
  <c r="N64" i="4"/>
  <c r="N7" i="4"/>
  <c r="N8" i="4" s="1"/>
  <c r="N6" i="4"/>
  <c r="N3" i="4"/>
  <c r="N4" i="4" s="1"/>
  <c r="N2" i="4"/>
  <c r="M83" i="4"/>
  <c r="M82" i="4"/>
  <c r="M79" i="4"/>
  <c r="M78" i="4"/>
  <c r="M80" i="4" s="1"/>
  <c r="L83" i="4"/>
  <c r="L84" i="4" s="1"/>
  <c r="L82" i="4"/>
  <c r="L79" i="4"/>
  <c r="L78" i="4"/>
  <c r="L75" i="4"/>
  <c r="L76" i="4" s="1"/>
  <c r="L74" i="4"/>
  <c r="L71" i="4"/>
  <c r="L70" i="4"/>
  <c r="K83" i="4"/>
  <c r="K84" i="4" s="1"/>
  <c r="K82" i="4"/>
  <c r="K79" i="4"/>
  <c r="K78" i="4"/>
  <c r="K75" i="4"/>
  <c r="K76" i="4" s="1"/>
  <c r="K74" i="4"/>
  <c r="K71" i="4"/>
  <c r="K70" i="4"/>
  <c r="K67" i="4"/>
  <c r="K68" i="4" s="1"/>
  <c r="K66" i="4"/>
  <c r="K63" i="4"/>
  <c r="K62" i="4"/>
  <c r="K59" i="4"/>
  <c r="K58" i="4"/>
  <c r="K55" i="4"/>
  <c r="K54" i="4"/>
  <c r="K51" i="4"/>
  <c r="K50" i="4"/>
  <c r="K47" i="4"/>
  <c r="K46" i="4"/>
  <c r="K43" i="4"/>
  <c r="K44" i="4" s="1"/>
  <c r="K42" i="4"/>
  <c r="J83" i="4"/>
  <c r="J82" i="4"/>
  <c r="J79" i="4"/>
  <c r="J80" i="4" s="1"/>
  <c r="J78" i="4"/>
  <c r="J75" i="4"/>
  <c r="J74" i="4"/>
  <c r="J71" i="4"/>
  <c r="J72" i="4" s="1"/>
  <c r="J70" i="4"/>
  <c r="I83" i="4"/>
  <c r="I82" i="4"/>
  <c r="I79" i="4"/>
  <c r="I78" i="4"/>
  <c r="H83" i="4"/>
  <c r="H82" i="4"/>
  <c r="H79" i="4"/>
  <c r="H78" i="4"/>
  <c r="H75" i="4"/>
  <c r="H74" i="4"/>
  <c r="H71" i="4"/>
  <c r="H72" i="4" s="1"/>
  <c r="H70" i="4"/>
  <c r="G83" i="4"/>
  <c r="G82" i="4"/>
  <c r="G84" i="4" s="1"/>
  <c r="F84" i="4"/>
  <c r="F83" i="4"/>
  <c r="F82" i="4"/>
  <c r="E83" i="4"/>
  <c r="E84" i="4" s="1"/>
  <c r="E82" i="4"/>
  <c r="E79" i="4"/>
  <c r="E80" i="4" s="1"/>
  <c r="E78" i="4"/>
  <c r="E75" i="4"/>
  <c r="E74" i="4"/>
  <c r="E71" i="4"/>
  <c r="E70" i="4"/>
  <c r="E67" i="4"/>
  <c r="E66" i="4"/>
  <c r="E63" i="4"/>
  <c r="E64" i="4" s="1"/>
  <c r="E62" i="4"/>
  <c r="E59" i="4"/>
  <c r="E58" i="4"/>
  <c r="E55" i="4"/>
  <c r="E51" i="4"/>
  <c r="E50" i="4"/>
  <c r="E47" i="4"/>
  <c r="E46" i="4"/>
  <c r="E43" i="4"/>
  <c r="E44" i="4" s="1"/>
  <c r="E42" i="4"/>
  <c r="E39" i="4"/>
  <c r="E38" i="4"/>
  <c r="E35" i="4"/>
  <c r="E36" i="4" s="1"/>
  <c r="E34" i="4"/>
  <c r="E31" i="4"/>
  <c r="E30" i="4"/>
  <c r="E52" i="4"/>
  <c r="E72" i="4"/>
  <c r="E27" i="4"/>
  <c r="E26" i="4"/>
  <c r="E23" i="4"/>
  <c r="E22" i="4"/>
  <c r="E19" i="4"/>
  <c r="E18" i="4"/>
  <c r="E20" i="4" s="1"/>
  <c r="E15" i="4"/>
  <c r="E16" i="4" s="1"/>
  <c r="E14" i="4"/>
  <c r="E11" i="4"/>
  <c r="E10" i="4"/>
  <c r="E7" i="4"/>
  <c r="E6" i="4"/>
  <c r="E3" i="4"/>
  <c r="D83" i="4"/>
  <c r="D84" i="4" s="1"/>
  <c r="D82" i="4"/>
  <c r="D79" i="4"/>
  <c r="D78" i="4"/>
  <c r="D75" i="4"/>
  <c r="D76" i="4" s="1"/>
  <c r="D74" i="4"/>
  <c r="H6" i="18"/>
  <c r="H7" i="18"/>
  <c r="H5" i="18"/>
  <c r="M103" i="4" l="1"/>
  <c r="C56" i="4"/>
  <c r="B164" i="4" s="1"/>
  <c r="M154" i="4" s="1"/>
  <c r="C80" i="4"/>
  <c r="AB72" i="4"/>
  <c r="C60" i="4"/>
  <c r="C36" i="4"/>
  <c r="E8" i="4"/>
  <c r="I80" i="4"/>
  <c r="N56" i="4"/>
  <c r="N72" i="4"/>
  <c r="N80" i="4"/>
  <c r="S52" i="4"/>
  <c r="S44" i="4"/>
  <c r="U8" i="4"/>
  <c r="U16" i="4"/>
  <c r="U32" i="4"/>
  <c r="X12" i="4"/>
  <c r="X20" i="4"/>
  <c r="X44" i="4"/>
  <c r="AI52" i="4"/>
  <c r="AI68" i="4"/>
  <c r="AI76" i="4"/>
  <c r="AJ16" i="4"/>
  <c r="AL28" i="4"/>
  <c r="E24" i="4"/>
  <c r="AH76" i="4"/>
  <c r="AH84" i="4"/>
  <c r="AK16" i="4"/>
  <c r="AK40" i="4"/>
  <c r="AK56" i="4"/>
  <c r="W72" i="4"/>
  <c r="X36" i="4"/>
  <c r="X52" i="4"/>
  <c r="Z48" i="4"/>
  <c r="Z56" i="4"/>
  <c r="AB84" i="4"/>
  <c r="AE16" i="4"/>
  <c r="AI60" i="4"/>
  <c r="AK64" i="4"/>
  <c r="AK72" i="4"/>
  <c r="AL80" i="4"/>
  <c r="AL72" i="4"/>
  <c r="AL4" i="4"/>
  <c r="AL36" i="4"/>
  <c r="D80" i="4"/>
  <c r="E12" i="4"/>
  <c r="H76" i="4"/>
  <c r="I84" i="4"/>
  <c r="K48" i="4"/>
  <c r="L72" i="4"/>
  <c r="P4" i="4"/>
  <c r="P20" i="4"/>
  <c r="P52" i="4"/>
  <c r="P60" i="4"/>
  <c r="P68" i="4"/>
  <c r="P76" i="4"/>
  <c r="Q32" i="4"/>
  <c r="Q64" i="4"/>
  <c r="Q72" i="4"/>
  <c r="R24" i="4"/>
  <c r="R32" i="4"/>
  <c r="S48" i="4"/>
  <c r="T16" i="4"/>
  <c r="T64" i="4"/>
  <c r="T80" i="4"/>
  <c r="AB48" i="4"/>
  <c r="V40" i="4"/>
  <c r="Y20" i="4"/>
  <c r="V84" i="4"/>
  <c r="W16" i="4"/>
  <c r="X60" i="4"/>
  <c r="Z12" i="4"/>
  <c r="Z72" i="4"/>
  <c r="AA76" i="4"/>
  <c r="AB68" i="4"/>
  <c r="AC12" i="4"/>
  <c r="AC48" i="4"/>
  <c r="AD60" i="4"/>
  <c r="AF36" i="4"/>
  <c r="AF68" i="4"/>
  <c r="AG48" i="4"/>
  <c r="AG68" i="4"/>
  <c r="AI16" i="4"/>
  <c r="AJ64" i="4"/>
  <c r="P24" i="4"/>
  <c r="P32" i="4"/>
  <c r="P64" i="4"/>
  <c r="S32" i="4"/>
  <c r="T12" i="4"/>
  <c r="T20" i="4"/>
  <c r="T36" i="4"/>
  <c r="T44" i="4"/>
  <c r="T60" i="4"/>
  <c r="T68" i="4"/>
  <c r="AA40" i="4"/>
  <c r="AA64" i="4"/>
  <c r="AC44" i="4"/>
  <c r="AD72" i="4"/>
  <c r="AH36" i="4"/>
  <c r="AH52" i="4"/>
  <c r="E68" i="4"/>
  <c r="K72" i="4"/>
  <c r="N32" i="4"/>
  <c r="N40" i="4"/>
  <c r="N48" i="4"/>
  <c r="S28" i="4"/>
  <c r="Y56" i="4"/>
  <c r="AB40" i="4"/>
  <c r="Y40" i="4"/>
  <c r="AA36" i="4"/>
  <c r="AB36" i="4"/>
  <c r="V32" i="4"/>
  <c r="Y28" i="4"/>
  <c r="AB24" i="4"/>
  <c r="AD68" i="4"/>
  <c r="AD76" i="4"/>
  <c r="AH32" i="4"/>
  <c r="AF24" i="4"/>
  <c r="AE8" i="4"/>
  <c r="AE44" i="4"/>
  <c r="AF76" i="4"/>
  <c r="AF84" i="4"/>
  <c r="AH64" i="4"/>
  <c r="AI8" i="4"/>
  <c r="AI20" i="4"/>
  <c r="AJ60" i="4"/>
  <c r="AB52" i="4"/>
  <c r="AH28" i="4"/>
  <c r="E4" i="4"/>
  <c r="E60" i="4"/>
  <c r="N20" i="4"/>
  <c r="O72" i="4"/>
  <c r="O80" i="4"/>
  <c r="R8" i="4"/>
  <c r="AA32" i="4"/>
  <c r="W44" i="4"/>
  <c r="AC56" i="4"/>
  <c r="AD44" i="4"/>
  <c r="AF52" i="4"/>
  <c r="AH24" i="4"/>
  <c r="AF56" i="4"/>
  <c r="AF64" i="4"/>
  <c r="AG36" i="4"/>
  <c r="AG52" i="4"/>
  <c r="AH68" i="4"/>
  <c r="AJ12" i="4"/>
  <c r="AL76" i="4"/>
  <c r="AL68" i="4"/>
  <c r="AL56" i="4"/>
  <c r="AL16" i="4"/>
  <c r="E76" i="4"/>
  <c r="E32" i="4"/>
  <c r="K52" i="4"/>
  <c r="N76" i="4"/>
  <c r="P8" i="4"/>
  <c r="P56" i="4"/>
  <c r="P72" i="4"/>
  <c r="S24" i="4"/>
  <c r="T52" i="4"/>
  <c r="AA48" i="4"/>
  <c r="V44" i="4"/>
  <c r="V28" i="4"/>
  <c r="Y24" i="4"/>
  <c r="AB20" i="4"/>
  <c r="W8" i="4"/>
  <c r="W60" i="4"/>
  <c r="AJ84" i="4"/>
  <c r="AJ80" i="4"/>
  <c r="AF40" i="4"/>
  <c r="AF20" i="4"/>
  <c r="AL52" i="4"/>
  <c r="AL20" i="4"/>
  <c r="AL12" i="4"/>
  <c r="AK12" i="4"/>
  <c r="AJ36" i="4"/>
  <c r="AJ4" i="4"/>
  <c r="AI84" i="4"/>
  <c r="AI64" i="4"/>
  <c r="AI56" i="4"/>
  <c r="AI4" i="4"/>
  <c r="AG60" i="4"/>
  <c r="AG44" i="4"/>
  <c r="AE60" i="4"/>
  <c r="AE24" i="4"/>
  <c r="AE20" i="4"/>
  <c r="AD56" i="4"/>
  <c r="Z32" i="4"/>
  <c r="X28" i="4"/>
  <c r="X24" i="4"/>
  <c r="X16" i="4"/>
  <c r="W48" i="4"/>
  <c r="V48" i="4"/>
  <c r="U76" i="4"/>
  <c r="U40" i="4"/>
  <c r="U28" i="4"/>
  <c r="U20" i="4"/>
  <c r="T84" i="4"/>
  <c r="T40" i="4"/>
  <c r="T24" i="4"/>
  <c r="T4" i="4"/>
  <c r="S60" i="4"/>
  <c r="R80" i="4"/>
  <c r="R76" i="4"/>
  <c r="R48" i="4"/>
  <c r="R20" i="4"/>
  <c r="Q80" i="4"/>
  <c r="Q68" i="4"/>
  <c r="Q60" i="4"/>
  <c r="Q48" i="4"/>
  <c r="P48" i="4"/>
  <c r="P40" i="4"/>
  <c r="P36" i="4"/>
  <c r="O76" i="4"/>
  <c r="O60" i="4"/>
  <c r="O52" i="4"/>
  <c r="N84" i="4"/>
  <c r="N68" i="4"/>
  <c r="N60" i="4"/>
  <c r="N44" i="4"/>
  <c r="N36" i="4"/>
  <c r="N28" i="4"/>
  <c r="M84" i="4"/>
  <c r="L80" i="4"/>
  <c r="K80" i="4"/>
  <c r="K64" i="4"/>
  <c r="K60" i="4"/>
  <c r="K56" i="4"/>
  <c r="J84" i="4"/>
  <c r="J76" i="4"/>
  <c r="H84" i="4"/>
  <c r="H80" i="4"/>
  <c r="E56" i="4"/>
  <c r="E48" i="4"/>
  <c r="E40" i="4"/>
  <c r="E28" i="4"/>
</calcChain>
</file>

<file path=xl/sharedStrings.xml><?xml version="1.0" encoding="utf-8"?>
<sst xmlns="http://schemas.openxmlformats.org/spreadsheetml/2006/main" count="901" uniqueCount="241">
  <si>
    <t>Pr. modell</t>
  </si>
  <si>
    <t>Førstegangsregistrerte nye</t>
  </si>
  <si>
    <t>Passat, Mondeo, Golf, Avensis, Yaris, Focus</t>
  </si>
  <si>
    <t>Corolla, Passat, Golf, Mondeo, Avensis, 307</t>
  </si>
  <si>
    <t>Avensis, Corolla, Passat, Mondeo, Golf, RAV4</t>
  </si>
  <si>
    <t>Avensis, Golf, Corolla, Passat, Touran, Mondeo</t>
  </si>
  <si>
    <t>Golf, Passat, Avensis, Corolla, Focus, Astra</t>
  </si>
  <si>
    <t>Passat, Golf, Avensis, Corolla, Grand Vitara, Rav 4</t>
  </si>
  <si>
    <t>Passat, Avensis, Golf, RAV4, Octavia, Auris</t>
  </si>
  <si>
    <t>Mondeo, Golf, Passat, Avensis, Auris, A4</t>
  </si>
  <si>
    <t>Golf, Avensis, Mondeo, Passat, Octavia, Tiguan</t>
  </si>
  <si>
    <t>Golf, Avensis, Mondeo, V70, Polo,Octavia</t>
  </si>
  <si>
    <t>Golf, Passat, Focus, ASX, Avensis, Octavia</t>
  </si>
  <si>
    <t>Golf, Focus, Passat, Tiguan, Avensis, Yaris</t>
  </si>
  <si>
    <t>Golf, Auris, Leaf, CX-5, Yaris, Octavia</t>
  </si>
  <si>
    <t>Golf, Auris, Leaf, Octavia, Model S, Yaris</t>
  </si>
  <si>
    <t>e-Golf, Auris, Golf, Yaris, Model S, RAV4</t>
  </si>
  <si>
    <t>OutlanderPHEV, RAV4, e-Golf, Auris, Golf GTE, Yaris</t>
  </si>
  <si>
    <t>e-Golf, i3, RAV4, Model X, Yaris, Outlander PHEV</t>
  </si>
  <si>
    <t>Leaf, e-Golf, i3, Model X, Outlander PHEV, Yaris</t>
  </si>
  <si>
    <t>Model 3, e-Golf, Leaf, e-tron, Outlander PHEV, RAV4</t>
  </si>
  <si>
    <t>e-tron, Model 3, ID.3, Leaf, Kona electric, e-Golf</t>
  </si>
  <si>
    <t>Model 3, RAV4, Model Y, ID.4, XC40, Mach-E</t>
  </si>
  <si>
    <t>Periode: Fra 01.01.2001 til 31.12.2021</t>
  </si>
  <si>
    <t>Hele landet</t>
  </si>
  <si>
    <t>Personbiler</t>
  </si>
  <si>
    <t/>
  </si>
  <si>
    <t>Nr.</t>
  </si>
  <si>
    <t>Brand</t>
  </si>
  <si>
    <t>Model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</si>
  <si>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</si>
  <si>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</si>
  <si>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</si>
  <si>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</si>
  <si>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</si>
  <si>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</si>
  <si>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</si>
  <si>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</si>
  <si>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</si>
  <si>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</si>
  <si>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</si>
  <si>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</si>
  <si>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</si>
  <si>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</si>
  <si>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</si>
  <si>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</si>
  <si>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</si>
  <si>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</si>
  <si>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</si>
  <si>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</si>
  <si>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</si>
  <si>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Totalt</t>
  </si>
  <si>
    <t>Total</t>
  </si>
  <si>
    <t>Tesla</t>
  </si>
  <si>
    <t>Model 3</t>
  </si>
  <si>
    <t>Toyota</t>
  </si>
  <si>
    <t>RAV4</t>
  </si>
  <si>
    <t>Model Y</t>
  </si>
  <si>
    <t>Volkswagen</t>
  </si>
  <si>
    <t>ID.4</t>
  </si>
  <si>
    <t>Volvo</t>
  </si>
  <si>
    <t>XC40</t>
  </si>
  <si>
    <t>Ford</t>
  </si>
  <si>
    <t>Mustang Mach-E</t>
  </si>
  <si>
    <t>Audi</t>
  </si>
  <si>
    <t>e-tron</t>
  </si>
  <si>
    <t>Nissan</t>
  </si>
  <si>
    <t>Leaf</t>
  </si>
  <si>
    <t>Hyundai</t>
  </si>
  <si>
    <t>Kona electric</t>
  </si>
  <si>
    <t>ID.3</t>
  </si>
  <si>
    <t>Corolla</t>
  </si>
  <si>
    <t>BMW</t>
  </si>
  <si>
    <t>i3</t>
  </si>
  <si>
    <t>Yaris</t>
  </si>
  <si>
    <t>Tiguan</t>
  </si>
  <si>
    <t>Skoda</t>
  </si>
  <si>
    <t>Octavia</t>
  </si>
  <si>
    <t>Mitsubishi</t>
  </si>
  <si>
    <t>Outlander PHEV</t>
  </si>
  <si>
    <t>Polo</t>
  </si>
  <si>
    <t>Golf</t>
  </si>
  <si>
    <t>Mazda</t>
  </si>
  <si>
    <t>CX-5</t>
  </si>
  <si>
    <t>Focus</t>
  </si>
  <si>
    <t>Passat</t>
  </si>
  <si>
    <t>Golf GTE</t>
  </si>
  <si>
    <t>Touran</t>
  </si>
  <si>
    <t>Model S</t>
  </si>
  <si>
    <t>Model X</t>
  </si>
  <si>
    <t>Mondeo</t>
  </si>
  <si>
    <t>A4</t>
  </si>
  <si>
    <t>Opel</t>
  </si>
  <si>
    <t>Astra</t>
  </si>
  <si>
    <t>e-Golf</t>
  </si>
  <si>
    <t>Auris</t>
  </si>
  <si>
    <t>ASX</t>
  </si>
  <si>
    <t>Avensis</t>
  </si>
  <si>
    <t>V70</t>
  </si>
  <si>
    <t>Suzuki</t>
  </si>
  <si>
    <t>Grand Vitara</t>
  </si>
  <si>
    <t>Peugeot</t>
  </si>
  <si>
    <t>307</t>
  </si>
  <si>
    <t>Total sales</t>
  </si>
  <si>
    <t>Weight (kg)</t>
  </si>
  <si>
    <t>Engines</t>
  </si>
  <si>
    <t>BEV</t>
  </si>
  <si>
    <t>Petrol (mostly)</t>
  </si>
  <si>
    <t>Petrol</t>
  </si>
  <si>
    <t>Height (MM)</t>
  </si>
  <si>
    <t>Width (MM)</t>
  </si>
  <si>
    <t>Length (MM)</t>
  </si>
  <si>
    <t>Recorded C02 emission (g/km)</t>
  </si>
  <si>
    <t xml:space="preserve">Petrol </t>
  </si>
  <si>
    <t>Plugin-Hybrid</t>
  </si>
  <si>
    <t>Hybrid</t>
  </si>
  <si>
    <t>Horsepower</t>
  </si>
  <si>
    <t>Year</t>
  </si>
  <si>
    <t>Weight</t>
  </si>
  <si>
    <t>Hp</t>
  </si>
  <si>
    <t>Hp/Weight</t>
  </si>
  <si>
    <t>Avarage</t>
  </si>
  <si>
    <t>Total sales each year</t>
  </si>
  <si>
    <t>Sales this year from only theese models</t>
  </si>
  <si>
    <t>Graphs</t>
  </si>
  <si>
    <t>Weight development</t>
  </si>
  <si>
    <t>HP Development</t>
  </si>
  <si>
    <t>Power to weight ratio</t>
  </si>
  <si>
    <t>Stigningstall</t>
  </si>
  <si>
    <t>stigningstall</t>
  </si>
  <si>
    <t>-</t>
  </si>
  <si>
    <t>EV´s entrance in the top 6. 2013, make a line to visualize the change since the entrance of Evs</t>
  </si>
  <si>
    <t>Brand / Model</t>
  </si>
  <si>
    <t>Nissan Leaf</t>
  </si>
  <si>
    <t>Using numbers and calculations from https://www.youtube.com/watch?v=uIGnfTOmNUA</t>
  </si>
  <si>
    <t>ICV</t>
  </si>
  <si>
    <t>Small EV (Leaf, E-golf)</t>
  </si>
  <si>
    <t>Large IV (E-tron, Tesla)</t>
  </si>
  <si>
    <t>Manufacturing of car (CO2 eq (tonnes)</t>
  </si>
  <si>
    <t>Battery</t>
  </si>
  <si>
    <t>Volkswagen e-Golf</t>
  </si>
  <si>
    <t>Audi e-tron</t>
  </si>
  <si>
    <t>Tesla Model 3</t>
  </si>
  <si>
    <t>Summer av 2017</t>
  </si>
  <si>
    <t>Summer av 2018</t>
  </si>
  <si>
    <t>Summer av 2019</t>
  </si>
  <si>
    <t>Summer av 2020</t>
  </si>
  <si>
    <t>Summer av 2021</t>
  </si>
  <si>
    <t>Summer av 2015</t>
  </si>
  <si>
    <t>Summer av 2016</t>
  </si>
  <si>
    <t>Summer av 2014</t>
  </si>
  <si>
    <t>Summer av 2013</t>
  </si>
  <si>
    <t>Totalsum</t>
  </si>
  <si>
    <t>Radetiketter</t>
  </si>
  <si>
    <t xml:space="preserve">Number sold </t>
  </si>
  <si>
    <t xml:space="preserve">Total BEVs sold </t>
  </si>
  <si>
    <t xml:space="preserve">Tesla Model 3 </t>
  </si>
  <si>
    <t xml:space="preserve">Tesla Model Y </t>
  </si>
  <si>
    <t>2022 YTD</t>
  </si>
  <si>
    <t>Yearly increase before EV</t>
  </si>
  <si>
    <t>Yearly increase after EV</t>
  </si>
  <si>
    <t>(tom)</t>
  </si>
  <si>
    <t>EV</t>
  </si>
  <si>
    <t>Kolonneetiketter</t>
  </si>
  <si>
    <t>Verdier</t>
  </si>
  <si>
    <t>Summer av 2012</t>
  </si>
  <si>
    <t>Summer av 2011</t>
  </si>
  <si>
    <t>Summer av 2010</t>
  </si>
  <si>
    <t>Summer av 2009</t>
  </si>
  <si>
    <t>Summer av 2008</t>
  </si>
  <si>
    <t>Summer av 2007</t>
  </si>
  <si>
    <t>Summer av 2006</t>
  </si>
  <si>
    <t>Summer av 2005</t>
  </si>
  <si>
    <t>Summer av 2004</t>
  </si>
  <si>
    <t>Summer av 2003</t>
  </si>
  <si>
    <t>Summer av 2002</t>
  </si>
  <si>
    <t>Summer av 2001</t>
  </si>
  <si>
    <t>THESE MODELS TOTAL</t>
  </si>
  <si>
    <t>EV % of top sellers</t>
  </si>
  <si>
    <t>avarage length</t>
  </si>
  <si>
    <t>Avg weight</t>
  </si>
  <si>
    <t>Avg length</t>
  </si>
  <si>
    <t>Avg HP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</si>
  <si>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</si>
  <si>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</si>
  <si>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</si>
  <si>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</si>
  <si>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</si>
  <si>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</si>
  <si>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</si>
  <si>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</si>
  <si>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</si>
  <si>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</si>
  <si>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</si>
  <si>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</si>
  <si>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</si>
  <si>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</si>
  <si>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</si>
  <si>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</si>
  <si>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</si>
  <si>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</si>
  <si>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</si>
  <si>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</si>
  <si>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</si>
  <si>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</si>
  <si>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</si>
  <si>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Predicted weight</t>
  </si>
  <si>
    <t>Predicted weight if EV=0</t>
  </si>
  <si>
    <t>Ultimately</t>
  </si>
  <si>
    <t>Gjennomsnitt av Length (MM)</t>
  </si>
  <si>
    <t>Gjennomsnitt av Horsepower</t>
  </si>
  <si>
    <t>Gjennomsnitt av Weight (kg)</t>
  </si>
  <si>
    <t>Predicted HP</t>
  </si>
  <si>
    <t>Future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</si>
  <si>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</si>
  <si>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</si>
  <si>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</si>
  <si>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</si>
  <si>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</si>
  <si>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</si>
  <si>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</si>
  <si>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</si>
  <si>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</si>
  <si>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</si>
  <si>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</si>
  <si>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</si>
  <si>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</si>
  <si>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</si>
  <si>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</si>
  <si>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</si>
  <si>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</si>
  <si>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</si>
  <si>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</si>
  <si>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</si>
  <si>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</si>
  <si>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</si>
  <si>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Yearly increase before EV is calculated by avg weight in 2012-avg weight in 2001 divided by 2012-2001. Which gives us a avg yearly increase in weight of 5,085kg. The yearly increase after EV is calculated by avg weight in 2021-avg weight in 2013 divided by 2021-2013, which gives us a yearly increase in weight after the entrance of EVs at 69,971kg.</t>
  </si>
  <si>
    <t>Price before tax</t>
  </si>
  <si>
    <t>Price with new tax</t>
  </si>
  <si>
    <t>Change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</si>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</sst>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NOK&quot;\ * #,##0.00_-;\-&quot;NOK&quot;\ * #,##0.00_-;_-&quot;NOK&quot;\ * &quot;-&quot;??_-;_-@_-"/>
    <numFmt numFmtId="165" formatCode="0.000\ %"/>
    <numFmt numFmtId="166" formatCode="0.000"/>
  </numFmts>
  <fonts count="1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22"/>
      <color rgb="FF000000"/>
      <name val="Calibri"/>
      <family val="2"/>
    </font>
    <font>
      <sz val="8"/>
      <name val="Calibri"/>
      <family val="2"/>
    </font>
    <font>
      <sz val="20"/>
      <color rgb="FF000000"/>
      <name val="Calibri"/>
      <family val="2"/>
    </font>
    <font>
      <sz val="7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/>
    <xf numFmtId="3" fontId="0" fillId="2" borderId="0" xfId="0" applyNumberFormat="1" applyFill="1" applyAlignment="1">
      <alignment wrapText="1"/>
    </xf>
    <xf numFmtId="0" fontId="0" fillId="3" borderId="0" xfId="0" applyFill="1"/>
    <xf numFmtId="3" fontId="0" fillId="3" borderId="0" xfId="0" applyNumberFormat="1" applyFill="1" applyAlignment="1">
      <alignment wrapText="1"/>
    </xf>
    <xf numFmtId="0" fontId="0" fillId="4" borderId="0" xfId="0" applyFill="1"/>
    <xf numFmtId="3" fontId="0" fillId="4" borderId="0" xfId="0" applyNumberFormat="1" applyFill="1" applyAlignment="1">
      <alignment wrapText="1"/>
    </xf>
    <xf numFmtId="0" fontId="0" fillId="5" borderId="0" xfId="0" applyFill="1"/>
    <xf numFmtId="3" fontId="0" fillId="5" borderId="0" xfId="0" applyNumberFormat="1" applyFill="1" applyAlignment="1">
      <alignment wrapText="1"/>
    </xf>
    <xf numFmtId="0" fontId="0" fillId="6" borderId="0" xfId="0" applyFill="1"/>
    <xf numFmtId="3" fontId="0" fillId="6" borderId="0" xfId="0" applyNumberFormat="1" applyFill="1" applyAlignment="1">
      <alignment wrapText="1"/>
    </xf>
    <xf numFmtId="0" fontId="0" fillId="7" borderId="0" xfId="0" applyFill="1"/>
    <xf numFmtId="3" fontId="0" fillId="7" borderId="0" xfId="0" applyNumberFormat="1" applyFill="1" applyAlignment="1">
      <alignment wrapText="1"/>
    </xf>
    <xf numFmtId="0" fontId="0" fillId="8" borderId="0" xfId="0" applyFill="1"/>
    <xf numFmtId="3" fontId="0" fillId="8" borderId="0" xfId="0" applyNumberFormat="1" applyFill="1" applyAlignment="1">
      <alignment wrapText="1"/>
    </xf>
    <xf numFmtId="0" fontId="0" fillId="9" borderId="0" xfId="0" applyFill="1"/>
    <xf numFmtId="3" fontId="0" fillId="9" borderId="0" xfId="0" applyNumberFormat="1" applyFill="1" applyAlignment="1">
      <alignment wrapText="1"/>
    </xf>
    <xf numFmtId="3" fontId="0" fillId="10" borderId="0" xfId="0" applyNumberFormat="1" applyFill="1" applyAlignment="1">
      <alignment wrapText="1"/>
    </xf>
    <xf numFmtId="0" fontId="0" fillId="10" borderId="0" xfId="0" applyFill="1"/>
    <xf numFmtId="3" fontId="0" fillId="11" borderId="0" xfId="0" applyNumberFormat="1" applyFill="1" applyAlignment="1">
      <alignment wrapText="1"/>
    </xf>
    <xf numFmtId="0" fontId="0" fillId="11" borderId="0" xfId="0" applyFill="1"/>
    <xf numFmtId="3" fontId="0" fillId="12" borderId="0" xfId="0" applyNumberFormat="1" applyFill="1" applyAlignment="1">
      <alignment wrapText="1"/>
    </xf>
    <xf numFmtId="0" fontId="0" fillId="12" borderId="0" xfId="0" applyFill="1"/>
    <xf numFmtId="3" fontId="0" fillId="14" borderId="0" xfId="0" applyNumberFormat="1" applyFill="1" applyAlignment="1">
      <alignment wrapText="1"/>
    </xf>
    <xf numFmtId="0" fontId="0" fillId="14" borderId="0" xfId="0" applyFill="1"/>
    <xf numFmtId="3" fontId="0" fillId="15" borderId="0" xfId="0" applyNumberFormat="1" applyFill="1" applyAlignment="1">
      <alignment wrapText="1"/>
    </xf>
    <xf numFmtId="0" fontId="0" fillId="15" borderId="0" xfId="0" applyFill="1"/>
    <xf numFmtId="3" fontId="0" fillId="16" borderId="0" xfId="0" applyNumberFormat="1" applyFill="1" applyAlignment="1">
      <alignment wrapText="1"/>
    </xf>
    <xf numFmtId="0" fontId="0" fillId="16" borderId="0" xfId="0" applyFill="1"/>
    <xf numFmtId="3" fontId="0" fillId="17" borderId="0" xfId="0" applyNumberFormat="1" applyFill="1" applyAlignment="1">
      <alignment wrapText="1"/>
    </xf>
    <xf numFmtId="0" fontId="0" fillId="17" borderId="0" xfId="0" applyFill="1"/>
    <xf numFmtId="3" fontId="0" fillId="19" borderId="0" xfId="0" applyNumberFormat="1" applyFill="1" applyAlignment="1">
      <alignment wrapText="1"/>
    </xf>
    <xf numFmtId="0" fontId="0" fillId="19" borderId="0" xfId="0" applyFill="1"/>
    <xf numFmtId="3" fontId="0" fillId="20" borderId="0" xfId="0" applyNumberFormat="1" applyFill="1" applyAlignment="1">
      <alignment wrapText="1"/>
    </xf>
    <xf numFmtId="0" fontId="0" fillId="20" borderId="0" xfId="0" applyFill="1"/>
    <xf numFmtId="3" fontId="0" fillId="21" borderId="0" xfId="0" applyNumberFormat="1" applyFill="1" applyAlignment="1">
      <alignment wrapText="1"/>
    </xf>
    <xf numFmtId="0" fontId="0" fillId="21" borderId="0" xfId="0" applyFill="1"/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3" fontId="6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3" fillId="0" borderId="3" xfId="0" applyFont="1" applyBorder="1"/>
    <xf numFmtId="0" fontId="7" fillId="0" borderId="0" xfId="0" applyFont="1"/>
    <xf numFmtId="0" fontId="6" fillId="0" borderId="0" xfId="0" applyFont="1" applyFill="1"/>
    <xf numFmtId="0" fontId="3" fillId="0" borderId="0" xfId="0" applyFont="1" applyFill="1"/>
    <xf numFmtId="0" fontId="0" fillId="0" borderId="0" xfId="0" applyNumberFormat="1"/>
    <xf numFmtId="0" fontId="6" fillId="0" borderId="0" xfId="0" applyFont="1" applyFill="1" applyBorder="1"/>
    <xf numFmtId="3" fontId="6" fillId="22" borderId="2" xfId="0" applyNumberFormat="1" applyFont="1" applyFill="1" applyBorder="1" applyAlignment="1">
      <alignment wrapText="1"/>
    </xf>
    <xf numFmtId="3" fontId="6" fillId="22" borderId="1" xfId="0" applyNumberFormat="1" applyFont="1" applyFill="1" applyBorder="1" applyAlignment="1">
      <alignment wrapText="1"/>
    </xf>
    <xf numFmtId="0" fontId="3" fillId="0" borderId="3" xfId="0" applyFont="1" applyFill="1" applyBorder="1"/>
    <xf numFmtId="3" fontId="3" fillId="0" borderId="0" xfId="0" applyNumberFormat="1" applyFont="1" applyFill="1"/>
    <xf numFmtId="0" fontId="0" fillId="0" borderId="0" xfId="0" pivotButton="1"/>
    <xf numFmtId="0" fontId="0" fillId="0" borderId="4" xfId="0" applyBorder="1"/>
    <xf numFmtId="0" fontId="6" fillId="22" borderId="2" xfId="0" applyFont="1" applyFill="1" applyBorder="1"/>
    <xf numFmtId="3" fontId="3" fillId="22" borderId="2" xfId="0" applyNumberFormat="1" applyFont="1" applyFill="1" applyBorder="1" applyAlignment="1">
      <alignment wrapText="1"/>
    </xf>
    <xf numFmtId="3" fontId="3" fillId="22" borderId="0" xfId="0" applyNumberFormat="1" applyFont="1" applyFill="1"/>
    <xf numFmtId="3" fontId="3" fillId="0" borderId="0" xfId="0" applyNumberFormat="1" applyFont="1"/>
    <xf numFmtId="0" fontId="6" fillId="22" borderId="1" xfId="0" applyFont="1" applyFill="1" applyBorder="1"/>
    <xf numFmtId="3" fontId="3" fillId="22" borderId="1" xfId="0" applyNumberFormat="1" applyFont="1" applyFill="1" applyBorder="1" applyAlignment="1">
      <alignment wrapText="1"/>
    </xf>
    <xf numFmtId="0" fontId="6" fillId="22" borderId="0" xfId="0" applyFont="1" applyFill="1"/>
    <xf numFmtId="0" fontId="3" fillId="22" borderId="0" xfId="0" applyFont="1" applyFill="1"/>
    <xf numFmtId="0" fontId="6" fillId="22" borderId="5" xfId="0" applyFont="1" applyFill="1" applyBorder="1"/>
    <xf numFmtId="0" fontId="3" fillId="22" borderId="0" xfId="0" applyFont="1" applyFill="1" applyBorder="1"/>
    <xf numFmtId="0" fontId="3" fillId="22" borderId="5" xfId="0" applyFont="1" applyFill="1" applyBorder="1"/>
    <xf numFmtId="49" fontId="6" fillId="0" borderId="1" xfId="0" applyNumberFormat="1" applyFont="1" applyBorder="1"/>
    <xf numFmtId="0" fontId="1" fillId="23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NumberFormat="1" applyBorder="1"/>
    <xf numFmtId="165" fontId="0" fillId="0" borderId="0" xfId="1" applyNumberFormat="1" applyFont="1"/>
    <xf numFmtId="166" fontId="0" fillId="0" borderId="0" xfId="0" applyNumberFormat="1"/>
    <xf numFmtId="12" fontId="0" fillId="0" borderId="0" xfId="0" applyNumberFormat="1"/>
    <xf numFmtId="0" fontId="13" fillId="24" borderId="6" xfId="0" applyFont="1" applyFill="1" applyBorder="1"/>
    <xf numFmtId="10" fontId="0" fillId="0" borderId="0" xfId="1" applyNumberFormat="1" applyFont="1"/>
    <xf numFmtId="3" fontId="0" fillId="0" borderId="0" xfId="0" applyNumberFormat="1"/>
    <xf numFmtId="9" fontId="7" fillId="0" borderId="0" xfId="1" applyNumberFormat="1" applyFont="1"/>
    <xf numFmtId="0" fontId="13" fillId="24" borderId="1" xfId="0" applyFont="1" applyFill="1" applyBorder="1"/>
    <xf numFmtId="0" fontId="14" fillId="25" borderId="1" xfId="0" applyFont="1" applyFill="1" applyBorder="1"/>
    <xf numFmtId="0" fontId="14" fillId="0" borderId="1" xfId="0" applyFont="1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Continuous"/>
    </xf>
    <xf numFmtId="0" fontId="7" fillId="0" borderId="0" xfId="0" applyNumberFormat="1" applyFont="1" applyBorder="1"/>
    <xf numFmtId="9" fontId="7" fillId="0" borderId="0" xfId="1" applyNumberFormat="1" applyFont="1" applyBorder="1"/>
    <xf numFmtId="0" fontId="0" fillId="0" borderId="0" xfId="0" applyBorder="1"/>
    <xf numFmtId="0" fontId="14" fillId="25" borderId="7" xfId="0" applyFont="1" applyFill="1" applyBorder="1"/>
    <xf numFmtId="0" fontId="0" fillId="0" borderId="0" xfId="0" applyNumberFormat="1" applyBorder="1"/>
    <xf numFmtId="0" fontId="14" fillId="0" borderId="6" xfId="0" applyNumberFormat="1" applyFont="1" applyBorder="1"/>
    <xf numFmtId="10" fontId="14" fillId="0" borderId="1" xfId="1" applyNumberFormat="1" applyFont="1" applyBorder="1"/>
    <xf numFmtId="0" fontId="14" fillId="25" borderId="6" xfId="0" applyNumberFormat="1" applyFont="1" applyFill="1" applyBorder="1"/>
    <xf numFmtId="10" fontId="14" fillId="25" borderId="1" xfId="1" applyNumberFormat="1" applyFont="1" applyFill="1" applyBorder="1"/>
    <xf numFmtId="0" fontId="13" fillId="24" borderId="0" xfId="0" applyFont="1" applyFill="1" applyBorder="1"/>
    <xf numFmtId="10" fontId="14" fillId="0" borderId="0" xfId="1" applyNumberFormat="1" applyFont="1" applyFill="1" applyBorder="1"/>
    <xf numFmtId="0" fontId="14" fillId="0" borderId="0" xfId="0" applyFont="1" applyFill="1" applyBorder="1"/>
    <xf numFmtId="0" fontId="0" fillId="26" borderId="0" xfId="0" applyFill="1"/>
    <xf numFmtId="0" fontId="16" fillId="26" borderId="9" xfId="0" applyFont="1" applyFill="1" applyBorder="1" applyAlignment="1">
      <alignment horizontal="centerContinuous"/>
    </xf>
    <xf numFmtId="0" fontId="0" fillId="26" borderId="0" xfId="0" applyFill="1" applyBorder="1" applyAlignment="1"/>
    <xf numFmtId="0" fontId="0" fillId="26" borderId="8" xfId="0" applyFill="1" applyBorder="1" applyAlignment="1"/>
    <xf numFmtId="0" fontId="16" fillId="26" borderId="9" xfId="0" applyFont="1" applyFill="1" applyBorder="1" applyAlignment="1">
      <alignment horizontal="center"/>
    </xf>
    <xf numFmtId="164" fontId="0" fillId="0" borderId="0" xfId="2" applyFont="1"/>
    <xf numFmtId="164" fontId="0" fillId="0" borderId="0" xfId="0" applyNumberFormat="1"/>
    <xf numFmtId="0" fontId="2" fillId="2" borderId="0" xfId="0" applyFont="1" applyFill="1" applyAlignment="1">
      <alignment horizontal="center" wrapText="1" shrinkToFit="1"/>
    </xf>
    <xf numFmtId="0" fontId="2" fillId="18" borderId="0" xfId="0" applyFont="1" applyFill="1" applyAlignment="1">
      <alignment horizontal="center" wrapText="1"/>
    </xf>
    <xf numFmtId="0" fontId="2" fillId="19" borderId="0" xfId="0" applyFont="1" applyFill="1" applyAlignment="1">
      <alignment horizontal="center" wrapText="1"/>
    </xf>
    <xf numFmtId="0" fontId="2" fillId="20" borderId="0" xfId="0" applyFont="1" applyFill="1" applyAlignment="1">
      <alignment horizontal="center" wrapText="1"/>
    </xf>
    <xf numFmtId="0" fontId="2" fillId="21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2" fillId="12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121">
    <dxf>
      <numFmt numFmtId="164" formatCode="_-&quot;NOK&quot;\ * #,##0.00_-;\-&quot;NOK&quot;\ * #,##0.00_-;_-&quot;NOK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0.00%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3" formatCode="0\ 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Light16"/>
  <colors>
    <mruColors>
      <color rgb="FF00CD97"/>
      <color rgb="FF00CC99"/>
      <color rgb="FF00F1B2"/>
      <color rgb="FF02B888"/>
      <color rgb="FF00E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Share of EVs in top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Statistikk!$AC$8</c:f>
              <c:strCache>
                <c:ptCount val="1"/>
                <c:pt idx="0">
                  <c:v>EV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Statistikk!$AD$7:$AL$7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Statistikk!$AD$8:$AL$8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A-614A-A3D5-B1FC13533BE6}"/>
            </c:ext>
          </c:extLst>
        </c:ser>
        <c:ser>
          <c:idx val="1"/>
          <c:order val="1"/>
          <c:tx>
            <c:strRef>
              <c:f>Statistikk!$AC$9</c:f>
              <c:strCache>
                <c:ptCount val="1"/>
                <c:pt idx="0">
                  <c:v>Petrol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Statistikk!$AD$7:$AL$7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Statistikk!$AD$9:$AL$9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A-614A-A3D5-B1FC13533BE6}"/>
            </c:ext>
          </c:extLst>
        </c:ser>
        <c:ser>
          <c:idx val="2"/>
          <c:order val="2"/>
          <c:tx>
            <c:strRef>
              <c:f>Statistikk!$AC$10</c:f>
              <c:strCache>
                <c:ptCount val="1"/>
                <c:pt idx="0">
                  <c:v>Hybrid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Statistikk!$AD$7:$AL$7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Statistikk!$AD$10:$AL$10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A-614A-A3D5-B1FC1353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553184"/>
        <c:axId val="490218960"/>
      </c:barChart>
      <c:catAx>
        <c:axId val="4365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218960"/>
        <c:crosses val="autoZero"/>
        <c:auto val="1"/>
        <c:lblAlgn val="ctr"/>
        <c:lblOffset val="100"/>
        <c:noMultiLvlLbl val="0"/>
      </c:catAx>
      <c:valAx>
        <c:axId val="4902189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65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Statistikk!$D$10:$D$44</c:f>
              <c:numCache>
                <c:formatCode>#,##0</c:formatCode>
                <c:ptCount val="35"/>
                <c:pt idx="0">
                  <c:v>4267</c:v>
                </c:pt>
                <c:pt idx="1">
                  <c:v>2639</c:v>
                </c:pt>
                <c:pt idx="2">
                  <c:v>5255</c:v>
                </c:pt>
                <c:pt idx="3">
                  <c:v>0</c:v>
                </c:pt>
                <c:pt idx="4">
                  <c:v>3245</c:v>
                </c:pt>
                <c:pt idx="5">
                  <c:v>3066</c:v>
                </c:pt>
                <c:pt idx="6">
                  <c:v>1673</c:v>
                </c:pt>
                <c:pt idx="7">
                  <c:v>0</c:v>
                </c:pt>
                <c:pt idx="8">
                  <c:v>4604</c:v>
                </c:pt>
                <c:pt idx="9">
                  <c:v>0</c:v>
                </c:pt>
                <c:pt idx="10">
                  <c:v>0</c:v>
                </c:pt>
                <c:pt idx="11">
                  <c:v>1695</c:v>
                </c:pt>
                <c:pt idx="12">
                  <c:v>1358</c:v>
                </c:pt>
                <c:pt idx="13">
                  <c:v>2218</c:v>
                </c:pt>
                <c:pt idx="14">
                  <c:v>0</c:v>
                </c:pt>
                <c:pt idx="15">
                  <c:v>2159</c:v>
                </c:pt>
                <c:pt idx="16">
                  <c:v>0</c:v>
                </c:pt>
                <c:pt idx="17">
                  <c:v>2627</c:v>
                </c:pt>
                <c:pt idx="18">
                  <c:v>2146</c:v>
                </c:pt>
                <c:pt idx="19">
                  <c:v>121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7-8348-87EF-97D28D6A4699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Statistikk!$E$10:$E$44</c:f>
              <c:numCache>
                <c:formatCode>#,##0</c:formatCode>
                <c:ptCount val="35"/>
                <c:pt idx="0">
                  <c:v>3810</c:v>
                </c:pt>
                <c:pt idx="1">
                  <c:v>1921</c:v>
                </c:pt>
                <c:pt idx="2">
                  <c:v>4027</c:v>
                </c:pt>
                <c:pt idx="3">
                  <c:v>0</c:v>
                </c:pt>
                <c:pt idx="4">
                  <c:v>2800</c:v>
                </c:pt>
                <c:pt idx="5">
                  <c:v>2427</c:v>
                </c:pt>
                <c:pt idx="6">
                  <c:v>1380</c:v>
                </c:pt>
                <c:pt idx="7">
                  <c:v>0</c:v>
                </c:pt>
                <c:pt idx="8">
                  <c:v>3305</c:v>
                </c:pt>
                <c:pt idx="9">
                  <c:v>0</c:v>
                </c:pt>
                <c:pt idx="10">
                  <c:v>0</c:v>
                </c:pt>
                <c:pt idx="11">
                  <c:v>2657</c:v>
                </c:pt>
                <c:pt idx="12">
                  <c:v>1358</c:v>
                </c:pt>
                <c:pt idx="13">
                  <c:v>2146</c:v>
                </c:pt>
                <c:pt idx="14">
                  <c:v>0</c:v>
                </c:pt>
                <c:pt idx="15">
                  <c:v>2232</c:v>
                </c:pt>
                <c:pt idx="16">
                  <c:v>0</c:v>
                </c:pt>
                <c:pt idx="17">
                  <c:v>1793</c:v>
                </c:pt>
                <c:pt idx="18">
                  <c:v>4229</c:v>
                </c:pt>
                <c:pt idx="19">
                  <c:v>87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7-8348-87EF-97D28D6A4699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Statistikk!$F$10:$F$44</c:f>
              <c:numCache>
                <c:formatCode>#,##0</c:formatCode>
                <c:ptCount val="35"/>
                <c:pt idx="0">
                  <c:v>2598</c:v>
                </c:pt>
                <c:pt idx="1">
                  <c:v>1688</c:v>
                </c:pt>
                <c:pt idx="2">
                  <c:v>3165</c:v>
                </c:pt>
                <c:pt idx="3">
                  <c:v>0</c:v>
                </c:pt>
                <c:pt idx="4">
                  <c:v>3941</c:v>
                </c:pt>
                <c:pt idx="5">
                  <c:v>1852</c:v>
                </c:pt>
                <c:pt idx="6">
                  <c:v>1502</c:v>
                </c:pt>
                <c:pt idx="7">
                  <c:v>0</c:v>
                </c:pt>
                <c:pt idx="8">
                  <c:v>2796</c:v>
                </c:pt>
                <c:pt idx="9">
                  <c:v>0</c:v>
                </c:pt>
                <c:pt idx="10">
                  <c:v>0</c:v>
                </c:pt>
                <c:pt idx="11">
                  <c:v>2424</c:v>
                </c:pt>
                <c:pt idx="12">
                  <c:v>1241</c:v>
                </c:pt>
                <c:pt idx="13">
                  <c:v>2570</c:v>
                </c:pt>
                <c:pt idx="14">
                  <c:v>0</c:v>
                </c:pt>
                <c:pt idx="15">
                  <c:v>2181</c:v>
                </c:pt>
                <c:pt idx="16">
                  <c:v>1054</c:v>
                </c:pt>
                <c:pt idx="17">
                  <c:v>1057</c:v>
                </c:pt>
                <c:pt idx="18">
                  <c:v>3886</c:v>
                </c:pt>
                <c:pt idx="19">
                  <c:v>326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7-8348-87EF-97D28D6A4699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Statistikk!$G$10:$G$44</c:f>
              <c:numCache>
                <c:formatCode>#,##0</c:formatCode>
                <c:ptCount val="35"/>
                <c:pt idx="0">
                  <c:v>5662</c:v>
                </c:pt>
                <c:pt idx="1">
                  <c:v>1958</c:v>
                </c:pt>
                <c:pt idx="2">
                  <c:v>3501</c:v>
                </c:pt>
                <c:pt idx="3">
                  <c:v>0</c:v>
                </c:pt>
                <c:pt idx="4">
                  <c:v>6293</c:v>
                </c:pt>
                <c:pt idx="5">
                  <c:v>2228</c:v>
                </c:pt>
                <c:pt idx="6">
                  <c:v>1866</c:v>
                </c:pt>
                <c:pt idx="7">
                  <c:v>0</c:v>
                </c:pt>
                <c:pt idx="8">
                  <c:v>3239</c:v>
                </c:pt>
                <c:pt idx="9">
                  <c:v>0</c:v>
                </c:pt>
                <c:pt idx="10">
                  <c:v>0</c:v>
                </c:pt>
                <c:pt idx="11">
                  <c:v>1901</c:v>
                </c:pt>
                <c:pt idx="12">
                  <c:v>1533</c:v>
                </c:pt>
                <c:pt idx="13">
                  <c:v>2610</c:v>
                </c:pt>
                <c:pt idx="14">
                  <c:v>0</c:v>
                </c:pt>
                <c:pt idx="15">
                  <c:v>2411</c:v>
                </c:pt>
                <c:pt idx="16">
                  <c:v>3303</c:v>
                </c:pt>
                <c:pt idx="17">
                  <c:v>1756</c:v>
                </c:pt>
                <c:pt idx="18">
                  <c:v>4345</c:v>
                </c:pt>
                <c:pt idx="19">
                  <c:v>556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97-8348-87EF-97D28D6A4699}"/>
            </c:ext>
          </c:extLst>
        </c:ser>
        <c:ser>
          <c:idx val="4"/>
          <c:order val="4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Statistikk!$H$10:$H$44</c:f>
              <c:numCache>
                <c:formatCode>#,##0</c:formatCode>
                <c:ptCount val="35"/>
                <c:pt idx="0">
                  <c:v>5105</c:v>
                </c:pt>
                <c:pt idx="1">
                  <c:v>3303</c:v>
                </c:pt>
                <c:pt idx="2">
                  <c:v>4901</c:v>
                </c:pt>
                <c:pt idx="3">
                  <c:v>0</c:v>
                </c:pt>
                <c:pt idx="4">
                  <c:v>4831</c:v>
                </c:pt>
                <c:pt idx="5">
                  <c:v>2096</c:v>
                </c:pt>
                <c:pt idx="6">
                  <c:v>2341</c:v>
                </c:pt>
                <c:pt idx="7">
                  <c:v>0</c:v>
                </c:pt>
                <c:pt idx="8">
                  <c:v>2211</c:v>
                </c:pt>
                <c:pt idx="9">
                  <c:v>0</c:v>
                </c:pt>
                <c:pt idx="10">
                  <c:v>0</c:v>
                </c:pt>
                <c:pt idx="11">
                  <c:v>1875</c:v>
                </c:pt>
                <c:pt idx="12">
                  <c:v>1180</c:v>
                </c:pt>
                <c:pt idx="13">
                  <c:v>2697</c:v>
                </c:pt>
                <c:pt idx="14">
                  <c:v>0</c:v>
                </c:pt>
                <c:pt idx="15">
                  <c:v>2369</c:v>
                </c:pt>
                <c:pt idx="16">
                  <c:v>2450</c:v>
                </c:pt>
                <c:pt idx="17">
                  <c:v>2725</c:v>
                </c:pt>
                <c:pt idx="18">
                  <c:v>4785</c:v>
                </c:pt>
                <c:pt idx="19">
                  <c:v>1037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97-8348-87EF-97D28D6A4699}"/>
            </c:ext>
          </c:extLst>
        </c:ser>
        <c:ser>
          <c:idx val="5"/>
          <c:order val="5"/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Statistikk!$I$10:$I$44</c:f>
              <c:numCache>
                <c:formatCode>#,##0</c:formatCode>
                <c:ptCount val="35"/>
                <c:pt idx="0">
                  <c:v>4190</c:v>
                </c:pt>
                <c:pt idx="1">
                  <c:v>2419</c:v>
                </c:pt>
                <c:pt idx="2">
                  <c:v>5183</c:v>
                </c:pt>
                <c:pt idx="3">
                  <c:v>0</c:v>
                </c:pt>
                <c:pt idx="4">
                  <c:v>4072</c:v>
                </c:pt>
                <c:pt idx="5">
                  <c:v>2308</c:v>
                </c:pt>
                <c:pt idx="6">
                  <c:v>2448</c:v>
                </c:pt>
                <c:pt idx="7">
                  <c:v>0</c:v>
                </c:pt>
                <c:pt idx="8">
                  <c:v>1558</c:v>
                </c:pt>
                <c:pt idx="9">
                  <c:v>0</c:v>
                </c:pt>
                <c:pt idx="10">
                  <c:v>0</c:v>
                </c:pt>
                <c:pt idx="11">
                  <c:v>1587</c:v>
                </c:pt>
                <c:pt idx="12">
                  <c:v>1022</c:v>
                </c:pt>
                <c:pt idx="13">
                  <c:v>3070</c:v>
                </c:pt>
                <c:pt idx="14">
                  <c:v>0</c:v>
                </c:pt>
                <c:pt idx="15">
                  <c:v>2111</c:v>
                </c:pt>
                <c:pt idx="16">
                  <c:v>1617</c:v>
                </c:pt>
                <c:pt idx="17">
                  <c:v>1801</c:v>
                </c:pt>
                <c:pt idx="18">
                  <c:v>4024</c:v>
                </c:pt>
                <c:pt idx="19">
                  <c:v>3670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97-8348-87EF-97D28D6A4699}"/>
            </c:ext>
          </c:extLst>
        </c:ser>
        <c:ser>
          <c:idx val="6"/>
          <c:order val="6"/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Statistikk!$J$10:$J$44</c:f>
              <c:numCache>
                <c:formatCode>#,##0</c:formatCode>
                <c:ptCount val="35"/>
                <c:pt idx="0">
                  <c:v>5381</c:v>
                </c:pt>
                <c:pt idx="1">
                  <c:v>2689</c:v>
                </c:pt>
                <c:pt idx="2">
                  <c:v>7194</c:v>
                </c:pt>
                <c:pt idx="3">
                  <c:v>132</c:v>
                </c:pt>
                <c:pt idx="4">
                  <c:v>5621</c:v>
                </c:pt>
                <c:pt idx="5">
                  <c:v>2938</c:v>
                </c:pt>
                <c:pt idx="6">
                  <c:v>3499</c:v>
                </c:pt>
                <c:pt idx="7">
                  <c:v>3470</c:v>
                </c:pt>
                <c:pt idx="8">
                  <c:v>3123</c:v>
                </c:pt>
                <c:pt idx="9">
                  <c:v>0</c:v>
                </c:pt>
                <c:pt idx="10">
                  <c:v>0</c:v>
                </c:pt>
                <c:pt idx="11">
                  <c:v>2290</c:v>
                </c:pt>
                <c:pt idx="12">
                  <c:v>3266</c:v>
                </c:pt>
                <c:pt idx="13">
                  <c:v>4117</c:v>
                </c:pt>
                <c:pt idx="14">
                  <c:v>0</c:v>
                </c:pt>
                <c:pt idx="15">
                  <c:v>2369</c:v>
                </c:pt>
                <c:pt idx="16">
                  <c:v>2602</c:v>
                </c:pt>
                <c:pt idx="17">
                  <c:v>2053</c:v>
                </c:pt>
                <c:pt idx="18">
                  <c:v>2048</c:v>
                </c:pt>
                <c:pt idx="19">
                  <c:v>853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97-8348-87EF-97D28D6A4699}"/>
            </c:ext>
          </c:extLst>
        </c:ser>
        <c:ser>
          <c:idx val="7"/>
          <c:order val="7"/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Statistikk!$K$10:$K$44</c:f>
              <c:numCache>
                <c:formatCode>#,##0</c:formatCode>
                <c:ptCount val="35"/>
                <c:pt idx="0">
                  <c:v>4714</c:v>
                </c:pt>
                <c:pt idx="1">
                  <c:v>2645</c:v>
                </c:pt>
                <c:pt idx="2">
                  <c:v>4096</c:v>
                </c:pt>
                <c:pt idx="3">
                  <c:v>2956</c:v>
                </c:pt>
                <c:pt idx="4">
                  <c:v>3519</c:v>
                </c:pt>
                <c:pt idx="5">
                  <c:v>2134</c:v>
                </c:pt>
                <c:pt idx="6">
                  <c:v>2278</c:v>
                </c:pt>
                <c:pt idx="7">
                  <c:v>3512</c:v>
                </c:pt>
                <c:pt idx="8">
                  <c:v>4745</c:v>
                </c:pt>
                <c:pt idx="9">
                  <c:v>0</c:v>
                </c:pt>
                <c:pt idx="10">
                  <c:v>0</c:v>
                </c:pt>
                <c:pt idx="11">
                  <c:v>1653</c:v>
                </c:pt>
                <c:pt idx="12">
                  <c:v>2513</c:v>
                </c:pt>
                <c:pt idx="13">
                  <c:v>2166</c:v>
                </c:pt>
                <c:pt idx="14">
                  <c:v>0</c:v>
                </c:pt>
                <c:pt idx="15">
                  <c:v>3436</c:v>
                </c:pt>
                <c:pt idx="16">
                  <c:v>1607</c:v>
                </c:pt>
                <c:pt idx="17">
                  <c:v>1180</c:v>
                </c:pt>
                <c:pt idx="18">
                  <c:v>843</c:v>
                </c:pt>
                <c:pt idx="19">
                  <c:v>784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97-8348-87EF-97D28D6A4699}"/>
            </c:ext>
          </c:extLst>
        </c:ser>
        <c:ser>
          <c:idx val="8"/>
          <c:order val="8"/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Statistikk!$L$10:$L$44</c:f>
              <c:numCache>
                <c:formatCode>#,##0</c:formatCode>
                <c:ptCount val="35"/>
                <c:pt idx="0">
                  <c:v>4885</c:v>
                </c:pt>
                <c:pt idx="1">
                  <c:v>2155</c:v>
                </c:pt>
                <c:pt idx="2">
                  <c:v>3014</c:v>
                </c:pt>
                <c:pt idx="3">
                  <c:v>2440</c:v>
                </c:pt>
                <c:pt idx="4">
                  <c:v>4044</c:v>
                </c:pt>
                <c:pt idx="5">
                  <c:v>1646</c:v>
                </c:pt>
                <c:pt idx="6">
                  <c:v>2532</c:v>
                </c:pt>
                <c:pt idx="7">
                  <c:v>2041</c:v>
                </c:pt>
                <c:pt idx="8">
                  <c:v>3466</c:v>
                </c:pt>
                <c:pt idx="9">
                  <c:v>0</c:v>
                </c:pt>
                <c:pt idx="10">
                  <c:v>0</c:v>
                </c:pt>
                <c:pt idx="11">
                  <c:v>956</c:v>
                </c:pt>
                <c:pt idx="12">
                  <c:v>2331</c:v>
                </c:pt>
                <c:pt idx="13">
                  <c:v>1441</c:v>
                </c:pt>
                <c:pt idx="14">
                  <c:v>0</c:v>
                </c:pt>
                <c:pt idx="15">
                  <c:v>1730</c:v>
                </c:pt>
                <c:pt idx="16">
                  <c:v>1240</c:v>
                </c:pt>
                <c:pt idx="17">
                  <c:v>659</c:v>
                </c:pt>
                <c:pt idx="18">
                  <c:v>452</c:v>
                </c:pt>
                <c:pt idx="19">
                  <c:v>456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97-8348-87EF-97D28D6A4699}"/>
            </c:ext>
          </c:extLst>
        </c:ser>
        <c:ser>
          <c:idx val="9"/>
          <c:order val="9"/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Statistikk!$M$10:$M$44</c:f>
              <c:numCache>
                <c:formatCode>#,##0</c:formatCode>
                <c:ptCount val="35"/>
                <c:pt idx="0">
                  <c:v>7140</c:v>
                </c:pt>
                <c:pt idx="1">
                  <c:v>2450</c:v>
                </c:pt>
                <c:pt idx="2">
                  <c:v>2987</c:v>
                </c:pt>
                <c:pt idx="3">
                  <c:v>2153</c:v>
                </c:pt>
                <c:pt idx="4">
                  <c:v>3921</c:v>
                </c:pt>
                <c:pt idx="5">
                  <c:v>1821</c:v>
                </c:pt>
                <c:pt idx="6">
                  <c:v>3014</c:v>
                </c:pt>
                <c:pt idx="7">
                  <c:v>2877</c:v>
                </c:pt>
                <c:pt idx="8">
                  <c:v>3422</c:v>
                </c:pt>
                <c:pt idx="9">
                  <c:v>0</c:v>
                </c:pt>
                <c:pt idx="10">
                  <c:v>1390</c:v>
                </c:pt>
                <c:pt idx="11">
                  <c:v>3032</c:v>
                </c:pt>
                <c:pt idx="12">
                  <c:v>3217</c:v>
                </c:pt>
                <c:pt idx="13">
                  <c:v>1928</c:v>
                </c:pt>
                <c:pt idx="14">
                  <c:v>0</c:v>
                </c:pt>
                <c:pt idx="15">
                  <c:v>1784</c:v>
                </c:pt>
                <c:pt idx="16">
                  <c:v>1420</c:v>
                </c:pt>
                <c:pt idx="17">
                  <c:v>1704</c:v>
                </c:pt>
                <c:pt idx="18">
                  <c:v>272</c:v>
                </c:pt>
                <c:pt idx="19">
                  <c:v>301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197-8348-87EF-97D28D6A4699}"/>
            </c:ext>
          </c:extLst>
        </c:ser>
        <c:ser>
          <c:idx val="10"/>
          <c:order val="10"/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Statistikk!$N$10:$N$44</c:f>
              <c:numCache>
                <c:formatCode>#,##0</c:formatCode>
                <c:ptCount val="35"/>
                <c:pt idx="0">
                  <c:v>6469</c:v>
                </c:pt>
                <c:pt idx="1">
                  <c:v>4437</c:v>
                </c:pt>
                <c:pt idx="2">
                  <c:v>4465</c:v>
                </c:pt>
                <c:pt idx="3">
                  <c:v>2651</c:v>
                </c:pt>
                <c:pt idx="4">
                  <c:v>3764</c:v>
                </c:pt>
                <c:pt idx="5">
                  <c:v>1868</c:v>
                </c:pt>
                <c:pt idx="6">
                  <c:v>3291</c:v>
                </c:pt>
                <c:pt idx="7">
                  <c:v>3129</c:v>
                </c:pt>
                <c:pt idx="8">
                  <c:v>3207</c:v>
                </c:pt>
                <c:pt idx="9">
                  <c:v>373</c:v>
                </c:pt>
                <c:pt idx="10">
                  <c:v>4194</c:v>
                </c:pt>
                <c:pt idx="11">
                  <c:v>2980</c:v>
                </c:pt>
                <c:pt idx="12">
                  <c:v>2128</c:v>
                </c:pt>
                <c:pt idx="13">
                  <c:v>1558</c:v>
                </c:pt>
                <c:pt idx="14">
                  <c:v>0</c:v>
                </c:pt>
                <c:pt idx="15">
                  <c:v>1693</c:v>
                </c:pt>
                <c:pt idx="16">
                  <c:v>1646</c:v>
                </c:pt>
                <c:pt idx="17">
                  <c:v>1775</c:v>
                </c:pt>
                <c:pt idx="18">
                  <c:v>206</c:v>
                </c:pt>
                <c:pt idx="19">
                  <c:v>223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97-8348-87EF-97D28D6A4699}"/>
            </c:ext>
          </c:extLst>
        </c:ser>
        <c:ser>
          <c:idx val="11"/>
          <c:order val="11"/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Statistikk!$O$10:$O$44</c:f>
              <c:numCache>
                <c:formatCode>#,##0</c:formatCode>
                <c:ptCount val="35"/>
                <c:pt idx="0">
                  <c:v>5570</c:v>
                </c:pt>
                <c:pt idx="1">
                  <c:v>4261</c:v>
                </c:pt>
                <c:pt idx="2">
                  <c:v>3982</c:v>
                </c:pt>
                <c:pt idx="3">
                  <c:v>3879</c:v>
                </c:pt>
                <c:pt idx="4">
                  <c:v>3726</c:v>
                </c:pt>
                <c:pt idx="5">
                  <c:v>3715</c:v>
                </c:pt>
                <c:pt idx="6">
                  <c:v>2826</c:v>
                </c:pt>
                <c:pt idx="7">
                  <c:v>2555</c:v>
                </c:pt>
                <c:pt idx="8">
                  <c:v>2445</c:v>
                </c:pt>
                <c:pt idx="9">
                  <c:v>2298</c:v>
                </c:pt>
                <c:pt idx="10">
                  <c:v>2028</c:v>
                </c:pt>
                <c:pt idx="11">
                  <c:v>2012</c:v>
                </c:pt>
                <c:pt idx="12">
                  <c:v>1956</c:v>
                </c:pt>
                <c:pt idx="13">
                  <c:v>1637</c:v>
                </c:pt>
                <c:pt idx="14">
                  <c:v>1476</c:v>
                </c:pt>
                <c:pt idx="15">
                  <c:v>1341</c:v>
                </c:pt>
                <c:pt idx="16">
                  <c:v>1085</c:v>
                </c:pt>
                <c:pt idx="17">
                  <c:v>920</c:v>
                </c:pt>
                <c:pt idx="18">
                  <c:v>161</c:v>
                </c:pt>
                <c:pt idx="19">
                  <c:v>152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197-8348-87EF-97D28D6A4699}"/>
            </c:ext>
          </c:extLst>
        </c:ser>
        <c:ser>
          <c:idx val="12"/>
          <c:order val="12"/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Statistikk!$P$10:$P$44</c:f>
              <c:numCache>
                <c:formatCode>#,##0</c:formatCode>
                <c:ptCount val="35"/>
                <c:pt idx="0">
                  <c:v>6866</c:v>
                </c:pt>
                <c:pt idx="1">
                  <c:v>3169</c:v>
                </c:pt>
                <c:pt idx="2">
                  <c:v>2899</c:v>
                </c:pt>
                <c:pt idx="3">
                  <c:v>2887</c:v>
                </c:pt>
                <c:pt idx="4">
                  <c:v>2175</c:v>
                </c:pt>
                <c:pt idx="5">
                  <c:v>4250</c:v>
                </c:pt>
                <c:pt idx="6">
                  <c:v>3788</c:v>
                </c:pt>
                <c:pt idx="7">
                  <c:v>4818</c:v>
                </c:pt>
                <c:pt idx="8">
                  <c:v>1540</c:v>
                </c:pt>
                <c:pt idx="9">
                  <c:v>4604</c:v>
                </c:pt>
                <c:pt idx="10">
                  <c:v>1262</c:v>
                </c:pt>
                <c:pt idx="11">
                  <c:v>1647</c:v>
                </c:pt>
                <c:pt idx="12">
                  <c:v>1731</c:v>
                </c:pt>
                <c:pt idx="13">
                  <c:v>3395</c:v>
                </c:pt>
                <c:pt idx="14">
                  <c:v>4387</c:v>
                </c:pt>
                <c:pt idx="15">
                  <c:v>898</c:v>
                </c:pt>
                <c:pt idx="16">
                  <c:v>729</c:v>
                </c:pt>
                <c:pt idx="17">
                  <c:v>529</c:v>
                </c:pt>
                <c:pt idx="18">
                  <c:v>7</c:v>
                </c:pt>
                <c:pt idx="19">
                  <c:v>111</c:v>
                </c:pt>
                <c:pt idx="20">
                  <c:v>1983</c:v>
                </c:pt>
                <c:pt idx="21">
                  <c:v>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197-8348-87EF-97D28D6A4699}"/>
            </c:ext>
          </c:extLst>
        </c:ser>
        <c:ser>
          <c:idx val="13"/>
          <c:order val="13"/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Statistikk!$Q$10:$Q$44</c:f>
              <c:numCache>
                <c:formatCode>#,##0</c:formatCode>
                <c:ptCount val="35"/>
                <c:pt idx="0">
                  <c:v>6830</c:v>
                </c:pt>
                <c:pt idx="1">
                  <c:v>2133</c:v>
                </c:pt>
                <c:pt idx="2">
                  <c:v>2131</c:v>
                </c:pt>
                <c:pt idx="3">
                  <c:v>2340</c:v>
                </c:pt>
                <c:pt idx="4">
                  <c:v>1200</c:v>
                </c:pt>
                <c:pt idx="5">
                  <c:v>3891</c:v>
                </c:pt>
                <c:pt idx="6">
                  <c:v>4247</c:v>
                </c:pt>
                <c:pt idx="7">
                  <c:v>5385</c:v>
                </c:pt>
                <c:pt idx="8">
                  <c:v>931</c:v>
                </c:pt>
                <c:pt idx="9">
                  <c:v>4781</c:v>
                </c:pt>
                <c:pt idx="10">
                  <c:v>1332</c:v>
                </c:pt>
                <c:pt idx="11">
                  <c:v>1675</c:v>
                </c:pt>
                <c:pt idx="12">
                  <c:v>1569</c:v>
                </c:pt>
                <c:pt idx="13">
                  <c:v>3614</c:v>
                </c:pt>
                <c:pt idx="14">
                  <c:v>3846</c:v>
                </c:pt>
                <c:pt idx="15">
                  <c:v>641</c:v>
                </c:pt>
                <c:pt idx="16">
                  <c:v>432</c:v>
                </c:pt>
                <c:pt idx="17">
                  <c:v>464</c:v>
                </c:pt>
                <c:pt idx="18">
                  <c:v>0</c:v>
                </c:pt>
                <c:pt idx="19">
                  <c:v>58</c:v>
                </c:pt>
                <c:pt idx="20">
                  <c:v>4039</c:v>
                </c:pt>
                <c:pt idx="21">
                  <c:v>2040</c:v>
                </c:pt>
                <c:pt idx="22">
                  <c:v>2018</c:v>
                </c:pt>
                <c:pt idx="23">
                  <c:v>1047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197-8348-87EF-97D28D6A4699}"/>
            </c:ext>
          </c:extLst>
        </c:ser>
        <c:ser>
          <c:idx val="14"/>
          <c:order val="14"/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Statistikk!$R$10:$R$44</c:f>
              <c:numCache>
                <c:formatCode>#,##0</c:formatCode>
                <c:ptCount val="35"/>
                <c:pt idx="0">
                  <c:v>4277</c:v>
                </c:pt>
                <c:pt idx="1">
                  <c:v>1964</c:v>
                </c:pt>
                <c:pt idx="2">
                  <c:v>2609</c:v>
                </c:pt>
                <c:pt idx="3">
                  <c:v>1446</c:v>
                </c:pt>
                <c:pt idx="4">
                  <c:v>1620</c:v>
                </c:pt>
                <c:pt idx="5">
                  <c:v>4214</c:v>
                </c:pt>
                <c:pt idx="6">
                  <c:v>3148</c:v>
                </c:pt>
                <c:pt idx="7">
                  <c:v>4890</c:v>
                </c:pt>
                <c:pt idx="8">
                  <c:v>2549</c:v>
                </c:pt>
                <c:pt idx="9">
                  <c:v>3189</c:v>
                </c:pt>
                <c:pt idx="10">
                  <c:v>909</c:v>
                </c:pt>
                <c:pt idx="11">
                  <c:v>1562</c:v>
                </c:pt>
                <c:pt idx="12">
                  <c:v>1292</c:v>
                </c:pt>
                <c:pt idx="13">
                  <c:v>3755</c:v>
                </c:pt>
                <c:pt idx="14">
                  <c:v>3168</c:v>
                </c:pt>
                <c:pt idx="15">
                  <c:v>360</c:v>
                </c:pt>
                <c:pt idx="16">
                  <c:v>338</c:v>
                </c:pt>
                <c:pt idx="17">
                  <c:v>441</c:v>
                </c:pt>
                <c:pt idx="18">
                  <c:v>0</c:v>
                </c:pt>
                <c:pt idx="19">
                  <c:v>13</c:v>
                </c:pt>
                <c:pt idx="20">
                  <c:v>4039</c:v>
                </c:pt>
                <c:pt idx="21">
                  <c:v>2368</c:v>
                </c:pt>
                <c:pt idx="22">
                  <c:v>8943</c:v>
                </c:pt>
                <c:pt idx="23">
                  <c:v>2105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2029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197-8348-87EF-97D28D6A4699}"/>
            </c:ext>
          </c:extLst>
        </c:ser>
        <c:ser>
          <c:idx val="15"/>
          <c:order val="15"/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Statistikk!$S$10:$S$44</c:f>
              <c:numCache>
                <c:formatCode>#,##0</c:formatCode>
                <c:ptCount val="35"/>
                <c:pt idx="0">
                  <c:v>2735</c:v>
                </c:pt>
                <c:pt idx="1">
                  <c:v>1379</c:v>
                </c:pt>
                <c:pt idx="2">
                  <c:v>1525</c:v>
                </c:pt>
                <c:pt idx="3">
                  <c:v>3233</c:v>
                </c:pt>
                <c:pt idx="4">
                  <c:v>1469</c:v>
                </c:pt>
                <c:pt idx="5">
                  <c:v>4247</c:v>
                </c:pt>
                <c:pt idx="6">
                  <c:v>3023</c:v>
                </c:pt>
                <c:pt idx="7">
                  <c:v>4419</c:v>
                </c:pt>
                <c:pt idx="8">
                  <c:v>1716</c:v>
                </c:pt>
                <c:pt idx="9">
                  <c:v>4162</c:v>
                </c:pt>
                <c:pt idx="10">
                  <c:v>414</c:v>
                </c:pt>
                <c:pt idx="11">
                  <c:v>1482</c:v>
                </c:pt>
                <c:pt idx="12">
                  <c:v>510</c:v>
                </c:pt>
                <c:pt idx="13">
                  <c:v>4955</c:v>
                </c:pt>
                <c:pt idx="14">
                  <c:v>2655</c:v>
                </c:pt>
                <c:pt idx="15">
                  <c:v>930</c:v>
                </c:pt>
                <c:pt idx="16">
                  <c:v>732</c:v>
                </c:pt>
                <c:pt idx="17">
                  <c:v>1620</c:v>
                </c:pt>
                <c:pt idx="18">
                  <c:v>0</c:v>
                </c:pt>
                <c:pt idx="19">
                  <c:v>0</c:v>
                </c:pt>
                <c:pt idx="20">
                  <c:v>2051</c:v>
                </c:pt>
                <c:pt idx="21">
                  <c:v>3943</c:v>
                </c:pt>
                <c:pt idx="22">
                  <c:v>4705</c:v>
                </c:pt>
                <c:pt idx="23">
                  <c:v>5136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4337</c:v>
                </c:pt>
                <c:pt idx="33">
                  <c:v>1430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197-8348-87EF-97D28D6A4699}"/>
            </c:ext>
          </c:extLst>
        </c:ser>
        <c:ser>
          <c:idx val="16"/>
          <c:order val="16"/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Statistikk!$T$10:$T$44</c:f>
              <c:numCache>
                <c:formatCode>#,##0</c:formatCode>
                <c:ptCount val="35"/>
                <c:pt idx="0">
                  <c:v>2038</c:v>
                </c:pt>
                <c:pt idx="1">
                  <c:v>1180</c:v>
                </c:pt>
                <c:pt idx="2">
                  <c:v>857</c:v>
                </c:pt>
                <c:pt idx="3">
                  <c:v>2373</c:v>
                </c:pt>
                <c:pt idx="4">
                  <c:v>500</c:v>
                </c:pt>
                <c:pt idx="5">
                  <c:v>4071</c:v>
                </c:pt>
                <c:pt idx="6">
                  <c:v>3123</c:v>
                </c:pt>
                <c:pt idx="7">
                  <c:v>3246</c:v>
                </c:pt>
                <c:pt idx="8">
                  <c:v>1281</c:v>
                </c:pt>
                <c:pt idx="9">
                  <c:v>3374</c:v>
                </c:pt>
                <c:pt idx="10">
                  <c:v>314</c:v>
                </c:pt>
                <c:pt idx="11">
                  <c:v>1019</c:v>
                </c:pt>
                <c:pt idx="12">
                  <c:v>0</c:v>
                </c:pt>
                <c:pt idx="13">
                  <c:v>4821</c:v>
                </c:pt>
                <c:pt idx="14">
                  <c:v>1819</c:v>
                </c:pt>
                <c:pt idx="15">
                  <c:v>722</c:v>
                </c:pt>
                <c:pt idx="16">
                  <c:v>748</c:v>
                </c:pt>
                <c:pt idx="17">
                  <c:v>955</c:v>
                </c:pt>
                <c:pt idx="18">
                  <c:v>0</c:v>
                </c:pt>
                <c:pt idx="19">
                  <c:v>0</c:v>
                </c:pt>
                <c:pt idx="20">
                  <c:v>3712</c:v>
                </c:pt>
                <c:pt idx="21">
                  <c:v>5035</c:v>
                </c:pt>
                <c:pt idx="22">
                  <c:v>6639</c:v>
                </c:pt>
                <c:pt idx="23">
                  <c:v>4067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2439</c:v>
                </c:pt>
                <c:pt idx="33">
                  <c:v>4748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197-8348-87EF-97D28D6A4699}"/>
            </c:ext>
          </c:extLst>
        </c:ser>
        <c:ser>
          <c:idx val="17"/>
          <c:order val="17"/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Statistikk!$U$10:$U$44</c:f>
              <c:numCache>
                <c:formatCode>#,##0</c:formatCode>
                <c:ptCount val="35"/>
                <c:pt idx="0">
                  <c:v>1328</c:v>
                </c:pt>
                <c:pt idx="1">
                  <c:v>1164</c:v>
                </c:pt>
                <c:pt idx="2">
                  <c:v>609</c:v>
                </c:pt>
                <c:pt idx="3">
                  <c:v>1662</c:v>
                </c:pt>
                <c:pt idx="4">
                  <c:v>143</c:v>
                </c:pt>
                <c:pt idx="5">
                  <c:v>3853</c:v>
                </c:pt>
                <c:pt idx="6">
                  <c:v>2649</c:v>
                </c:pt>
                <c:pt idx="7">
                  <c:v>2426</c:v>
                </c:pt>
                <c:pt idx="8">
                  <c:v>732</c:v>
                </c:pt>
                <c:pt idx="9">
                  <c:v>12303</c:v>
                </c:pt>
                <c:pt idx="10">
                  <c:v>129</c:v>
                </c:pt>
                <c:pt idx="11">
                  <c:v>1512</c:v>
                </c:pt>
                <c:pt idx="12">
                  <c:v>0</c:v>
                </c:pt>
                <c:pt idx="13">
                  <c:v>3627</c:v>
                </c:pt>
                <c:pt idx="14">
                  <c:v>1853</c:v>
                </c:pt>
                <c:pt idx="15">
                  <c:v>365</c:v>
                </c:pt>
                <c:pt idx="16">
                  <c:v>359</c:v>
                </c:pt>
                <c:pt idx="17">
                  <c:v>399</c:v>
                </c:pt>
                <c:pt idx="18">
                  <c:v>0</c:v>
                </c:pt>
                <c:pt idx="19">
                  <c:v>0</c:v>
                </c:pt>
                <c:pt idx="20">
                  <c:v>3633</c:v>
                </c:pt>
                <c:pt idx="21">
                  <c:v>5687</c:v>
                </c:pt>
                <c:pt idx="22">
                  <c:v>7238</c:v>
                </c:pt>
                <c:pt idx="23">
                  <c:v>4213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994</c:v>
                </c:pt>
                <c:pt idx="28">
                  <c:v>0</c:v>
                </c:pt>
                <c:pt idx="29">
                  <c:v>7</c:v>
                </c:pt>
                <c:pt idx="30">
                  <c:v>842</c:v>
                </c:pt>
                <c:pt idx="31">
                  <c:v>0</c:v>
                </c:pt>
                <c:pt idx="32">
                  <c:v>1061</c:v>
                </c:pt>
                <c:pt idx="33">
                  <c:v>4981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197-8348-87EF-97D28D6A4699}"/>
            </c:ext>
          </c:extLst>
        </c:ser>
        <c:ser>
          <c:idx val="18"/>
          <c:order val="18"/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Statistikk!$V$10:$V$44</c:f>
              <c:numCache>
                <c:formatCode>#,##0</c:formatCode>
                <c:ptCount val="35"/>
                <c:pt idx="0">
                  <c:v>588</c:v>
                </c:pt>
                <c:pt idx="1">
                  <c:v>1730</c:v>
                </c:pt>
                <c:pt idx="2">
                  <c:v>903</c:v>
                </c:pt>
                <c:pt idx="3">
                  <c:v>1413</c:v>
                </c:pt>
                <c:pt idx="4">
                  <c:v>10</c:v>
                </c:pt>
                <c:pt idx="5">
                  <c:v>2889</c:v>
                </c:pt>
                <c:pt idx="6">
                  <c:v>2793</c:v>
                </c:pt>
                <c:pt idx="7">
                  <c:v>458</c:v>
                </c:pt>
                <c:pt idx="8">
                  <c:v>446</c:v>
                </c:pt>
                <c:pt idx="9">
                  <c:v>6127</c:v>
                </c:pt>
                <c:pt idx="10">
                  <c:v>42</c:v>
                </c:pt>
                <c:pt idx="11">
                  <c:v>1292</c:v>
                </c:pt>
                <c:pt idx="12">
                  <c:v>0</c:v>
                </c:pt>
                <c:pt idx="13">
                  <c:v>4977</c:v>
                </c:pt>
                <c:pt idx="14">
                  <c:v>1116</c:v>
                </c:pt>
                <c:pt idx="15">
                  <c:v>347</c:v>
                </c:pt>
                <c:pt idx="16">
                  <c:v>255</c:v>
                </c:pt>
                <c:pt idx="17">
                  <c:v>181</c:v>
                </c:pt>
                <c:pt idx="18">
                  <c:v>2213</c:v>
                </c:pt>
                <c:pt idx="19">
                  <c:v>0</c:v>
                </c:pt>
                <c:pt idx="20">
                  <c:v>1149</c:v>
                </c:pt>
                <c:pt idx="21">
                  <c:v>4851</c:v>
                </c:pt>
                <c:pt idx="22">
                  <c:v>9198</c:v>
                </c:pt>
                <c:pt idx="23">
                  <c:v>5016</c:v>
                </c:pt>
                <c:pt idx="24">
                  <c:v>15683</c:v>
                </c:pt>
                <c:pt idx="25">
                  <c:v>0</c:v>
                </c:pt>
                <c:pt idx="26">
                  <c:v>0</c:v>
                </c:pt>
                <c:pt idx="27">
                  <c:v>1090</c:v>
                </c:pt>
                <c:pt idx="28">
                  <c:v>0</c:v>
                </c:pt>
                <c:pt idx="29">
                  <c:v>5377</c:v>
                </c:pt>
                <c:pt idx="30">
                  <c:v>3451</c:v>
                </c:pt>
                <c:pt idx="31">
                  <c:v>0</c:v>
                </c:pt>
                <c:pt idx="32">
                  <c:v>193</c:v>
                </c:pt>
                <c:pt idx="33">
                  <c:v>1966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197-8348-87EF-97D28D6A4699}"/>
            </c:ext>
          </c:extLst>
        </c:ser>
        <c:ser>
          <c:idx val="19"/>
          <c:order val="19"/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Statistikk!$W$10:$W$44</c:f>
              <c:numCache>
                <c:formatCode>#,##0</c:formatCode>
                <c:ptCount val="35"/>
                <c:pt idx="0">
                  <c:v>263</c:v>
                </c:pt>
                <c:pt idx="1">
                  <c:v>682</c:v>
                </c:pt>
                <c:pt idx="2">
                  <c:v>245</c:v>
                </c:pt>
                <c:pt idx="3">
                  <c:v>594</c:v>
                </c:pt>
                <c:pt idx="4">
                  <c:v>0</c:v>
                </c:pt>
                <c:pt idx="5">
                  <c:v>2506</c:v>
                </c:pt>
                <c:pt idx="6">
                  <c:v>2246</c:v>
                </c:pt>
                <c:pt idx="7">
                  <c:v>0</c:v>
                </c:pt>
                <c:pt idx="8">
                  <c:v>96</c:v>
                </c:pt>
                <c:pt idx="9">
                  <c:v>5221</c:v>
                </c:pt>
                <c:pt idx="10">
                  <c:v>0</c:v>
                </c:pt>
                <c:pt idx="11">
                  <c:v>634</c:v>
                </c:pt>
                <c:pt idx="12">
                  <c:v>0</c:v>
                </c:pt>
                <c:pt idx="13">
                  <c:v>4412</c:v>
                </c:pt>
                <c:pt idx="14">
                  <c:v>464</c:v>
                </c:pt>
                <c:pt idx="15">
                  <c:v>65</c:v>
                </c:pt>
                <c:pt idx="16">
                  <c:v>124</c:v>
                </c:pt>
                <c:pt idx="17">
                  <c:v>126</c:v>
                </c:pt>
                <c:pt idx="18">
                  <c:v>2487</c:v>
                </c:pt>
                <c:pt idx="19">
                  <c:v>0</c:v>
                </c:pt>
                <c:pt idx="20">
                  <c:v>351</c:v>
                </c:pt>
                <c:pt idx="21">
                  <c:v>2714</c:v>
                </c:pt>
                <c:pt idx="22">
                  <c:v>4770</c:v>
                </c:pt>
                <c:pt idx="23">
                  <c:v>3257</c:v>
                </c:pt>
                <c:pt idx="24">
                  <c:v>7770</c:v>
                </c:pt>
                <c:pt idx="25">
                  <c:v>0</c:v>
                </c:pt>
                <c:pt idx="26">
                  <c:v>0</c:v>
                </c:pt>
                <c:pt idx="27">
                  <c:v>2950</c:v>
                </c:pt>
                <c:pt idx="28">
                  <c:v>19</c:v>
                </c:pt>
                <c:pt idx="29">
                  <c:v>9184</c:v>
                </c:pt>
                <c:pt idx="30">
                  <c:v>4999</c:v>
                </c:pt>
                <c:pt idx="31">
                  <c:v>7754</c:v>
                </c:pt>
                <c:pt idx="32">
                  <c:v>15</c:v>
                </c:pt>
                <c:pt idx="33">
                  <c:v>616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197-8348-87EF-97D28D6A4699}"/>
            </c:ext>
          </c:extLst>
        </c:ser>
        <c:ser>
          <c:idx val="20"/>
          <c:order val="20"/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Statistikk!$C$10:$C$44</c:f>
              <c:strCache>
                <c:ptCount val="35"/>
                <c:pt idx="0">
                  <c:v>Golf</c:v>
                </c:pt>
                <c:pt idx="1">
                  <c:v>Focus</c:v>
                </c:pt>
                <c:pt idx="2">
                  <c:v>Passat</c:v>
                </c:pt>
                <c:pt idx="3">
                  <c:v>Tiguan</c:v>
                </c:pt>
                <c:pt idx="4">
                  <c:v>Avensis</c:v>
                </c:pt>
                <c:pt idx="5">
                  <c:v>Yaris</c:v>
                </c:pt>
                <c:pt idx="6">
                  <c:v>Octavia</c:v>
                </c:pt>
                <c:pt idx="7">
                  <c:v>Auris</c:v>
                </c:pt>
                <c:pt idx="8">
                  <c:v>Mondeo</c:v>
                </c:pt>
                <c:pt idx="9">
                  <c:v>Leaf</c:v>
                </c:pt>
                <c:pt idx="10">
                  <c:v>ASX</c:v>
                </c:pt>
                <c:pt idx="11">
                  <c:v>Polo</c:v>
                </c:pt>
                <c:pt idx="12">
                  <c:v>V70</c:v>
                </c:pt>
                <c:pt idx="13">
                  <c:v>RAV4</c:v>
                </c:pt>
                <c:pt idx="14">
                  <c:v>CX-5</c:v>
                </c:pt>
                <c:pt idx="15">
                  <c:v>A4</c:v>
                </c:pt>
                <c:pt idx="16">
                  <c:v>Touran</c:v>
                </c:pt>
                <c:pt idx="17">
                  <c:v>Astra</c:v>
                </c:pt>
                <c:pt idx="18">
                  <c:v>Corolla</c:v>
                </c:pt>
                <c:pt idx="19">
                  <c:v>Grand Vitara</c:v>
                </c:pt>
                <c:pt idx="20">
                  <c:v>Model S</c:v>
                </c:pt>
                <c:pt idx="21">
                  <c:v>i3</c:v>
                </c:pt>
                <c:pt idx="22">
                  <c:v>e-Golf</c:v>
                </c:pt>
                <c:pt idx="23">
                  <c:v>Outlander PHEV</c:v>
                </c:pt>
                <c:pt idx="24">
                  <c:v>Model 3</c:v>
                </c:pt>
                <c:pt idx="25">
                  <c:v>Model Y</c:v>
                </c:pt>
                <c:pt idx="26">
                  <c:v>ID.4</c:v>
                </c:pt>
                <c:pt idx="27">
                  <c:v>XC40</c:v>
                </c:pt>
                <c:pt idx="28">
                  <c:v>Mustang Mach-E</c:v>
                </c:pt>
                <c:pt idx="29">
                  <c:v>e-tron</c:v>
                </c:pt>
                <c:pt idx="30">
                  <c:v>Kona electric</c:v>
                </c:pt>
                <c:pt idx="31">
                  <c:v>ID.3</c:v>
                </c:pt>
                <c:pt idx="32">
                  <c:v>Golf GTE</c:v>
                </c:pt>
                <c:pt idx="33">
                  <c:v>Model X</c:v>
                </c:pt>
                <c:pt idx="34">
                  <c:v>307</c:v>
                </c:pt>
              </c:strCache>
            </c:strRef>
          </c:cat>
          <c:val>
            <c:numRef>
              <c:f>Statistikk!$X$10:$X$44</c:f>
              <c:numCache>
                <c:formatCode>#,##0</c:formatCode>
                <c:ptCount val="35"/>
                <c:pt idx="0">
                  <c:v>461</c:v>
                </c:pt>
                <c:pt idx="1">
                  <c:v>287</c:v>
                </c:pt>
                <c:pt idx="2">
                  <c:v>148</c:v>
                </c:pt>
                <c:pt idx="3">
                  <c:v>861</c:v>
                </c:pt>
                <c:pt idx="4">
                  <c:v>0</c:v>
                </c:pt>
                <c:pt idx="5">
                  <c:v>1381</c:v>
                </c:pt>
                <c:pt idx="6">
                  <c:v>836</c:v>
                </c:pt>
                <c:pt idx="7">
                  <c:v>0</c:v>
                </c:pt>
                <c:pt idx="8">
                  <c:v>20</c:v>
                </c:pt>
                <c:pt idx="9">
                  <c:v>5313</c:v>
                </c:pt>
                <c:pt idx="10">
                  <c:v>0</c:v>
                </c:pt>
                <c:pt idx="11">
                  <c:v>479</c:v>
                </c:pt>
                <c:pt idx="12">
                  <c:v>0</c:v>
                </c:pt>
                <c:pt idx="13">
                  <c:v>8928</c:v>
                </c:pt>
                <c:pt idx="14">
                  <c:v>381</c:v>
                </c:pt>
                <c:pt idx="15">
                  <c:v>20</c:v>
                </c:pt>
                <c:pt idx="16">
                  <c:v>72</c:v>
                </c:pt>
                <c:pt idx="17">
                  <c:v>6</c:v>
                </c:pt>
                <c:pt idx="18">
                  <c:v>2519</c:v>
                </c:pt>
                <c:pt idx="19">
                  <c:v>0</c:v>
                </c:pt>
                <c:pt idx="20">
                  <c:v>37</c:v>
                </c:pt>
                <c:pt idx="21">
                  <c:v>1889</c:v>
                </c:pt>
                <c:pt idx="22">
                  <c:v>2</c:v>
                </c:pt>
                <c:pt idx="23">
                  <c:v>554</c:v>
                </c:pt>
                <c:pt idx="24">
                  <c:v>12058</c:v>
                </c:pt>
                <c:pt idx="25">
                  <c:v>8267</c:v>
                </c:pt>
                <c:pt idx="26">
                  <c:v>6631</c:v>
                </c:pt>
                <c:pt idx="27">
                  <c:v>6415</c:v>
                </c:pt>
                <c:pt idx="28">
                  <c:v>6160</c:v>
                </c:pt>
                <c:pt idx="29">
                  <c:v>5522</c:v>
                </c:pt>
                <c:pt idx="30">
                  <c:v>3281</c:v>
                </c:pt>
                <c:pt idx="31">
                  <c:v>3209</c:v>
                </c:pt>
                <c:pt idx="32">
                  <c:v>81</c:v>
                </c:pt>
                <c:pt idx="33">
                  <c:v>35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197-8348-87EF-97D28D6A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613407"/>
        <c:axId val="649614543"/>
      </c:lineChart>
      <c:catAx>
        <c:axId val="649613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9614543"/>
        <c:crosses val="autoZero"/>
        <c:auto val="1"/>
        <c:lblAlgn val="ctr"/>
        <c:lblOffset val="100"/>
        <c:noMultiLvlLbl val="0"/>
      </c:catAx>
      <c:valAx>
        <c:axId val="64961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961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venir Next" panose="020B0503020202020204" pitchFamily="34" charset="0"/>
                <a:ea typeface="+mn-ea"/>
                <a:cs typeface="Times New Roman" panose="02020603050405020304" pitchFamily="18" charset="0"/>
              </a:defRPr>
            </a:pPr>
            <a:r>
              <a:rPr lang="nb-NO" b="1">
                <a:solidFill>
                  <a:sysClr val="windowText" lastClr="000000"/>
                </a:solidFill>
                <a:latin typeface="Avenir Next" panose="020B0503020202020204" pitchFamily="34" charset="0"/>
              </a:rPr>
              <a:t>Best selling brand models 2013-2022 (YTD)</a:t>
            </a:r>
          </a:p>
        </c:rich>
      </c:tx>
      <c:layout>
        <c:manualLayout>
          <c:xMode val="edge"/>
          <c:yMode val="edge"/>
          <c:x val="0.28780305118110239"/>
          <c:y val="1.7751479289940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venir Next" panose="020B0503020202020204" pitchFamily="34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'Most sold BEV models'!$A$21</c:f>
              <c:strCache>
                <c:ptCount val="1"/>
                <c:pt idx="0">
                  <c:v>Number sold </c:v>
                </c:pt>
              </c:strCache>
            </c:strRef>
          </c:tx>
          <c:spPr>
            <a:solidFill>
              <a:srgbClr val="00CD97"/>
            </a:solidFill>
            <a:ln>
              <a:noFill/>
            </a:ln>
            <a:effectLst/>
          </c:spPr>
          <c:invertIfNegative val="0"/>
          <c:cat>
            <c:multiLvlStrRef>
              <c:f>'Most sold BEV models'!$B$19:$K$20</c:f>
              <c:multiLvlStrCache>
                <c:ptCount val="10"/>
                <c:lvl>
                  <c:pt idx="0">
                    <c:v>Nissan Leaf</c:v>
                  </c:pt>
                  <c:pt idx="1">
                    <c:v>Nissan Leaf</c:v>
                  </c:pt>
                  <c:pt idx="2">
                    <c:v>Volkswagen e-Golf</c:v>
                  </c:pt>
                  <c:pt idx="3">
                    <c:v>Volkswagen e-Golf</c:v>
                  </c:pt>
                  <c:pt idx="4">
                    <c:v>Volkswagen e-Golf</c:v>
                  </c:pt>
                  <c:pt idx="5">
                    <c:v>Nissan Leaf</c:v>
                  </c:pt>
                  <c:pt idx="6">
                    <c:v>Tesla Model 3</c:v>
                  </c:pt>
                  <c:pt idx="7">
                    <c:v>Audi e-tron</c:v>
                  </c:pt>
                  <c:pt idx="8">
                    <c:v>Tesla Model 3 </c:v>
                  </c:pt>
                  <c:pt idx="9">
                    <c:v>Tesla Model Y 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 YTD</c:v>
                  </c:pt>
                </c:lvl>
              </c:multiLvlStrCache>
            </c:multiLvlStrRef>
          </c:cat>
          <c:val>
            <c:numRef>
              <c:f>'Most sold BEV models'!$B$21:$K$21</c:f>
              <c:numCache>
                <c:formatCode>General</c:formatCode>
                <c:ptCount val="10"/>
                <c:pt idx="0">
                  <c:v>4604</c:v>
                </c:pt>
                <c:pt idx="1">
                  <c:v>4781</c:v>
                </c:pt>
                <c:pt idx="2">
                  <c:v>8943</c:v>
                </c:pt>
                <c:pt idx="3">
                  <c:v>4705</c:v>
                </c:pt>
                <c:pt idx="4">
                  <c:v>6639</c:v>
                </c:pt>
                <c:pt idx="5">
                  <c:v>12303</c:v>
                </c:pt>
                <c:pt idx="6">
                  <c:v>15683</c:v>
                </c:pt>
                <c:pt idx="7">
                  <c:v>9184</c:v>
                </c:pt>
                <c:pt idx="8">
                  <c:v>12058</c:v>
                </c:pt>
                <c:pt idx="9">
                  <c:v>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5-014D-8D5E-BEC30C5F8970}"/>
            </c:ext>
          </c:extLst>
        </c:ser>
        <c:ser>
          <c:idx val="1"/>
          <c:order val="1"/>
          <c:tx>
            <c:strRef>
              <c:f>'Most sold BEV models'!$A$22</c:f>
              <c:strCache>
                <c:ptCount val="1"/>
                <c:pt idx="0">
                  <c:v>Total BEVs sold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'Most sold BEV models'!$B$19:$K$20</c:f>
              <c:multiLvlStrCache>
                <c:ptCount val="10"/>
                <c:lvl>
                  <c:pt idx="0">
                    <c:v>Nissan Leaf</c:v>
                  </c:pt>
                  <c:pt idx="1">
                    <c:v>Nissan Leaf</c:v>
                  </c:pt>
                  <c:pt idx="2">
                    <c:v>Volkswagen e-Golf</c:v>
                  </c:pt>
                  <c:pt idx="3">
                    <c:v>Volkswagen e-Golf</c:v>
                  </c:pt>
                  <c:pt idx="4">
                    <c:v>Volkswagen e-Golf</c:v>
                  </c:pt>
                  <c:pt idx="5">
                    <c:v>Nissan Leaf</c:v>
                  </c:pt>
                  <c:pt idx="6">
                    <c:v>Tesla Model 3</c:v>
                  </c:pt>
                  <c:pt idx="7">
                    <c:v>Audi e-tron</c:v>
                  </c:pt>
                  <c:pt idx="8">
                    <c:v>Tesla Model 3 </c:v>
                  </c:pt>
                  <c:pt idx="9">
                    <c:v>Tesla Model Y 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 YTD</c:v>
                  </c:pt>
                </c:lvl>
              </c:multiLvlStrCache>
            </c:multiLvlStrRef>
          </c:cat>
          <c:val>
            <c:numRef>
              <c:f>'Most sold BEV models'!$B$22:$K$22</c:f>
              <c:numCache>
                <c:formatCode>General</c:formatCode>
                <c:ptCount val="10"/>
                <c:pt idx="0">
                  <c:v>6638</c:v>
                </c:pt>
                <c:pt idx="1">
                  <c:v>12878</c:v>
                </c:pt>
                <c:pt idx="2">
                  <c:v>18539</c:v>
                </c:pt>
                <c:pt idx="3">
                  <c:v>16291</c:v>
                </c:pt>
                <c:pt idx="4">
                  <c:v>23508</c:v>
                </c:pt>
                <c:pt idx="5">
                  <c:v>35685</c:v>
                </c:pt>
                <c:pt idx="6">
                  <c:v>48892</c:v>
                </c:pt>
                <c:pt idx="7">
                  <c:v>46348</c:v>
                </c:pt>
                <c:pt idx="8">
                  <c:v>58819</c:v>
                </c:pt>
                <c:pt idx="9">
                  <c:v>42067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5-014D-8D5E-BEC30C5F8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02686831"/>
        <c:axId val="1116626207"/>
      </c:barChart>
      <c:catAx>
        <c:axId val="150268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116626207"/>
        <c:crosses val="autoZero"/>
        <c:auto val="1"/>
        <c:lblAlgn val="ctr"/>
        <c:lblOffset val="100"/>
        <c:noMultiLvlLbl val="0"/>
      </c:catAx>
      <c:valAx>
        <c:axId val="111662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" panose="020B0503020202020204" pitchFamily="34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502686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venir Next" panose="020B0503020202020204" pitchFamily="34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r>
              <a:rPr lang="nb-NO" sz="1600">
                <a:solidFill>
                  <a:schemeClr val="tx1"/>
                </a:solidFill>
                <a:latin typeface="Avenir Next" panose="020B0503020202020204" pitchFamily="34" charset="0"/>
              </a:rPr>
              <a:t>Avarage weight of cars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venir Next" panose="020B0503020202020204" pitchFamily="34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tx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2647198313587203E-2"/>
                  <c:y val="-0.17704104085189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cat>
            <c:numRef>
              <c:f>'Calculation weight,HP,PTW'!$A$97:$A$117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'Calculation weight,HP,PTW'!$B$97:$B$117</c:f>
              <c:numCache>
                <c:formatCode>General</c:formatCode>
                <c:ptCount val="21"/>
                <c:pt idx="0">
                  <c:v>1230.0582347588718</c:v>
                </c:pt>
                <c:pt idx="1">
                  <c:v>1214.8514677209705</c:v>
                </c:pt>
                <c:pt idx="2">
                  <c:v>1232.9527814838448</c:v>
                </c:pt>
                <c:pt idx="3">
                  <c:v>1242.2402927022217</c:v>
                </c:pt>
                <c:pt idx="4">
                  <c:v>1240.2194231952872</c:v>
                </c:pt>
                <c:pt idx="5">
                  <c:v>1264.2966059778128</c:v>
                </c:pt>
                <c:pt idx="6">
                  <c:v>1269.6386871967015</c:v>
                </c:pt>
                <c:pt idx="7">
                  <c:v>1289.5492747487801</c:v>
                </c:pt>
                <c:pt idx="8">
                  <c:v>1290.0525885865586</c:v>
                </c:pt>
                <c:pt idx="9">
                  <c:v>1271.7898199986616</c:v>
                </c:pt>
                <c:pt idx="10">
                  <c:v>1267.1977945142537</c:v>
                </c:pt>
                <c:pt idx="11">
                  <c:v>1285.993107756377</c:v>
                </c:pt>
                <c:pt idx="12">
                  <c:v>1332.5215724230354</c:v>
                </c:pt>
                <c:pt idx="13">
                  <c:v>1392.1062424969989</c:v>
                </c:pt>
                <c:pt idx="14">
                  <c:v>1431.8396158620239</c:v>
                </c:pt>
                <c:pt idx="15">
                  <c:v>1464.3941217679276</c:v>
                </c:pt>
                <c:pt idx="16">
                  <c:v>1551.9012711362368</c:v>
                </c:pt>
                <c:pt idx="17">
                  <c:v>1587.06189527827</c:v>
                </c:pt>
                <c:pt idx="18">
                  <c:v>1674.7768566676348</c:v>
                </c:pt>
                <c:pt idx="19">
                  <c:v>1744.1764141007372</c:v>
                </c:pt>
                <c:pt idx="20">
                  <c:v>1892.2896787206835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641-916F-9FB24FB9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08351"/>
        <c:axId val="853952095"/>
      </c:lineChart>
      <c:catAx>
        <c:axId val="85390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53952095"/>
        <c:crosses val="autoZero"/>
        <c:auto val="1"/>
        <c:lblAlgn val="ctr"/>
        <c:lblOffset val="100"/>
        <c:noMultiLvlLbl val="0"/>
      </c:catAx>
      <c:valAx>
        <c:axId val="85395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53908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r>
              <a:rPr lang="nb-NO" sz="1400">
                <a:solidFill>
                  <a:schemeClr val="tx1"/>
                </a:solidFill>
                <a:latin typeface="Avenir Next" panose="020B0503020202020204" pitchFamily="34" charset="0"/>
              </a:rPr>
              <a:t>Avarage HP of cars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Avenir Next" panose="020B0503020202020204" pitchFamily="34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tx1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'Calculation weight,HP,PTW'!$A$124:$A$144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'Calculation weight,HP,PTW'!$B$124:$B$144</c:f>
              <c:numCache>
                <c:formatCode>General</c:formatCode>
                <c:ptCount val="21"/>
                <c:pt idx="0">
                  <c:v>101.98005979461848</c:v>
                </c:pt>
                <c:pt idx="1">
                  <c:v>100.05697573656846</c:v>
                </c:pt>
                <c:pt idx="2">
                  <c:v>103.18722083647543</c:v>
                </c:pt>
                <c:pt idx="3">
                  <c:v>104.4549409980882</c:v>
                </c:pt>
                <c:pt idx="4">
                  <c:v>105.49529587619801</c:v>
                </c:pt>
                <c:pt idx="5">
                  <c:v>109.14751395529595</c:v>
                </c:pt>
                <c:pt idx="6">
                  <c:v>108.16805925493487</c:v>
                </c:pt>
                <c:pt idx="7">
                  <c:v>111.05182593970723</c:v>
                </c:pt>
                <c:pt idx="8">
                  <c:v>110.87882372824066</c:v>
                </c:pt>
                <c:pt idx="9">
                  <c:v>106.87792474293489</c:v>
                </c:pt>
                <c:pt idx="10">
                  <c:v>108.56637433326009</c:v>
                </c:pt>
                <c:pt idx="11">
                  <c:v>110.91412805830296</c:v>
                </c:pt>
                <c:pt idx="12">
                  <c:v>120.16036928116741</c:v>
                </c:pt>
                <c:pt idx="13">
                  <c:v>130.62055998870136</c:v>
                </c:pt>
                <c:pt idx="14">
                  <c:v>135.97243091396092</c:v>
                </c:pt>
                <c:pt idx="15">
                  <c:v>135.85110177047511</c:v>
                </c:pt>
                <c:pt idx="16">
                  <c:v>155.58084663428176</c:v>
                </c:pt>
                <c:pt idx="17">
                  <c:v>156.12899684799825</c:v>
                </c:pt>
                <c:pt idx="18">
                  <c:v>198.84683317052566</c:v>
                </c:pt>
                <c:pt idx="19">
                  <c:v>202.72442847407223</c:v>
                </c:pt>
                <c:pt idx="20">
                  <c:v>234.20032167481841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E5-E54E-B0C0-8504CC4DA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761055"/>
        <c:axId val="828761455"/>
      </c:lineChart>
      <c:catAx>
        <c:axId val="82876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28761455"/>
        <c:crosses val="autoZero"/>
        <c:auto val="1"/>
        <c:lblAlgn val="ctr"/>
        <c:lblOffset val="100"/>
        <c:noMultiLvlLbl val="0"/>
      </c:catAx>
      <c:valAx>
        <c:axId val="82876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2876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r>
              <a:rPr lang="nb-NO" sz="1400">
                <a:solidFill>
                  <a:schemeClr val="tx1"/>
                </a:solidFill>
                <a:latin typeface="Avenir Next" panose="020B0503020202020204" pitchFamily="34" charset="0"/>
              </a:rPr>
              <a:t>Development of Power-to-Weight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Avenir Next" panose="020B0503020202020204" pitchFamily="34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tx1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'Calculation weight,HP,PTW'!$A$151:$A$171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'Calculation weight,HP,PTW'!$B$151:$B$171</c:f>
              <c:numCache>
                <c:formatCode>0.000\ %</c:formatCode>
                <c:ptCount val="21"/>
                <c:pt idx="0">
                  <c:v>8.2906692474287308E-2</c:v>
                </c:pt>
                <c:pt idx="1">
                  <c:v>8.2361488951626927E-2</c:v>
                </c:pt>
                <c:pt idx="2">
                  <c:v>8.3691137557020456E-2</c:v>
                </c:pt>
                <c:pt idx="3">
                  <c:v>8.4085938615683892E-2</c:v>
                </c:pt>
                <c:pt idx="4">
                  <c:v>8.5061799471258998E-2</c:v>
                </c:pt>
                <c:pt idx="5">
                  <c:v>8.6330623240802554E-2</c:v>
                </c:pt>
                <c:pt idx="6">
                  <c:v>8.5195938297819615E-2</c:v>
                </c:pt>
                <c:pt idx="7">
                  <c:v>8.61167759264891E-2</c:v>
                </c:pt>
                <c:pt idx="8">
                  <c:v>8.5949072703869103E-2</c:v>
                </c:pt>
                <c:pt idx="9">
                  <c:v>8.4037411734469908E-2</c:v>
                </c:pt>
                <c:pt idx="10">
                  <c:v>8.5674371280669792E-2</c:v>
                </c:pt>
                <c:pt idx="11">
                  <c:v>8.6247840201733747E-2</c:v>
                </c:pt>
                <c:pt idx="12">
                  <c:v>9.0175177473989981E-2</c:v>
                </c:pt>
                <c:pt idx="13">
                  <c:v>9.3829447782957515E-2</c:v>
                </c:pt>
                <c:pt idx="14">
                  <c:v>9.4963450799690402E-2</c:v>
                </c:pt>
                <c:pt idx="15">
                  <c:v>9.2769494052916138E-2</c:v>
                </c:pt>
                <c:pt idx="16">
                  <c:v>0.10025176828444247</c:v>
                </c:pt>
                <c:pt idx="17">
                  <c:v>9.8376123396638621E-2</c:v>
                </c:pt>
                <c:pt idx="18">
                  <c:v>0.11873034451059858</c:v>
                </c:pt>
                <c:pt idx="19">
                  <c:v>0.11622931421108164</c:v>
                </c:pt>
                <c:pt idx="20">
                  <c:v>0.12376557580399306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C-604B-9BA3-F52BE06F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404255"/>
        <c:axId val="860357551"/>
      </c:lineChart>
      <c:catAx>
        <c:axId val="860404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60357551"/>
        <c:crosses val="autoZero"/>
        <c:auto val="1"/>
        <c:lblAlgn val="ctr"/>
        <c:lblOffset val="100"/>
        <c:noMultiLvlLbl val="0"/>
      </c:catAx>
      <c:valAx>
        <c:axId val="86035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venir Next" panose="020B0503020202020204" pitchFamily="34" charset="0"/>
                <a:ea typeface="+mn-ea"/>
                <a:cs typeface="+mn-cs"/>
              </a:defRPr>
            </a:pPr>
            <a:endParaRPr lang="nb-NO"/>
          </a:p>
        </c:txPr>
        <c:crossAx val="86040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273050</xdr:colOff>
      <xdr:row>13</xdr:row>
      <xdr:rowOff>44450</xdr:rowOff>
    </xdr:from>
    <xdr:to>
      <xdr:col>33</xdr:col>
      <xdr:colOff>654050</xdr:colOff>
      <xdr:row>27</xdr:row>
      <xdr:rowOff>120650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9F7212B-6C77-81D8-CB7F-CEFC6D1C6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514350</xdr:colOff>
      <xdr:row>33</xdr:row>
      <xdr:rowOff>139700</xdr:rowOff>
    </xdr:from>
    <xdr:to>
      <xdr:col>36</xdr:col>
      <xdr:colOff>342900</xdr:colOff>
      <xdr:row>52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08DB46-0089-29CF-7455-0A3104F22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863600</xdr:colOff>
      <xdr:row>22</xdr:row>
      <xdr:rowOff>152400</xdr:rowOff>
    </xdr:from>
    <xdr:to>
      <xdr:col>13</xdr:col>
      <xdr:colOff>977900</xdr:colOff>
      <xdr:row>45</xdr:row>
      <xdr:rowOff>63500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B2DB74F-527D-725B-EE00-B6A6C51EC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96</xdr:row>
      <xdr:rowOff>82550</xdr:rowOff>
    </xdr:from>
    <xdr:to>
      <xdr:col>10</xdr:col>
      <xdr:colOff>165100</xdr:colOff>
      <xdr:row>117</xdr:row>
      <xdr:rowOff>50800</xdr:rowOff>
    </xdr:to>
    <xdr:graphicFrame macro="">
      <xdr:nvGraphicFramePr>
        <xdr:cNvPr id="139" name="Diagram 1">
          <a:extLst>
            <a:ext uri="{FF2B5EF4-FFF2-40B4-BE49-F238E27FC236}">
              <a16:creationId xmlns:a16="http://schemas.microsoft.com/office/drawing/2014/main" id="{59B82433-42CE-F4B9-FAA2-5B017766A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123</xdr:row>
      <xdr:rowOff>31750</xdr:rowOff>
    </xdr:from>
    <xdr:to>
      <xdr:col>10</xdr:col>
      <xdr:colOff>88900</xdr:colOff>
      <xdr:row>144</xdr:row>
      <xdr:rowOff>101600</xdr:rowOff>
    </xdr:to>
    <xdr:graphicFrame macro="">
      <xdr:nvGraphicFramePr>
        <xdr:cNvPr id="196" name="Diagram 2">
          <a:extLst>
            <a:ext uri="{FF2B5EF4-FFF2-40B4-BE49-F238E27FC236}">
              <a16:creationId xmlns:a16="http://schemas.microsoft.com/office/drawing/2014/main" id="{969A6CF9-02B8-3AED-256B-E87AFEB36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222250</xdr:colOff>
      <xdr:row>150</xdr:row>
      <xdr:rowOff>57150</xdr:rowOff>
    </xdr:from>
    <xdr:to>
      <xdr:col>10</xdr:col>
      <xdr:colOff>165100</xdr:colOff>
      <xdr:row>171</xdr:row>
      <xdr:rowOff>165100</xdr:rowOff>
    </xdr:to>
    <xdr:graphicFrame macro="">
      <xdr:nvGraphicFramePr>
        <xdr:cNvPr id="263" name="Diagram 3">
          <a:extLst>
            <a:ext uri="{FF2B5EF4-FFF2-40B4-BE49-F238E27FC236}">
              <a16:creationId xmlns:a16="http://schemas.microsoft.com/office/drawing/2014/main" id="{882D25A5-9BC4-8F9E-09C1-611371DDB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296174</xdr:colOff>
      <xdr:row>99</xdr:row>
      <xdr:rowOff>35817</xdr:rowOff>
    </xdr:from>
    <xdr:to>
      <xdr:col>10</xdr:col>
      <xdr:colOff>28321</xdr:colOff>
      <xdr:row>115</xdr:row>
      <xdr:rowOff>157665</xdr:rowOff>
    </xdr:to>
    <xdr:sp macro="" textlink="">
      <xdr:nvSpPr>
        <xdr:cNvPr id="155" name="Rektangel 6">
          <a:extLst>
            <a:ext uri="{FF2B5EF4-FFF2-40B4-BE49-F238E27FC236}">
              <a16:creationId xmlns:a16="http://schemas.microsoft.com/office/drawing/2014/main" id="{852A664D-A1D1-D641-91C4-FAD58759F1F5}"/>
            </a:ext>
          </a:extLst>
        </xdr:cNvPr>
        <xdr:cNvSpPr/>
      </xdr:nvSpPr>
      <xdr:spPr>
        <a:xfrm>
          <a:off x="6056894" y="19146777"/>
          <a:ext cx="2434707" cy="3210488"/>
        </a:xfrm>
        <a:prstGeom prst="rect">
          <a:avLst/>
        </a:prstGeom>
        <a:solidFill>
          <a:srgbClr val="02B888">
            <a:alpha val="35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716846</xdr:colOff>
      <xdr:row>99</xdr:row>
      <xdr:rowOff>25656</xdr:rowOff>
    </xdr:from>
    <xdr:to>
      <xdr:col>7</xdr:col>
      <xdr:colOff>304801</xdr:colOff>
      <xdr:row>115</xdr:row>
      <xdr:rowOff>145963</xdr:rowOff>
    </xdr:to>
    <xdr:sp macro="" textlink="">
      <xdr:nvSpPr>
        <xdr:cNvPr id="114" name="Rektangel 7">
          <a:extLst>
            <a:ext uri="{FF2B5EF4-FFF2-40B4-BE49-F238E27FC236}">
              <a16:creationId xmlns:a16="http://schemas.microsoft.com/office/drawing/2014/main" id="{997A618C-19AF-154A-BBD0-931E02BB9890}"/>
            </a:ext>
          </a:extLst>
        </xdr:cNvPr>
        <xdr:cNvSpPr/>
      </xdr:nvSpPr>
      <xdr:spPr>
        <a:xfrm>
          <a:off x="2358866" y="19075656"/>
          <a:ext cx="3693006" cy="3199095"/>
        </a:xfrm>
        <a:prstGeom prst="rect">
          <a:avLst/>
        </a:prstGeom>
        <a:solidFill>
          <a:schemeClr val="tx1">
            <a:alpha val="2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577273</xdr:colOff>
      <xdr:row>125</xdr:row>
      <xdr:rowOff>141111</xdr:rowOff>
    </xdr:from>
    <xdr:to>
      <xdr:col>7</xdr:col>
      <xdr:colOff>165228</xdr:colOff>
      <xdr:row>142</xdr:row>
      <xdr:rowOff>179596</xdr:rowOff>
    </xdr:to>
    <xdr:sp macro="" textlink="">
      <xdr:nvSpPr>
        <xdr:cNvPr id="158" name="Rektangel 7">
          <a:extLst>
            <a:ext uri="{FF2B5EF4-FFF2-40B4-BE49-F238E27FC236}">
              <a16:creationId xmlns:a16="http://schemas.microsoft.com/office/drawing/2014/main" id="{3D01888A-8FA3-4F49-8AC3-47A63D611485}"/>
            </a:ext>
          </a:extLst>
        </xdr:cNvPr>
        <xdr:cNvSpPr/>
      </xdr:nvSpPr>
      <xdr:spPr>
        <a:xfrm>
          <a:off x="2219293" y="24194141"/>
          <a:ext cx="3693006" cy="3309697"/>
        </a:xfrm>
        <a:prstGeom prst="rect">
          <a:avLst/>
        </a:prstGeom>
        <a:solidFill>
          <a:schemeClr val="tx1">
            <a:alpha val="2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166765</xdr:colOff>
      <xdr:row>125</xdr:row>
      <xdr:rowOff>141110</xdr:rowOff>
    </xdr:from>
    <xdr:to>
      <xdr:col>9</xdr:col>
      <xdr:colOff>782523</xdr:colOff>
      <xdr:row>142</xdr:row>
      <xdr:rowOff>179595</xdr:rowOff>
    </xdr:to>
    <xdr:sp macro="" textlink="">
      <xdr:nvSpPr>
        <xdr:cNvPr id="202" name="Rektangel 6">
          <a:extLst>
            <a:ext uri="{FF2B5EF4-FFF2-40B4-BE49-F238E27FC236}">
              <a16:creationId xmlns:a16="http://schemas.microsoft.com/office/drawing/2014/main" id="{E31C2424-E0D9-E345-A7BF-26A6BF39BE20}"/>
            </a:ext>
          </a:extLst>
        </xdr:cNvPr>
        <xdr:cNvSpPr/>
      </xdr:nvSpPr>
      <xdr:spPr>
        <a:xfrm>
          <a:off x="5913836" y="24194140"/>
          <a:ext cx="2488687" cy="3309697"/>
        </a:xfrm>
        <a:prstGeom prst="rect">
          <a:avLst/>
        </a:prstGeom>
        <a:solidFill>
          <a:srgbClr val="02B888">
            <a:alpha val="35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</xdr:col>
      <xdr:colOff>12828</xdr:colOff>
      <xdr:row>152</xdr:row>
      <xdr:rowOff>166767</xdr:rowOff>
    </xdr:from>
    <xdr:to>
      <xdr:col>7</xdr:col>
      <xdr:colOff>205252</xdr:colOff>
      <xdr:row>170</xdr:row>
      <xdr:rowOff>51313</xdr:rowOff>
    </xdr:to>
    <xdr:sp macro="" textlink="">
      <xdr:nvSpPr>
        <xdr:cNvPr id="200" name="Rektangel 7">
          <a:extLst>
            <a:ext uri="{FF2B5EF4-FFF2-40B4-BE49-F238E27FC236}">
              <a16:creationId xmlns:a16="http://schemas.microsoft.com/office/drawing/2014/main" id="{59253C2D-8FD4-804E-AA2D-7971C2D20C7C}"/>
            </a:ext>
          </a:extLst>
        </xdr:cNvPr>
        <xdr:cNvSpPr/>
      </xdr:nvSpPr>
      <xdr:spPr>
        <a:xfrm>
          <a:off x="2475858" y="29415252"/>
          <a:ext cx="3476465" cy="3348182"/>
        </a:xfrm>
        <a:prstGeom prst="rect">
          <a:avLst/>
        </a:prstGeom>
        <a:solidFill>
          <a:schemeClr val="tx1">
            <a:alpha val="2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203711</xdr:colOff>
      <xdr:row>152</xdr:row>
      <xdr:rowOff>166768</xdr:rowOff>
    </xdr:from>
    <xdr:to>
      <xdr:col>9</xdr:col>
      <xdr:colOff>819469</xdr:colOff>
      <xdr:row>170</xdr:row>
      <xdr:rowOff>49836</xdr:rowOff>
    </xdr:to>
    <xdr:sp macro="" textlink="">
      <xdr:nvSpPr>
        <xdr:cNvPr id="243" name="Rektangel 6">
          <a:extLst>
            <a:ext uri="{FF2B5EF4-FFF2-40B4-BE49-F238E27FC236}">
              <a16:creationId xmlns:a16="http://schemas.microsoft.com/office/drawing/2014/main" id="{5F2B61A1-0AF5-4E47-B424-3D0A2A73F8DB}"/>
            </a:ext>
          </a:extLst>
        </xdr:cNvPr>
        <xdr:cNvSpPr/>
      </xdr:nvSpPr>
      <xdr:spPr>
        <a:xfrm>
          <a:off x="5950782" y="29415253"/>
          <a:ext cx="2488687" cy="3346704"/>
        </a:xfrm>
        <a:prstGeom prst="rect">
          <a:avLst/>
        </a:prstGeom>
        <a:solidFill>
          <a:srgbClr val="02B888">
            <a:alpha val="35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bruker" refreshedDate="44690.575556828706" createdVersion="7" refreshedVersion="7" minRefreshableVersion="3" recordCount="37" xr:uid="{BE91C129-3D4D-D14D-BF9F-17ABFBFCDF26}">
  <cacheSource type="worksheet">
    <worksheetSource ref="B38:AD74" sheet="Foundation of Pivot"/>
  </cacheSource>
  <cacheFields count="29">
    <cacheField name="Total sales" numFmtId="3">
      <sharedItems containsSemiMixedTypes="0" containsString="0" containsNumber="1" containsInteger="1" minValue="6179" maxValue="2706041"/>
    </cacheField>
    <cacheField name="2001" numFmtId="3">
      <sharedItems containsSemiMixedTypes="0" containsString="0" containsNumber="1" containsInteger="1" minValue="0" maxValue="91887" count="18">
        <n v="91887"/>
        <n v="0"/>
        <n v="2218"/>
        <n v="2146"/>
        <n v="3066"/>
        <n v="1673"/>
        <n v="1695"/>
        <n v="4267"/>
        <n v="2639"/>
        <n v="5255"/>
        <n v="4604"/>
        <n v="2159"/>
        <n v="2627"/>
        <n v="3245"/>
        <n v="1358"/>
        <n v="121"/>
        <n v="1392"/>
        <n v="38465"/>
      </sharedItems>
    </cacheField>
    <cacheField name="2002" numFmtId="3">
      <sharedItems containsSemiMixedTypes="0" containsString="0" containsNumber="1" containsInteger="1" minValue="0" maxValue="88716"/>
    </cacheField>
    <cacheField name="2003" numFmtId="3">
      <sharedItems containsSemiMixedTypes="0" containsString="0" containsNumber="1" containsInteger="1" minValue="0" maxValue="89918"/>
    </cacheField>
    <cacheField name="2004" numFmtId="3">
      <sharedItems containsSemiMixedTypes="0" containsString="0" containsNumber="1" containsInteger="1" minValue="0" maxValue="115636"/>
    </cacheField>
    <cacheField name="2005" numFmtId="3">
      <sharedItems containsSemiMixedTypes="0" containsString="0" containsNumber="1" containsInteger="1" minValue="0" maxValue="109901"/>
    </cacheField>
    <cacheField name="2006" numFmtId="3">
      <sharedItems containsSemiMixedTypes="0" containsString="0" containsNumber="1" containsInteger="1" minValue="0" maxValue="109161"/>
    </cacheField>
    <cacheField name="2007" numFmtId="3">
      <sharedItems containsSemiMixedTypes="0" containsString="0" containsNumber="1" containsInteger="1" minValue="0" maxValue="129192"/>
    </cacheField>
    <cacheField name="2008" numFmtId="3">
      <sharedItems containsSemiMixedTypes="0" containsString="0" containsNumber="1" containsInteger="1" minValue="0" maxValue="110615"/>
    </cacheField>
    <cacheField name="2009" numFmtId="3">
      <sharedItems containsSemiMixedTypes="0" containsString="0" containsNumber="1" containsInteger="1" minValue="0" maxValue="98673" count="21">
        <n v="98673"/>
        <n v="0"/>
        <n v="1441"/>
        <n v="452"/>
        <n v="1646"/>
        <n v="2440"/>
        <n v="2532"/>
        <n v="956"/>
        <n v="4885"/>
        <n v="2155"/>
        <n v="3014"/>
        <n v="1240"/>
        <n v="3466"/>
        <n v="1730"/>
        <n v="659"/>
        <n v="2041"/>
        <n v="4044"/>
        <n v="2331"/>
        <n v="456"/>
        <n v="14"/>
        <n v="35502"/>
      </sharedItems>
    </cacheField>
    <cacheField name="2010" numFmtId="3">
      <sharedItems containsSemiMixedTypes="0" containsString="0" containsNumber="1" containsInteger="1" minValue="0" maxValue="127751"/>
    </cacheField>
    <cacheField name="2011" numFmtId="3">
      <sharedItems containsSemiMixedTypes="0" containsString="0" containsNumber="1" containsInteger="1" minValue="0" maxValue="138343"/>
    </cacheField>
    <cacheField name="2012" numFmtId="3">
      <sharedItems containsSemiMixedTypes="0" containsString="0" containsNumber="1" containsInteger="1" minValue="0" maxValue="137968"/>
    </cacheField>
    <cacheField name="2013" numFmtId="3">
      <sharedItems containsSemiMixedTypes="0" containsString="0" containsNumber="1" containsInteger="1" minValue="0" maxValue="142149"/>
    </cacheField>
    <cacheField name="2014" numFmtId="3">
      <sharedItems containsSemiMixedTypes="0" containsString="0" containsNumber="1" containsInteger="1" minValue="0" maxValue="144195"/>
    </cacheField>
    <cacheField name="2015" numFmtId="3">
      <sharedItems containsSemiMixedTypes="0" containsString="0" containsNumber="1" containsInteger="1" minValue="0" maxValue="150686"/>
    </cacheField>
    <cacheField name="2016" numFmtId="3">
      <sharedItems containsSemiMixedTypes="0" containsString="0" containsNumber="1" containsInteger="1" minValue="0" maxValue="154603"/>
    </cacheField>
    <cacheField name="2017" numFmtId="3">
      <sharedItems containsSemiMixedTypes="0" containsString="0" containsNumber="1" containsInteger="1" minValue="0" maxValue="158649"/>
    </cacheField>
    <cacheField name="2018" numFmtId="3">
      <sharedItems containsSemiMixedTypes="0" containsString="0" containsNumber="1" containsInteger="1" minValue="0" maxValue="147929"/>
    </cacheField>
    <cacheField name="2019" numFmtId="3">
      <sharedItems containsSemiMixedTypes="0" containsString="0" containsNumber="1" containsInteger="1" minValue="0" maxValue="142381"/>
    </cacheField>
    <cacheField name="2020" numFmtId="3">
      <sharedItems containsSemiMixedTypes="0" containsString="0" containsNumber="1" containsInteger="1" minValue="0" maxValue="141412"/>
    </cacheField>
    <cacheField name="2021" numFmtId="3">
      <sharedItems containsSemiMixedTypes="0" containsString="0" containsNumber="1" containsInteger="1" minValue="0" maxValue="176276" count="31">
        <n v="176276"/>
        <n v="12058"/>
        <n v="8928"/>
        <n v="8267"/>
        <n v="6631"/>
        <n v="6415"/>
        <n v="6160"/>
        <n v="5522"/>
        <n v="5313"/>
        <n v="3281"/>
        <n v="3209"/>
        <n v="2519"/>
        <n v="1889"/>
        <n v="1381"/>
        <n v="861"/>
        <n v="836"/>
        <n v="554"/>
        <n v="479"/>
        <n v="461"/>
        <n v="381"/>
        <n v="287"/>
        <n v="148"/>
        <n v="81"/>
        <n v="72"/>
        <n v="37"/>
        <n v="35"/>
        <n v="20"/>
        <n v="6"/>
        <n v="2"/>
        <n v="0"/>
        <n v="75853"/>
      </sharedItems>
    </cacheField>
    <cacheField name="Weight (kg)" numFmtId="0">
      <sharedItems containsString="0" containsBlank="1" containsNumber="1" containsInteger="1" minValue="960" maxValue="2555"/>
    </cacheField>
    <cacheField name="Engines" numFmtId="0">
      <sharedItems containsBlank="1" count="7">
        <m/>
        <s v="BEV"/>
        <s v="Petrol (mostly)"/>
        <s v="Petrol"/>
        <s v="Petrol "/>
        <s v="Plugin-Hybrid"/>
        <s v="Hybrid"/>
      </sharedItems>
    </cacheField>
    <cacheField name="Height (MM)" numFmtId="0">
      <sharedItems containsString="0" containsBlank="1" containsNumber="1" containsInteger="1" minValue="1385" maxValue="1709"/>
    </cacheField>
    <cacheField name="Width (MM)" numFmtId="0">
      <sharedItems containsString="0" containsBlank="1" containsNumber="1" containsInteger="1" minValue="1661" maxValue="2271"/>
    </cacheField>
    <cacheField name="Length (MM)" numFmtId="0">
      <sharedItems containsString="0" containsBlank="1" containsNumber="1" containsInteger="1" minValue="3609" maxValue="5037"/>
    </cacheField>
    <cacheField name="Recorded C02 emission (g/km)" numFmtId="0">
      <sharedItems containsString="0" containsBlank="1" containsNumber="1" containsInteger="1" minValue="0" maxValue="225"/>
    </cacheField>
    <cacheField name="Horsepower" numFmtId="0">
      <sharedItems containsString="0" containsBlank="1" containsNumber="1" containsInteger="1" minValue="54" maxValue="4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bruker" refreshedDate="44691.811328009258" createdVersion="7" refreshedVersion="7" minRefreshableVersion="3" recordCount="37" xr:uid="{E7530683-813E-424F-856A-C42F0B9D60B6}">
  <cacheSource type="worksheet">
    <worksheetSource ref="A38:AD74" sheet="Foundation of Pivot"/>
  </cacheSource>
  <cacheFields count="30">
    <cacheField name="Model" numFmtId="0">
      <sharedItems count="37">
        <s v="Total"/>
        <s v="Model 3"/>
        <s v="RAV4"/>
        <s v="Model Y"/>
        <s v="ID.4"/>
        <s v="XC40"/>
        <s v="Mustang Mach-E"/>
        <s v="e-tron"/>
        <s v="Leaf"/>
        <s v="Kona electric"/>
        <s v="ID.3"/>
        <s v="Corolla"/>
        <s v="i3"/>
        <s v="Yaris"/>
        <s v="Tiguan"/>
        <s v="Octavia"/>
        <s v="Outlander PHEV"/>
        <s v="Polo"/>
        <s v="Golf"/>
        <s v="CX-5"/>
        <s v="Focus"/>
        <s v="Passat"/>
        <s v="Golf GTE"/>
        <s v="Touran"/>
        <s v="Model S"/>
        <s v="Model X"/>
        <s v="Mondeo"/>
        <s v="A4"/>
        <s v="Astra"/>
        <s v="e-Golf"/>
        <s v="Auris"/>
        <s v="ASX"/>
        <s v="Avensis"/>
        <s v="V70"/>
        <s v="Grand Vitara"/>
        <s v="307"/>
        <s v="Sales this year from only theese models"/>
      </sharedItems>
    </cacheField>
    <cacheField name="Total sales" numFmtId="3">
      <sharedItems containsSemiMixedTypes="0" containsString="0" containsNumber="1" containsInteger="1" minValue="6179" maxValue="2706041"/>
    </cacheField>
    <cacheField name="2001" numFmtId="3">
      <sharedItems containsSemiMixedTypes="0" containsString="0" containsNumber="1" containsInteger="1" minValue="0" maxValue="91887"/>
    </cacheField>
    <cacheField name="2002" numFmtId="3">
      <sharedItems containsSemiMixedTypes="0" containsString="0" containsNumber="1" containsInteger="1" minValue="0" maxValue="88716"/>
    </cacheField>
    <cacheField name="2003" numFmtId="3">
      <sharedItems containsSemiMixedTypes="0" containsString="0" containsNumber="1" containsInteger="1" minValue="0" maxValue="89918"/>
    </cacheField>
    <cacheField name="2004" numFmtId="3">
      <sharedItems containsSemiMixedTypes="0" containsString="0" containsNumber="1" containsInteger="1" minValue="0" maxValue="115636"/>
    </cacheField>
    <cacheField name="2005" numFmtId="3">
      <sharedItems containsSemiMixedTypes="0" containsString="0" containsNumber="1" containsInteger="1" minValue="0" maxValue="109901"/>
    </cacheField>
    <cacheField name="2006" numFmtId="3">
      <sharedItems containsSemiMixedTypes="0" containsString="0" containsNumber="1" containsInteger="1" minValue="0" maxValue="109161"/>
    </cacheField>
    <cacheField name="2007" numFmtId="3">
      <sharedItems containsSemiMixedTypes="0" containsString="0" containsNumber="1" containsInteger="1" minValue="0" maxValue="129192"/>
    </cacheField>
    <cacheField name="2008" numFmtId="3">
      <sharedItems containsSemiMixedTypes="0" containsString="0" containsNumber="1" containsInteger="1" minValue="0" maxValue="110615"/>
    </cacheField>
    <cacheField name="2009" numFmtId="3">
      <sharedItems containsSemiMixedTypes="0" containsString="0" containsNumber="1" containsInteger="1" minValue="0" maxValue="98673"/>
    </cacheField>
    <cacheField name="2010" numFmtId="3">
      <sharedItems containsSemiMixedTypes="0" containsString="0" containsNumber="1" containsInteger="1" minValue="0" maxValue="127751"/>
    </cacheField>
    <cacheField name="2011" numFmtId="3">
      <sharedItems containsSemiMixedTypes="0" containsString="0" containsNumber="1" containsInteger="1" minValue="0" maxValue="138343"/>
    </cacheField>
    <cacheField name="2012" numFmtId="3">
      <sharedItems containsSemiMixedTypes="0" containsString="0" containsNumber="1" containsInteger="1" minValue="0" maxValue="137968"/>
    </cacheField>
    <cacheField name="2013" numFmtId="3">
      <sharedItems containsSemiMixedTypes="0" containsString="0" containsNumber="1" containsInteger="1" minValue="0" maxValue="142149"/>
    </cacheField>
    <cacheField name="2014" numFmtId="3">
      <sharedItems containsSemiMixedTypes="0" containsString="0" containsNumber="1" containsInteger="1" minValue="0" maxValue="144195"/>
    </cacheField>
    <cacheField name="2015" numFmtId="3">
      <sharedItems containsSemiMixedTypes="0" containsString="0" containsNumber="1" containsInteger="1" minValue="0" maxValue="150686"/>
    </cacheField>
    <cacheField name="2016" numFmtId="3">
      <sharedItems containsSemiMixedTypes="0" containsString="0" containsNumber="1" containsInteger="1" minValue="0" maxValue="154603"/>
    </cacheField>
    <cacheField name="2017" numFmtId="3">
      <sharedItems containsSemiMixedTypes="0" containsString="0" containsNumber="1" containsInteger="1" minValue="0" maxValue="158649"/>
    </cacheField>
    <cacheField name="2018" numFmtId="3">
      <sharedItems containsSemiMixedTypes="0" containsString="0" containsNumber="1" containsInteger="1" minValue="0" maxValue="147929"/>
    </cacheField>
    <cacheField name="2019" numFmtId="3">
      <sharedItems containsSemiMixedTypes="0" containsString="0" containsNumber="1" containsInteger="1" minValue="0" maxValue="142381"/>
    </cacheField>
    <cacheField name="2020" numFmtId="3">
      <sharedItems containsSemiMixedTypes="0" containsString="0" containsNumber="1" containsInteger="1" minValue="0" maxValue="141412"/>
    </cacheField>
    <cacheField name="2021" numFmtId="3">
      <sharedItems containsSemiMixedTypes="0" containsString="0" containsNumber="1" containsInteger="1" minValue="0" maxValue="176276"/>
    </cacheField>
    <cacheField name="Weight (kg)" numFmtId="0">
      <sharedItems containsString="0" containsBlank="1" containsNumber="1" containsInteger="1" minValue="960" maxValue="2555"/>
    </cacheField>
    <cacheField name="Engines" numFmtId="0">
      <sharedItems containsBlank="1" count="7">
        <m/>
        <s v="BEV"/>
        <s v="Petrol (mostly)"/>
        <s v="Petrol"/>
        <s v="Petrol "/>
        <s v="Plugin-Hybrid"/>
        <s v="Hybrid"/>
      </sharedItems>
    </cacheField>
    <cacheField name="Height (MM)" numFmtId="0">
      <sharedItems containsString="0" containsBlank="1" containsNumber="1" containsInteger="1" minValue="1385" maxValue="1709"/>
    </cacheField>
    <cacheField name="Width (MM)" numFmtId="0">
      <sharedItems containsString="0" containsBlank="1" containsNumber="1" containsInteger="1" minValue="1661" maxValue="2271"/>
    </cacheField>
    <cacheField name="Length (MM)" numFmtId="0">
      <sharedItems containsString="0" containsBlank="1" containsNumber="1" containsInteger="1" minValue="3609" maxValue="5037"/>
    </cacheField>
    <cacheField name="Recorded C02 emission (g/km)" numFmtId="0">
      <sharedItems containsString="0" containsBlank="1" containsNumber="1" containsInteger="1" minValue="0" maxValue="225"/>
    </cacheField>
    <cacheField name="Horsepower" numFmtId="0">
      <sharedItems containsString="0" containsBlank="1" containsNumber="1" containsInteger="1" minValue="54" maxValue="4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bruker" refreshedDate="44727.549709606479" createdVersion="8" refreshedVersion="8" minRefreshableVersion="3" recordCount="35" xr:uid="{9355BAF7-E5E7-844C-86E2-798E1A6A3073}">
  <cacheSource type="worksheet">
    <worksheetSource ref="A1:AD36" sheet="Calculation of avg length"/>
  </cacheSource>
  <cacheFields count="30">
    <cacheField name="Model" numFmtId="49">
      <sharedItems/>
    </cacheField>
    <cacheField name="Total sales" numFmtId="3">
      <sharedItems containsSemiMixedTypes="0" containsString="0" containsNumber="1" containsInteger="1" minValue="6179" maxValue="85177"/>
    </cacheField>
    <cacheField name="2001" numFmtId="3">
      <sharedItems containsSemiMixedTypes="0" containsString="0" containsNumber="1" containsInteger="1" minValue="0" maxValue="5255"/>
    </cacheField>
    <cacheField name="2002" numFmtId="3">
      <sharedItems containsSemiMixedTypes="0" containsString="0" containsNumber="1" containsInteger="1" minValue="0" maxValue="4229"/>
    </cacheField>
    <cacheField name="2003" numFmtId="3">
      <sharedItems containsSemiMixedTypes="0" containsString="0" containsNumber="1" containsInteger="1" minValue="0" maxValue="3941"/>
    </cacheField>
    <cacheField name="2004" numFmtId="3">
      <sharedItems containsSemiMixedTypes="0" containsString="0" containsNumber="1" containsInteger="1" minValue="0" maxValue="6293"/>
    </cacheField>
    <cacheField name="2005" numFmtId="3">
      <sharedItems containsSemiMixedTypes="0" containsString="0" containsNumber="1" containsInteger="1" minValue="0" maxValue="5105"/>
    </cacheField>
    <cacheField name="2006" numFmtId="3">
      <sharedItems containsSemiMixedTypes="0" containsString="0" containsNumber="1" containsInteger="1" minValue="0" maxValue="5183"/>
    </cacheField>
    <cacheField name="2007" numFmtId="3">
      <sharedItems containsSemiMixedTypes="0" containsString="0" containsNumber="1" containsInteger="1" minValue="0" maxValue="7194"/>
    </cacheField>
    <cacheField name="2008" numFmtId="3">
      <sharedItems containsSemiMixedTypes="0" containsString="0" containsNumber="1" containsInteger="1" minValue="0" maxValue="4745"/>
    </cacheField>
    <cacheField name="2009" numFmtId="3">
      <sharedItems containsSemiMixedTypes="0" containsString="0" containsNumber="1" containsInteger="1" minValue="0" maxValue="4885"/>
    </cacheField>
    <cacheField name="2010" numFmtId="3">
      <sharedItems containsSemiMixedTypes="0" containsString="0" containsNumber="1" containsInteger="1" minValue="0" maxValue="7140"/>
    </cacheField>
    <cacheField name="2011" numFmtId="3">
      <sharedItems containsSemiMixedTypes="0" containsString="0" containsNumber="1" containsInteger="1" minValue="0" maxValue="6469"/>
    </cacheField>
    <cacheField name="2012" numFmtId="3">
      <sharedItems containsSemiMixedTypes="0" containsString="0" containsNumber="1" containsInteger="1" minValue="0" maxValue="5570"/>
    </cacheField>
    <cacheField name="2013" numFmtId="3">
      <sharedItems containsSemiMixedTypes="0" containsString="0" containsNumber="1" containsInteger="1" minValue="0" maxValue="6866"/>
    </cacheField>
    <cacheField name="2014" numFmtId="3">
      <sharedItems containsSemiMixedTypes="0" containsString="0" containsNumber="1" containsInteger="1" minValue="0" maxValue="6830"/>
    </cacheField>
    <cacheField name="2015" numFmtId="3">
      <sharedItems containsSemiMixedTypes="0" containsString="0" containsNumber="1" containsInteger="1" minValue="0" maxValue="8943"/>
    </cacheField>
    <cacheField name="2016" numFmtId="3">
      <sharedItems containsSemiMixedTypes="0" containsString="0" containsNumber="1" containsInteger="1" minValue="0" maxValue="5136"/>
    </cacheField>
    <cacheField name="2017" numFmtId="3">
      <sharedItems containsSemiMixedTypes="0" containsString="0" containsNumber="1" containsInteger="1" minValue="0" maxValue="6639"/>
    </cacheField>
    <cacheField name="2018" numFmtId="3">
      <sharedItems containsSemiMixedTypes="0" containsString="0" containsNumber="1" containsInteger="1" minValue="0" maxValue="12303"/>
    </cacheField>
    <cacheField name="2019" numFmtId="3">
      <sharedItems containsSemiMixedTypes="0" containsString="0" containsNumber="1" containsInteger="1" minValue="0" maxValue="15683"/>
    </cacheField>
    <cacheField name="2020" numFmtId="3">
      <sharedItems containsSemiMixedTypes="0" containsString="0" containsNumber="1" containsInteger="1" minValue="0" maxValue="9184"/>
    </cacheField>
    <cacheField name="2021" numFmtId="3">
      <sharedItems containsSemiMixedTypes="0" containsString="0" containsNumber="1" containsInteger="1" minValue="0" maxValue="12058"/>
    </cacheField>
    <cacheField name="Weight (kg)" numFmtId="0">
      <sharedItems containsSemiMixedTypes="0" containsString="0" containsNumber="1" containsInteger="1" minValue="960" maxValue="2555"/>
    </cacheField>
    <cacheField name="Engines" numFmtId="0">
      <sharedItems count="5">
        <s v="BEV"/>
        <s v="Petrol (mostly)"/>
        <s v="Petrol"/>
        <s v="Plugin-Hybrid"/>
        <s v="Hybrid"/>
      </sharedItems>
    </cacheField>
    <cacheField name="Height (MM)" numFmtId="0">
      <sharedItems containsSemiMixedTypes="0" containsString="0" containsNumber="1" containsInteger="1" minValue="1385" maxValue="1709"/>
    </cacheField>
    <cacheField name="Width (MM)" numFmtId="0">
      <sharedItems containsSemiMixedTypes="0" containsString="0" containsNumber="1" containsInteger="1" minValue="1661" maxValue="2271"/>
    </cacheField>
    <cacheField name="Length (MM)" numFmtId="0">
      <sharedItems containsSemiMixedTypes="0" containsString="0" containsNumber="1" containsInteger="1" minValue="3609" maxValue="5037"/>
    </cacheField>
    <cacheField name="Recorded C02 emission (g/km)" numFmtId="0">
      <sharedItems containsSemiMixedTypes="0" containsString="0" containsNumber="1" containsInteger="1" minValue="0" maxValue="225"/>
    </cacheField>
    <cacheField name="Horsepower" numFmtId="0">
      <sharedItems containsSemiMixedTypes="0" containsString="0" containsNumber="1" containsInteger="1" minValue="54" maxValue="4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2706041"/>
    <x v="0"/>
    <n v="88716"/>
    <n v="89918"/>
    <n v="115636"/>
    <n v="109901"/>
    <n v="109161"/>
    <n v="129192"/>
    <n v="110615"/>
    <x v="0"/>
    <n v="127751"/>
    <n v="138343"/>
    <n v="137968"/>
    <n v="142149"/>
    <n v="144195"/>
    <n v="150686"/>
    <n v="154603"/>
    <n v="158649"/>
    <n v="147929"/>
    <n v="142381"/>
    <n v="141412"/>
    <x v="0"/>
    <m/>
    <x v="0"/>
    <m/>
    <m/>
    <m/>
    <m/>
    <m/>
  </r>
  <r>
    <n v="35511"/>
    <x v="1"/>
    <n v="0"/>
    <n v="0"/>
    <n v="0"/>
    <n v="0"/>
    <n v="0"/>
    <n v="0"/>
    <n v="0"/>
    <x v="1"/>
    <n v="0"/>
    <n v="0"/>
    <n v="0"/>
    <n v="0"/>
    <n v="0"/>
    <n v="0"/>
    <n v="0"/>
    <n v="0"/>
    <n v="0"/>
    <n v="15683"/>
    <n v="7770"/>
    <x v="1"/>
    <n v="1847"/>
    <x v="1"/>
    <n v="1443"/>
    <n v="2088"/>
    <n v="4694"/>
    <n v="0"/>
    <n v="364"/>
  </r>
  <r>
    <n v="70642"/>
    <x v="2"/>
    <n v="2146"/>
    <n v="2570"/>
    <n v="2610"/>
    <n v="2697"/>
    <n v="3070"/>
    <n v="4117"/>
    <n v="2166"/>
    <x v="2"/>
    <n v="1928"/>
    <n v="1558"/>
    <n v="1637"/>
    <n v="3395"/>
    <n v="3614"/>
    <n v="3755"/>
    <n v="4955"/>
    <n v="4821"/>
    <n v="3627"/>
    <n v="4977"/>
    <n v="4412"/>
    <x v="2"/>
    <n v="1440"/>
    <x v="2"/>
    <n v="1670"/>
    <n v="1785"/>
    <n v="4210"/>
    <n v="175"/>
    <n v="125"/>
  </r>
  <r>
    <n v="8267"/>
    <x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x v="3"/>
    <n v="2369"/>
    <x v="1"/>
    <n v="1624"/>
    <n v="2129"/>
    <n v="4751"/>
    <n v="0"/>
    <n v="204"/>
  </r>
  <r>
    <n v="6631"/>
    <x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x v="4"/>
    <n v="1891"/>
    <x v="1"/>
    <n v="1612"/>
    <n v="2108"/>
    <n v="4584"/>
    <n v="0"/>
    <n v="201"/>
  </r>
  <r>
    <n v="11449"/>
    <x v="1"/>
    <n v="0"/>
    <n v="0"/>
    <n v="0"/>
    <n v="0"/>
    <n v="0"/>
    <n v="0"/>
    <n v="0"/>
    <x v="1"/>
    <n v="0"/>
    <n v="0"/>
    <n v="0"/>
    <n v="0"/>
    <n v="0"/>
    <n v="0"/>
    <n v="0"/>
    <n v="0"/>
    <n v="994"/>
    <n v="1090"/>
    <n v="2950"/>
    <x v="5"/>
    <n v="2220"/>
    <x v="1"/>
    <n v="1658"/>
    <n v="2034"/>
    <n v="4425"/>
    <n v="0"/>
    <n v="408"/>
  </r>
  <r>
    <n v="6179"/>
    <x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19"/>
    <x v="6"/>
    <n v="2555"/>
    <x v="1"/>
    <n v="1624"/>
    <n v="1881"/>
    <n v="4713"/>
    <n v="0"/>
    <n v="337"/>
  </r>
  <r>
    <n v="20090"/>
    <x v="1"/>
    <n v="0"/>
    <n v="0"/>
    <n v="0"/>
    <n v="0"/>
    <n v="0"/>
    <n v="0"/>
    <n v="0"/>
    <x v="1"/>
    <n v="0"/>
    <n v="0"/>
    <n v="0"/>
    <n v="0"/>
    <n v="0"/>
    <n v="0"/>
    <n v="0"/>
    <n v="0"/>
    <n v="7"/>
    <n v="5377"/>
    <n v="9184"/>
    <x v="7"/>
    <n v="2490"/>
    <x v="1"/>
    <n v="1629"/>
    <n v="1935"/>
    <n v="4901"/>
    <n v="0"/>
    <n v="313"/>
  </r>
  <r>
    <n v="51745"/>
    <x v="1"/>
    <n v="0"/>
    <n v="0"/>
    <n v="0"/>
    <n v="0"/>
    <n v="0"/>
    <n v="0"/>
    <n v="0"/>
    <x v="1"/>
    <n v="0"/>
    <n v="373"/>
    <n v="2298"/>
    <n v="4604"/>
    <n v="4781"/>
    <n v="3189"/>
    <n v="4162"/>
    <n v="3374"/>
    <n v="12303"/>
    <n v="6127"/>
    <n v="5221"/>
    <x v="8"/>
    <n v="1521"/>
    <x v="1"/>
    <n v="1550"/>
    <n v="1770"/>
    <n v="4445"/>
    <n v="0"/>
    <n v="109"/>
  </r>
  <r>
    <n v="12573"/>
    <x v="1"/>
    <n v="0"/>
    <n v="0"/>
    <n v="0"/>
    <n v="0"/>
    <n v="0"/>
    <n v="0"/>
    <n v="0"/>
    <x v="1"/>
    <n v="0"/>
    <n v="0"/>
    <n v="0"/>
    <n v="0"/>
    <n v="0"/>
    <n v="0"/>
    <n v="0"/>
    <n v="0"/>
    <n v="842"/>
    <n v="3451"/>
    <n v="4999"/>
    <x v="9"/>
    <n v="1740"/>
    <x v="1"/>
    <n v="1555"/>
    <n v="1800"/>
    <n v="4180"/>
    <n v="0"/>
    <n v="135"/>
  </r>
  <r>
    <n v="10963"/>
    <x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7754"/>
    <x v="10"/>
    <n v="1705"/>
    <x v="1"/>
    <n v="1568"/>
    <n v="1809"/>
    <n v="4261"/>
    <n v="0"/>
    <n v="204"/>
  </r>
  <r>
    <n v="34623"/>
    <x v="3"/>
    <n v="4229"/>
    <n v="3886"/>
    <n v="4345"/>
    <n v="4785"/>
    <n v="4024"/>
    <n v="2048"/>
    <n v="843"/>
    <x v="3"/>
    <n v="272"/>
    <n v="206"/>
    <n v="161"/>
    <n v="7"/>
    <n v="0"/>
    <n v="0"/>
    <n v="0"/>
    <n v="0"/>
    <n v="0"/>
    <n v="2213"/>
    <n v="2487"/>
    <x v="11"/>
    <n v="1095"/>
    <x v="3"/>
    <n v="1385"/>
    <n v="1695"/>
    <n v="4420"/>
    <n v="159"/>
    <n v="90"/>
  </r>
  <r>
    <n v="28578"/>
    <x v="1"/>
    <n v="0"/>
    <n v="0"/>
    <n v="0"/>
    <n v="0"/>
    <n v="0"/>
    <n v="0"/>
    <n v="0"/>
    <x v="1"/>
    <n v="0"/>
    <n v="0"/>
    <n v="0"/>
    <n v="51"/>
    <n v="2040"/>
    <n v="2368"/>
    <n v="3943"/>
    <n v="5035"/>
    <n v="5687"/>
    <n v="4851"/>
    <n v="2714"/>
    <x v="12"/>
    <n v="1710"/>
    <x v="1"/>
    <n v="1598"/>
    <n v="1775"/>
    <n v="4011"/>
    <n v="0"/>
    <n v="170"/>
  </r>
  <r>
    <n v="59401"/>
    <x v="4"/>
    <n v="2427"/>
    <n v="1852"/>
    <n v="2228"/>
    <n v="2096"/>
    <n v="2308"/>
    <n v="2938"/>
    <n v="2134"/>
    <x v="4"/>
    <n v="1821"/>
    <n v="1868"/>
    <n v="3715"/>
    <n v="4250"/>
    <n v="3891"/>
    <n v="4214"/>
    <n v="4247"/>
    <n v="4071"/>
    <n v="3853"/>
    <n v="2889"/>
    <n v="2506"/>
    <x v="13"/>
    <n v="960"/>
    <x v="2"/>
    <n v="1501"/>
    <n v="1661"/>
    <n v="3609"/>
    <n v="118"/>
    <n v="69"/>
  </r>
  <r>
    <n v="31020"/>
    <x v="1"/>
    <n v="0"/>
    <n v="0"/>
    <n v="0"/>
    <n v="0"/>
    <n v="0"/>
    <n v="132"/>
    <n v="2956"/>
    <x v="5"/>
    <n v="2153"/>
    <n v="2651"/>
    <n v="3879"/>
    <n v="2887"/>
    <n v="2340"/>
    <n v="1446"/>
    <n v="3233"/>
    <n v="2373"/>
    <n v="1662"/>
    <n v="1413"/>
    <n v="594"/>
    <x v="14"/>
    <n v="1541"/>
    <x v="4"/>
    <n v="1666"/>
    <n v="1808"/>
    <n v="4432"/>
    <n v="199"/>
    <n v="150"/>
  </r>
  <r>
    <n v="54503"/>
    <x v="5"/>
    <n v="1380"/>
    <n v="1502"/>
    <n v="1866"/>
    <n v="2341"/>
    <n v="2448"/>
    <n v="3499"/>
    <n v="2278"/>
    <x v="6"/>
    <n v="3014"/>
    <n v="3291"/>
    <n v="2826"/>
    <n v="3788"/>
    <n v="4247"/>
    <n v="3148"/>
    <n v="3023"/>
    <n v="3123"/>
    <n v="2649"/>
    <n v="2793"/>
    <n v="2246"/>
    <x v="15"/>
    <n v="1215"/>
    <x v="3"/>
    <n v="1461"/>
    <n v="1814"/>
    <n v="4658"/>
    <n v="99"/>
    <n v="75"/>
  </r>
  <r>
    <n v="25395"/>
    <x v="1"/>
    <n v="0"/>
    <n v="0"/>
    <n v="0"/>
    <n v="0"/>
    <n v="0"/>
    <n v="0"/>
    <n v="0"/>
    <x v="1"/>
    <n v="0"/>
    <n v="0"/>
    <n v="0"/>
    <n v="0"/>
    <n v="1047"/>
    <n v="2105"/>
    <n v="5136"/>
    <n v="4067"/>
    <n v="4213"/>
    <n v="5016"/>
    <n v="3257"/>
    <x v="16"/>
    <n v="1845"/>
    <x v="5"/>
    <n v="1709"/>
    <n v="1801"/>
    <n v="4694"/>
    <n v="42"/>
    <n v="121"/>
  </r>
  <r>
    <n v="36364"/>
    <x v="6"/>
    <n v="2657"/>
    <n v="2424"/>
    <n v="1901"/>
    <n v="1875"/>
    <n v="1587"/>
    <n v="2290"/>
    <n v="1653"/>
    <x v="7"/>
    <n v="3032"/>
    <n v="2980"/>
    <n v="2012"/>
    <n v="1647"/>
    <n v="1675"/>
    <n v="1562"/>
    <n v="1482"/>
    <n v="1019"/>
    <n v="1512"/>
    <n v="1292"/>
    <n v="634"/>
    <x v="17"/>
    <n v="1010"/>
    <x v="3"/>
    <n v="1461"/>
    <n v="1681"/>
    <n v="3970"/>
    <n v="142"/>
    <n v="54"/>
  </r>
  <r>
    <n v="85177"/>
    <x v="7"/>
    <n v="3810"/>
    <n v="2598"/>
    <n v="5662"/>
    <n v="5105"/>
    <n v="4190"/>
    <n v="5381"/>
    <n v="4714"/>
    <x v="8"/>
    <n v="7140"/>
    <n v="6469"/>
    <n v="5570"/>
    <n v="6866"/>
    <n v="6830"/>
    <n v="4277"/>
    <n v="2735"/>
    <n v="2038"/>
    <n v="1328"/>
    <n v="588"/>
    <n v="263"/>
    <x v="18"/>
    <n v="1164"/>
    <x v="3"/>
    <n v="1478"/>
    <n v="1778"/>
    <n v="4199"/>
    <n v="163"/>
    <n v="75"/>
  </r>
  <r>
    <n v="21165"/>
    <x v="1"/>
    <n v="0"/>
    <n v="0"/>
    <n v="0"/>
    <n v="0"/>
    <n v="0"/>
    <n v="0"/>
    <n v="0"/>
    <x v="1"/>
    <n v="0"/>
    <n v="0"/>
    <n v="1476"/>
    <n v="4387"/>
    <n v="3846"/>
    <n v="3168"/>
    <n v="2655"/>
    <n v="1819"/>
    <n v="1853"/>
    <n v="1116"/>
    <n v="464"/>
    <x v="19"/>
    <n v="1530"/>
    <x v="3"/>
    <n v="1689"/>
    <n v="1839"/>
    <n v="4544"/>
    <n v="155"/>
    <n v="160"/>
  </r>
  <r>
    <n v="46253"/>
    <x v="8"/>
    <n v="1921"/>
    <n v="1688"/>
    <n v="1958"/>
    <n v="3303"/>
    <n v="2419"/>
    <n v="2689"/>
    <n v="2645"/>
    <x v="9"/>
    <n v="2450"/>
    <n v="4437"/>
    <n v="4261"/>
    <n v="3169"/>
    <n v="2133"/>
    <n v="1964"/>
    <n v="1379"/>
    <n v="1180"/>
    <n v="1164"/>
    <n v="1730"/>
    <n v="682"/>
    <x v="20"/>
    <n v="1240"/>
    <x v="3"/>
    <n v="1466"/>
    <n v="1824"/>
    <n v="4359"/>
    <n v="139"/>
    <n v="150"/>
  </r>
  <r>
    <n v="63696"/>
    <x v="9"/>
    <n v="4027"/>
    <n v="3165"/>
    <n v="3501"/>
    <n v="4901"/>
    <n v="5183"/>
    <n v="7194"/>
    <n v="4096"/>
    <x v="10"/>
    <n v="2987"/>
    <n v="4465"/>
    <n v="3982"/>
    <n v="2899"/>
    <n v="2131"/>
    <n v="2609"/>
    <n v="1525"/>
    <n v="857"/>
    <n v="609"/>
    <n v="903"/>
    <n v="245"/>
    <x v="21"/>
    <n v="1335"/>
    <x v="3"/>
    <n v="1471"/>
    <n v="1821"/>
    <n v="4760"/>
    <n v="138"/>
    <n v="122"/>
  </r>
  <r>
    <n v="10155"/>
    <x v="1"/>
    <n v="0"/>
    <n v="0"/>
    <n v="0"/>
    <n v="0"/>
    <n v="0"/>
    <n v="0"/>
    <n v="0"/>
    <x v="1"/>
    <n v="0"/>
    <n v="0"/>
    <n v="0"/>
    <n v="0"/>
    <n v="0"/>
    <n v="2029"/>
    <n v="4337"/>
    <n v="2439"/>
    <n v="1061"/>
    <n v="193"/>
    <n v="15"/>
    <x v="22"/>
    <n v="1599"/>
    <x v="6"/>
    <n v="1458"/>
    <n v="1798"/>
    <n v="4270"/>
    <n v="35"/>
    <n v="204"/>
  </r>
  <r>
    <n v="21813"/>
    <x v="1"/>
    <n v="0"/>
    <n v="1054"/>
    <n v="3303"/>
    <n v="2450"/>
    <n v="1617"/>
    <n v="2602"/>
    <n v="1607"/>
    <x v="11"/>
    <n v="1420"/>
    <n v="1646"/>
    <n v="1085"/>
    <n v="729"/>
    <n v="432"/>
    <n v="338"/>
    <n v="732"/>
    <n v="748"/>
    <n v="359"/>
    <n v="255"/>
    <n v="124"/>
    <x v="23"/>
    <n v="1453"/>
    <x v="3"/>
    <n v="1650"/>
    <n v="1791"/>
    <n v="4389"/>
    <n v="178"/>
    <n v="140"/>
  </r>
  <r>
    <n v="20994"/>
    <x v="1"/>
    <n v="0"/>
    <n v="0"/>
    <n v="0"/>
    <n v="0"/>
    <n v="0"/>
    <n v="0"/>
    <n v="0"/>
    <x v="1"/>
    <n v="0"/>
    <n v="0"/>
    <n v="0"/>
    <n v="1983"/>
    <n v="4039"/>
    <n v="4039"/>
    <n v="2051"/>
    <n v="3712"/>
    <n v="3633"/>
    <n v="1149"/>
    <n v="351"/>
    <x v="24"/>
    <n v="2108"/>
    <x v="1"/>
    <n v="1445"/>
    <n v="1963"/>
    <n v="4978"/>
    <n v="0"/>
    <n v="385"/>
  </r>
  <r>
    <n v="13776"/>
    <x v="1"/>
    <n v="0"/>
    <n v="0"/>
    <n v="0"/>
    <n v="0"/>
    <n v="0"/>
    <n v="0"/>
    <n v="0"/>
    <x v="1"/>
    <n v="0"/>
    <n v="0"/>
    <n v="0"/>
    <n v="0"/>
    <n v="0"/>
    <n v="0"/>
    <n v="1430"/>
    <n v="4748"/>
    <n v="4981"/>
    <n v="1966"/>
    <n v="616"/>
    <x v="25"/>
    <n v="2390"/>
    <x v="1"/>
    <n v="1684"/>
    <n v="2271"/>
    <n v="5037"/>
    <n v="0"/>
    <n v="333"/>
  </r>
  <r>
    <n v="47432"/>
    <x v="10"/>
    <n v="3305"/>
    <n v="2796"/>
    <n v="3239"/>
    <n v="2211"/>
    <n v="1558"/>
    <n v="3123"/>
    <n v="4745"/>
    <x v="12"/>
    <n v="3422"/>
    <n v="3207"/>
    <n v="2445"/>
    <n v="1540"/>
    <n v="931"/>
    <n v="2549"/>
    <n v="1716"/>
    <n v="1281"/>
    <n v="732"/>
    <n v="446"/>
    <n v="96"/>
    <x v="26"/>
    <n v="1299"/>
    <x v="3"/>
    <n v="1430"/>
    <n v="1811"/>
    <n v="4729"/>
    <n v="185"/>
    <n v="110"/>
  </r>
  <r>
    <n v="30164"/>
    <x v="11"/>
    <n v="2232"/>
    <n v="2181"/>
    <n v="2411"/>
    <n v="2369"/>
    <n v="2111"/>
    <n v="2369"/>
    <n v="3436"/>
    <x v="13"/>
    <n v="1784"/>
    <n v="1693"/>
    <n v="1341"/>
    <n v="898"/>
    <n v="641"/>
    <n v="360"/>
    <n v="930"/>
    <n v="722"/>
    <n v="365"/>
    <n v="347"/>
    <n v="65"/>
    <x v="26"/>
    <n v="1300"/>
    <x v="3"/>
    <n v="1427"/>
    <n v="1773"/>
    <n v="4587"/>
    <n v="185"/>
    <n v="102"/>
  </r>
  <r>
    <n v="24771"/>
    <x v="12"/>
    <n v="1793"/>
    <n v="1057"/>
    <n v="1756"/>
    <n v="2725"/>
    <n v="1801"/>
    <n v="2053"/>
    <n v="1180"/>
    <x v="14"/>
    <n v="1704"/>
    <n v="1775"/>
    <n v="920"/>
    <n v="529"/>
    <n v="464"/>
    <n v="441"/>
    <n v="1620"/>
    <n v="955"/>
    <n v="399"/>
    <n v="181"/>
    <n v="126"/>
    <x v="27"/>
    <n v="1130"/>
    <x v="3"/>
    <n v="1461"/>
    <n v="1750"/>
    <n v="4249"/>
    <n v="151"/>
    <n v="90"/>
  </r>
  <r>
    <n v="43513"/>
    <x v="1"/>
    <n v="0"/>
    <n v="0"/>
    <n v="0"/>
    <n v="0"/>
    <n v="0"/>
    <n v="0"/>
    <n v="0"/>
    <x v="1"/>
    <n v="0"/>
    <n v="0"/>
    <n v="0"/>
    <n v="0"/>
    <n v="2018"/>
    <n v="8943"/>
    <n v="4705"/>
    <n v="6639"/>
    <n v="7238"/>
    <n v="9198"/>
    <n v="4770"/>
    <x v="28"/>
    <n v="1585"/>
    <x v="1"/>
    <n v="1450"/>
    <n v="1798"/>
    <n v="4270"/>
    <n v="0"/>
    <n v="134"/>
  </r>
  <r>
    <n v="43226"/>
    <x v="1"/>
    <n v="0"/>
    <n v="0"/>
    <n v="0"/>
    <n v="0"/>
    <n v="0"/>
    <n v="3470"/>
    <n v="3512"/>
    <x v="15"/>
    <n v="2877"/>
    <n v="3129"/>
    <n v="2555"/>
    <n v="4818"/>
    <n v="5385"/>
    <n v="4890"/>
    <n v="4419"/>
    <n v="3246"/>
    <n v="2426"/>
    <n v="458"/>
    <n v="0"/>
    <x v="29"/>
    <n v="1225"/>
    <x v="3"/>
    <n v="1514"/>
    <n v="1760"/>
    <n v="4244"/>
    <n v="136"/>
    <n v="101"/>
  </r>
  <r>
    <n v="12014"/>
    <x v="1"/>
    <n v="0"/>
    <n v="0"/>
    <n v="0"/>
    <n v="0"/>
    <n v="0"/>
    <n v="0"/>
    <n v="0"/>
    <x v="1"/>
    <n v="1390"/>
    <n v="4194"/>
    <n v="2028"/>
    <n v="1262"/>
    <n v="1332"/>
    <n v="909"/>
    <n v="414"/>
    <n v="314"/>
    <n v="129"/>
    <n v="42"/>
    <n v="0"/>
    <x v="29"/>
    <n v="1270"/>
    <x v="3"/>
    <n v="1615"/>
    <n v="1775"/>
    <n v="4295"/>
    <n v="139"/>
    <n v="116"/>
  </r>
  <r>
    <n v="56894"/>
    <x v="13"/>
    <n v="2800"/>
    <n v="3941"/>
    <n v="6293"/>
    <n v="4831"/>
    <n v="4072"/>
    <n v="5621"/>
    <n v="3519"/>
    <x v="16"/>
    <n v="3921"/>
    <n v="3764"/>
    <n v="3726"/>
    <n v="2175"/>
    <n v="1200"/>
    <n v="1620"/>
    <n v="1469"/>
    <n v="500"/>
    <n v="143"/>
    <n v="10"/>
    <n v="0"/>
    <x v="29"/>
    <n v="1220"/>
    <x v="3"/>
    <n v="1481"/>
    <n v="1760"/>
    <n v="4630"/>
    <n v="172"/>
    <n v="110"/>
  </r>
  <r>
    <n v="28205"/>
    <x v="14"/>
    <n v="1358"/>
    <n v="1241"/>
    <n v="1533"/>
    <n v="1180"/>
    <n v="1022"/>
    <n v="3266"/>
    <n v="2513"/>
    <x v="17"/>
    <n v="3217"/>
    <n v="2128"/>
    <n v="1956"/>
    <n v="1731"/>
    <n v="1569"/>
    <n v="1292"/>
    <n v="510"/>
    <n v="0"/>
    <n v="0"/>
    <n v="0"/>
    <n v="0"/>
    <x v="29"/>
    <n v="1714"/>
    <x v="3"/>
    <n v="1539"/>
    <n v="1859"/>
    <n v="4816"/>
    <n v="168"/>
    <n v="179"/>
  </r>
  <r>
    <n v="8748"/>
    <x v="15"/>
    <n v="87"/>
    <n v="326"/>
    <n v="556"/>
    <n v="1037"/>
    <n v="3670"/>
    <n v="853"/>
    <n v="784"/>
    <x v="18"/>
    <n v="301"/>
    <n v="223"/>
    <n v="152"/>
    <n v="111"/>
    <n v="58"/>
    <n v="13"/>
    <n v="0"/>
    <n v="0"/>
    <n v="0"/>
    <n v="0"/>
    <n v="0"/>
    <x v="29"/>
    <n v="1584"/>
    <x v="3"/>
    <n v="1694"/>
    <n v="1811"/>
    <n v="4470"/>
    <n v="225"/>
    <n v="169"/>
  </r>
  <r>
    <n v="12936"/>
    <x v="16"/>
    <n v="2756"/>
    <n v="2197"/>
    <n v="2345"/>
    <n v="1586"/>
    <n v="1377"/>
    <n v="1169"/>
    <n v="100"/>
    <x v="19"/>
    <n v="0"/>
    <n v="0"/>
    <n v="0"/>
    <n v="0"/>
    <n v="0"/>
    <n v="0"/>
    <n v="0"/>
    <n v="0"/>
    <n v="0"/>
    <n v="0"/>
    <n v="0"/>
    <x v="29"/>
    <n v="1145"/>
    <x v="3"/>
    <n v="1509"/>
    <n v="1730"/>
    <n v="4201"/>
    <n v="155"/>
    <n v="90"/>
  </r>
  <r>
    <n v="1094866"/>
    <x v="17"/>
    <n v="36928"/>
    <n v="34478"/>
    <n v="45507"/>
    <n v="45492"/>
    <n v="42457"/>
    <n v="54814"/>
    <n v="44881"/>
    <x v="20"/>
    <n v="44833"/>
    <n v="50057"/>
    <n v="48025"/>
    <n v="53726"/>
    <n v="56644"/>
    <n v="61228"/>
    <n v="62808"/>
    <n v="59081"/>
    <n v="63769"/>
    <n v="75754"/>
    <n v="64564"/>
    <x v="30"/>
    <m/>
    <x v="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n v="2706041"/>
    <n v="91887"/>
    <n v="88716"/>
    <n v="89918"/>
    <n v="115636"/>
    <n v="109901"/>
    <n v="109161"/>
    <n v="129192"/>
    <n v="110615"/>
    <n v="98673"/>
    <n v="127751"/>
    <n v="138343"/>
    <n v="137968"/>
    <n v="142149"/>
    <n v="144195"/>
    <n v="150686"/>
    <n v="154603"/>
    <n v="158649"/>
    <n v="147929"/>
    <n v="142381"/>
    <n v="141412"/>
    <n v="176276"/>
    <m/>
    <x v="0"/>
    <m/>
    <m/>
    <m/>
    <m/>
    <m/>
  </r>
  <r>
    <x v="1"/>
    <n v="35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83"/>
    <n v="7770"/>
    <n v="12058"/>
    <n v="1847"/>
    <x v="1"/>
    <n v="1443"/>
    <n v="2088"/>
    <n v="4694"/>
    <n v="0"/>
    <n v="364"/>
  </r>
  <r>
    <x v="2"/>
    <n v="70642"/>
    <n v="2218"/>
    <n v="2146"/>
    <n v="2570"/>
    <n v="2610"/>
    <n v="2697"/>
    <n v="3070"/>
    <n v="4117"/>
    <n v="2166"/>
    <n v="1441"/>
    <n v="1928"/>
    <n v="1558"/>
    <n v="1637"/>
    <n v="3395"/>
    <n v="3614"/>
    <n v="3755"/>
    <n v="4955"/>
    <n v="4821"/>
    <n v="3627"/>
    <n v="4977"/>
    <n v="4412"/>
    <n v="8928"/>
    <n v="1440"/>
    <x v="2"/>
    <n v="1670"/>
    <n v="1785"/>
    <n v="4210"/>
    <n v="175"/>
    <n v="125"/>
  </r>
  <r>
    <x v="3"/>
    <n v="8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7"/>
    <n v="2369"/>
    <x v="1"/>
    <n v="1624"/>
    <n v="2129"/>
    <n v="4751"/>
    <n v="0"/>
    <n v="204"/>
  </r>
  <r>
    <x v="4"/>
    <n v="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1"/>
    <n v="1891"/>
    <x v="1"/>
    <n v="1612"/>
    <n v="2108"/>
    <n v="4584"/>
    <n v="0"/>
    <n v="201"/>
  </r>
  <r>
    <x v="5"/>
    <n v="11449"/>
    <n v="0"/>
    <n v="0"/>
    <n v="0"/>
    <n v="0"/>
    <n v="0"/>
    <n v="0"/>
    <n v="0"/>
    <n v="0"/>
    <n v="0"/>
    <n v="0"/>
    <n v="0"/>
    <n v="0"/>
    <n v="0"/>
    <n v="0"/>
    <n v="0"/>
    <n v="0"/>
    <n v="0"/>
    <n v="994"/>
    <n v="1090"/>
    <n v="2950"/>
    <n v="6415"/>
    <n v="2220"/>
    <x v="1"/>
    <n v="1658"/>
    <n v="2034"/>
    <n v="4425"/>
    <n v="0"/>
    <n v="408"/>
  </r>
  <r>
    <x v="6"/>
    <n v="6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"/>
    <n v="6160"/>
    <n v="2555"/>
    <x v="1"/>
    <n v="1624"/>
    <n v="1881"/>
    <n v="4713"/>
    <n v="0"/>
    <n v="337"/>
  </r>
  <r>
    <x v="7"/>
    <n v="2009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377"/>
    <n v="9184"/>
    <n v="5522"/>
    <n v="2490"/>
    <x v="1"/>
    <n v="1629"/>
    <n v="1935"/>
    <n v="4901"/>
    <n v="0"/>
    <n v="313"/>
  </r>
  <r>
    <x v="8"/>
    <n v="51745"/>
    <n v="0"/>
    <n v="0"/>
    <n v="0"/>
    <n v="0"/>
    <n v="0"/>
    <n v="0"/>
    <n v="0"/>
    <n v="0"/>
    <n v="0"/>
    <n v="0"/>
    <n v="373"/>
    <n v="2298"/>
    <n v="4604"/>
    <n v="4781"/>
    <n v="3189"/>
    <n v="4162"/>
    <n v="3374"/>
    <n v="12303"/>
    <n v="6127"/>
    <n v="5221"/>
    <n v="5313"/>
    <n v="1521"/>
    <x v="1"/>
    <n v="1550"/>
    <n v="1770"/>
    <n v="4445"/>
    <n v="0"/>
    <n v="109"/>
  </r>
  <r>
    <x v="9"/>
    <n v="12573"/>
    <n v="0"/>
    <n v="0"/>
    <n v="0"/>
    <n v="0"/>
    <n v="0"/>
    <n v="0"/>
    <n v="0"/>
    <n v="0"/>
    <n v="0"/>
    <n v="0"/>
    <n v="0"/>
    <n v="0"/>
    <n v="0"/>
    <n v="0"/>
    <n v="0"/>
    <n v="0"/>
    <n v="0"/>
    <n v="842"/>
    <n v="3451"/>
    <n v="4999"/>
    <n v="3281"/>
    <n v="1740"/>
    <x v="1"/>
    <n v="1555"/>
    <n v="1800"/>
    <n v="4180"/>
    <n v="0"/>
    <n v="135"/>
  </r>
  <r>
    <x v="10"/>
    <n v="109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4"/>
    <n v="3209"/>
    <n v="1705"/>
    <x v="1"/>
    <n v="1568"/>
    <n v="1809"/>
    <n v="4261"/>
    <n v="0"/>
    <n v="204"/>
  </r>
  <r>
    <x v="11"/>
    <n v="34623"/>
    <n v="2146"/>
    <n v="4229"/>
    <n v="3886"/>
    <n v="4345"/>
    <n v="4785"/>
    <n v="4024"/>
    <n v="2048"/>
    <n v="843"/>
    <n v="452"/>
    <n v="272"/>
    <n v="206"/>
    <n v="161"/>
    <n v="7"/>
    <n v="0"/>
    <n v="0"/>
    <n v="0"/>
    <n v="0"/>
    <n v="0"/>
    <n v="2213"/>
    <n v="2487"/>
    <n v="2519"/>
    <n v="1095"/>
    <x v="3"/>
    <n v="1385"/>
    <n v="1695"/>
    <n v="4420"/>
    <n v="159"/>
    <n v="90"/>
  </r>
  <r>
    <x v="12"/>
    <n v="28578"/>
    <n v="0"/>
    <n v="0"/>
    <n v="0"/>
    <n v="0"/>
    <n v="0"/>
    <n v="0"/>
    <n v="0"/>
    <n v="0"/>
    <n v="0"/>
    <n v="0"/>
    <n v="0"/>
    <n v="0"/>
    <n v="51"/>
    <n v="2040"/>
    <n v="2368"/>
    <n v="3943"/>
    <n v="5035"/>
    <n v="5687"/>
    <n v="4851"/>
    <n v="2714"/>
    <n v="1889"/>
    <n v="1710"/>
    <x v="1"/>
    <n v="1598"/>
    <n v="1775"/>
    <n v="4011"/>
    <n v="0"/>
    <n v="170"/>
  </r>
  <r>
    <x v="13"/>
    <n v="59401"/>
    <n v="3066"/>
    <n v="2427"/>
    <n v="1852"/>
    <n v="2228"/>
    <n v="2096"/>
    <n v="2308"/>
    <n v="2938"/>
    <n v="2134"/>
    <n v="1646"/>
    <n v="1821"/>
    <n v="1868"/>
    <n v="3715"/>
    <n v="4250"/>
    <n v="3891"/>
    <n v="4214"/>
    <n v="4247"/>
    <n v="4071"/>
    <n v="3853"/>
    <n v="2889"/>
    <n v="2506"/>
    <n v="1381"/>
    <n v="960"/>
    <x v="2"/>
    <n v="1501"/>
    <n v="1661"/>
    <n v="3609"/>
    <n v="118"/>
    <n v="69"/>
  </r>
  <r>
    <x v="14"/>
    <n v="31020"/>
    <n v="0"/>
    <n v="0"/>
    <n v="0"/>
    <n v="0"/>
    <n v="0"/>
    <n v="0"/>
    <n v="132"/>
    <n v="2956"/>
    <n v="2440"/>
    <n v="2153"/>
    <n v="2651"/>
    <n v="3879"/>
    <n v="2887"/>
    <n v="2340"/>
    <n v="1446"/>
    <n v="3233"/>
    <n v="2373"/>
    <n v="1662"/>
    <n v="1413"/>
    <n v="594"/>
    <n v="861"/>
    <n v="1541"/>
    <x v="4"/>
    <n v="1666"/>
    <n v="1808"/>
    <n v="4432"/>
    <n v="199"/>
    <n v="150"/>
  </r>
  <r>
    <x v="15"/>
    <n v="54503"/>
    <n v="1673"/>
    <n v="1380"/>
    <n v="1502"/>
    <n v="1866"/>
    <n v="2341"/>
    <n v="2448"/>
    <n v="3499"/>
    <n v="2278"/>
    <n v="2532"/>
    <n v="3014"/>
    <n v="3291"/>
    <n v="2826"/>
    <n v="3788"/>
    <n v="4247"/>
    <n v="3148"/>
    <n v="3023"/>
    <n v="3123"/>
    <n v="2649"/>
    <n v="2793"/>
    <n v="2246"/>
    <n v="836"/>
    <n v="1215"/>
    <x v="3"/>
    <n v="1461"/>
    <n v="1814"/>
    <n v="4658"/>
    <n v="99"/>
    <n v="75"/>
  </r>
  <r>
    <x v="16"/>
    <n v="25395"/>
    <n v="0"/>
    <n v="0"/>
    <n v="0"/>
    <n v="0"/>
    <n v="0"/>
    <n v="0"/>
    <n v="0"/>
    <n v="0"/>
    <n v="0"/>
    <n v="0"/>
    <n v="0"/>
    <n v="0"/>
    <n v="0"/>
    <n v="1047"/>
    <n v="2105"/>
    <n v="5136"/>
    <n v="4067"/>
    <n v="4213"/>
    <n v="5016"/>
    <n v="3257"/>
    <n v="554"/>
    <n v="1845"/>
    <x v="5"/>
    <n v="1709"/>
    <n v="1801"/>
    <n v="4694"/>
    <n v="42"/>
    <n v="121"/>
  </r>
  <r>
    <x v="17"/>
    <n v="36364"/>
    <n v="1695"/>
    <n v="2657"/>
    <n v="2424"/>
    <n v="1901"/>
    <n v="1875"/>
    <n v="1587"/>
    <n v="2290"/>
    <n v="1653"/>
    <n v="956"/>
    <n v="3032"/>
    <n v="2980"/>
    <n v="2012"/>
    <n v="1647"/>
    <n v="1675"/>
    <n v="1562"/>
    <n v="1482"/>
    <n v="1019"/>
    <n v="1512"/>
    <n v="1292"/>
    <n v="634"/>
    <n v="479"/>
    <n v="1010"/>
    <x v="3"/>
    <n v="1461"/>
    <n v="1681"/>
    <n v="3970"/>
    <n v="142"/>
    <n v="54"/>
  </r>
  <r>
    <x v="18"/>
    <n v="85177"/>
    <n v="4267"/>
    <n v="3810"/>
    <n v="2598"/>
    <n v="5662"/>
    <n v="5105"/>
    <n v="4190"/>
    <n v="5381"/>
    <n v="4714"/>
    <n v="4885"/>
    <n v="7140"/>
    <n v="6469"/>
    <n v="5570"/>
    <n v="6866"/>
    <n v="6830"/>
    <n v="4277"/>
    <n v="2735"/>
    <n v="2038"/>
    <n v="1328"/>
    <n v="588"/>
    <n v="263"/>
    <n v="461"/>
    <n v="1164"/>
    <x v="3"/>
    <n v="1478"/>
    <n v="1778"/>
    <n v="4199"/>
    <n v="163"/>
    <n v="75"/>
  </r>
  <r>
    <x v="19"/>
    <n v="21165"/>
    <n v="0"/>
    <n v="0"/>
    <n v="0"/>
    <n v="0"/>
    <n v="0"/>
    <n v="0"/>
    <n v="0"/>
    <n v="0"/>
    <n v="0"/>
    <n v="0"/>
    <n v="0"/>
    <n v="1476"/>
    <n v="4387"/>
    <n v="3846"/>
    <n v="3168"/>
    <n v="2655"/>
    <n v="1819"/>
    <n v="1853"/>
    <n v="1116"/>
    <n v="464"/>
    <n v="381"/>
    <n v="1530"/>
    <x v="3"/>
    <n v="1689"/>
    <n v="1839"/>
    <n v="4544"/>
    <n v="155"/>
    <n v="160"/>
  </r>
  <r>
    <x v="20"/>
    <n v="46253"/>
    <n v="2639"/>
    <n v="1921"/>
    <n v="1688"/>
    <n v="1958"/>
    <n v="3303"/>
    <n v="2419"/>
    <n v="2689"/>
    <n v="2645"/>
    <n v="2155"/>
    <n v="2450"/>
    <n v="4437"/>
    <n v="4261"/>
    <n v="3169"/>
    <n v="2133"/>
    <n v="1964"/>
    <n v="1379"/>
    <n v="1180"/>
    <n v="1164"/>
    <n v="1730"/>
    <n v="682"/>
    <n v="287"/>
    <n v="1240"/>
    <x v="3"/>
    <n v="1466"/>
    <n v="1824"/>
    <n v="4359"/>
    <n v="139"/>
    <n v="150"/>
  </r>
  <r>
    <x v="21"/>
    <n v="63696"/>
    <n v="5255"/>
    <n v="4027"/>
    <n v="3165"/>
    <n v="3501"/>
    <n v="4901"/>
    <n v="5183"/>
    <n v="7194"/>
    <n v="4096"/>
    <n v="3014"/>
    <n v="2987"/>
    <n v="4465"/>
    <n v="3982"/>
    <n v="2899"/>
    <n v="2131"/>
    <n v="2609"/>
    <n v="1525"/>
    <n v="857"/>
    <n v="609"/>
    <n v="903"/>
    <n v="245"/>
    <n v="148"/>
    <n v="1335"/>
    <x v="3"/>
    <n v="1471"/>
    <n v="1821"/>
    <n v="4760"/>
    <n v="138"/>
    <n v="122"/>
  </r>
  <r>
    <x v="22"/>
    <n v="10155"/>
    <n v="0"/>
    <n v="0"/>
    <n v="0"/>
    <n v="0"/>
    <n v="0"/>
    <n v="0"/>
    <n v="0"/>
    <n v="0"/>
    <n v="0"/>
    <n v="0"/>
    <n v="0"/>
    <n v="0"/>
    <n v="0"/>
    <n v="0"/>
    <n v="2029"/>
    <n v="4337"/>
    <n v="2439"/>
    <n v="1061"/>
    <n v="193"/>
    <n v="15"/>
    <n v="81"/>
    <n v="1599"/>
    <x v="6"/>
    <n v="1458"/>
    <n v="1798"/>
    <n v="4270"/>
    <n v="35"/>
    <n v="204"/>
  </r>
  <r>
    <x v="23"/>
    <n v="21813"/>
    <n v="0"/>
    <n v="0"/>
    <n v="1054"/>
    <n v="3303"/>
    <n v="2450"/>
    <n v="1617"/>
    <n v="2602"/>
    <n v="1607"/>
    <n v="1240"/>
    <n v="1420"/>
    <n v="1646"/>
    <n v="1085"/>
    <n v="729"/>
    <n v="432"/>
    <n v="338"/>
    <n v="732"/>
    <n v="748"/>
    <n v="359"/>
    <n v="255"/>
    <n v="124"/>
    <n v="72"/>
    <n v="1453"/>
    <x v="3"/>
    <n v="1650"/>
    <n v="1791"/>
    <n v="4389"/>
    <n v="178"/>
    <n v="140"/>
  </r>
  <r>
    <x v="24"/>
    <n v="20994"/>
    <n v="0"/>
    <n v="0"/>
    <n v="0"/>
    <n v="0"/>
    <n v="0"/>
    <n v="0"/>
    <n v="0"/>
    <n v="0"/>
    <n v="0"/>
    <n v="0"/>
    <n v="0"/>
    <n v="0"/>
    <n v="1983"/>
    <n v="4039"/>
    <n v="4039"/>
    <n v="2051"/>
    <n v="3712"/>
    <n v="3633"/>
    <n v="1149"/>
    <n v="351"/>
    <n v="37"/>
    <n v="2108"/>
    <x v="1"/>
    <n v="1445"/>
    <n v="1963"/>
    <n v="4978"/>
    <n v="0"/>
    <n v="385"/>
  </r>
  <r>
    <x v="25"/>
    <n v="13776"/>
    <n v="0"/>
    <n v="0"/>
    <n v="0"/>
    <n v="0"/>
    <n v="0"/>
    <n v="0"/>
    <n v="0"/>
    <n v="0"/>
    <n v="0"/>
    <n v="0"/>
    <n v="0"/>
    <n v="0"/>
    <n v="0"/>
    <n v="0"/>
    <n v="0"/>
    <n v="1430"/>
    <n v="4748"/>
    <n v="4981"/>
    <n v="1966"/>
    <n v="616"/>
    <n v="35"/>
    <n v="2390"/>
    <x v="1"/>
    <n v="1684"/>
    <n v="2271"/>
    <n v="5037"/>
    <n v="0"/>
    <n v="333"/>
  </r>
  <r>
    <x v="26"/>
    <n v="47432"/>
    <n v="4604"/>
    <n v="3305"/>
    <n v="2796"/>
    <n v="3239"/>
    <n v="2211"/>
    <n v="1558"/>
    <n v="3123"/>
    <n v="4745"/>
    <n v="3466"/>
    <n v="3422"/>
    <n v="3207"/>
    <n v="2445"/>
    <n v="1540"/>
    <n v="931"/>
    <n v="2549"/>
    <n v="1716"/>
    <n v="1281"/>
    <n v="732"/>
    <n v="446"/>
    <n v="96"/>
    <n v="20"/>
    <n v="1299"/>
    <x v="3"/>
    <n v="1430"/>
    <n v="1811"/>
    <n v="4729"/>
    <n v="185"/>
    <n v="110"/>
  </r>
  <r>
    <x v="27"/>
    <n v="30164"/>
    <n v="2159"/>
    <n v="2232"/>
    <n v="2181"/>
    <n v="2411"/>
    <n v="2369"/>
    <n v="2111"/>
    <n v="2369"/>
    <n v="3436"/>
    <n v="1730"/>
    <n v="1784"/>
    <n v="1693"/>
    <n v="1341"/>
    <n v="898"/>
    <n v="641"/>
    <n v="360"/>
    <n v="930"/>
    <n v="722"/>
    <n v="365"/>
    <n v="347"/>
    <n v="65"/>
    <n v="20"/>
    <n v="1300"/>
    <x v="3"/>
    <n v="1427"/>
    <n v="1773"/>
    <n v="4587"/>
    <n v="185"/>
    <n v="102"/>
  </r>
  <r>
    <x v="28"/>
    <n v="24771"/>
    <n v="2627"/>
    <n v="1793"/>
    <n v="1057"/>
    <n v="1756"/>
    <n v="2725"/>
    <n v="1801"/>
    <n v="2053"/>
    <n v="1180"/>
    <n v="659"/>
    <n v="1704"/>
    <n v="1775"/>
    <n v="920"/>
    <n v="529"/>
    <n v="464"/>
    <n v="441"/>
    <n v="1620"/>
    <n v="955"/>
    <n v="399"/>
    <n v="181"/>
    <n v="126"/>
    <n v="6"/>
    <n v="1130"/>
    <x v="3"/>
    <n v="1461"/>
    <n v="1750"/>
    <n v="4249"/>
    <n v="151"/>
    <n v="90"/>
  </r>
  <r>
    <x v="29"/>
    <n v="43513"/>
    <n v="0"/>
    <n v="0"/>
    <n v="0"/>
    <n v="0"/>
    <n v="0"/>
    <n v="0"/>
    <n v="0"/>
    <n v="0"/>
    <n v="0"/>
    <n v="0"/>
    <n v="0"/>
    <n v="0"/>
    <n v="0"/>
    <n v="2018"/>
    <n v="8943"/>
    <n v="4705"/>
    <n v="6639"/>
    <n v="7238"/>
    <n v="9198"/>
    <n v="4770"/>
    <n v="2"/>
    <n v="1585"/>
    <x v="1"/>
    <n v="1450"/>
    <n v="1798"/>
    <n v="4270"/>
    <n v="0"/>
    <n v="134"/>
  </r>
  <r>
    <x v="30"/>
    <n v="43226"/>
    <n v="0"/>
    <n v="0"/>
    <n v="0"/>
    <n v="0"/>
    <n v="0"/>
    <n v="0"/>
    <n v="3470"/>
    <n v="3512"/>
    <n v="2041"/>
    <n v="2877"/>
    <n v="3129"/>
    <n v="2555"/>
    <n v="4818"/>
    <n v="5385"/>
    <n v="4890"/>
    <n v="4419"/>
    <n v="3246"/>
    <n v="2426"/>
    <n v="458"/>
    <n v="0"/>
    <n v="0"/>
    <n v="1225"/>
    <x v="3"/>
    <n v="1514"/>
    <n v="1760"/>
    <n v="4244"/>
    <n v="136"/>
    <n v="101"/>
  </r>
  <r>
    <x v="31"/>
    <n v="12014"/>
    <n v="0"/>
    <n v="0"/>
    <n v="0"/>
    <n v="0"/>
    <n v="0"/>
    <n v="0"/>
    <n v="0"/>
    <n v="0"/>
    <n v="0"/>
    <n v="1390"/>
    <n v="4194"/>
    <n v="2028"/>
    <n v="1262"/>
    <n v="1332"/>
    <n v="909"/>
    <n v="414"/>
    <n v="314"/>
    <n v="129"/>
    <n v="42"/>
    <n v="0"/>
    <n v="0"/>
    <n v="1270"/>
    <x v="3"/>
    <n v="1615"/>
    <n v="1775"/>
    <n v="4295"/>
    <n v="139"/>
    <n v="116"/>
  </r>
  <r>
    <x v="32"/>
    <n v="56894"/>
    <n v="3245"/>
    <n v="2800"/>
    <n v="3941"/>
    <n v="6293"/>
    <n v="4831"/>
    <n v="4072"/>
    <n v="5621"/>
    <n v="3519"/>
    <n v="4044"/>
    <n v="3921"/>
    <n v="3764"/>
    <n v="3726"/>
    <n v="2175"/>
    <n v="1200"/>
    <n v="1620"/>
    <n v="1469"/>
    <n v="500"/>
    <n v="143"/>
    <n v="10"/>
    <n v="0"/>
    <n v="0"/>
    <n v="1220"/>
    <x v="3"/>
    <n v="1481"/>
    <n v="1760"/>
    <n v="4630"/>
    <n v="172"/>
    <n v="110"/>
  </r>
  <r>
    <x v="33"/>
    <n v="28205"/>
    <n v="1358"/>
    <n v="1358"/>
    <n v="1241"/>
    <n v="1533"/>
    <n v="1180"/>
    <n v="1022"/>
    <n v="3266"/>
    <n v="2513"/>
    <n v="2331"/>
    <n v="3217"/>
    <n v="2128"/>
    <n v="1956"/>
    <n v="1731"/>
    <n v="1569"/>
    <n v="1292"/>
    <n v="510"/>
    <n v="0"/>
    <n v="0"/>
    <n v="0"/>
    <n v="0"/>
    <n v="0"/>
    <n v="1714"/>
    <x v="3"/>
    <n v="1539"/>
    <n v="1859"/>
    <n v="4816"/>
    <n v="168"/>
    <n v="179"/>
  </r>
  <r>
    <x v="34"/>
    <n v="8748"/>
    <n v="121"/>
    <n v="87"/>
    <n v="326"/>
    <n v="556"/>
    <n v="1037"/>
    <n v="3670"/>
    <n v="853"/>
    <n v="784"/>
    <n v="456"/>
    <n v="301"/>
    <n v="223"/>
    <n v="152"/>
    <n v="111"/>
    <n v="58"/>
    <n v="13"/>
    <n v="0"/>
    <n v="0"/>
    <n v="0"/>
    <n v="0"/>
    <n v="0"/>
    <n v="0"/>
    <n v="1584"/>
    <x v="3"/>
    <n v="1694"/>
    <n v="1811"/>
    <n v="4470"/>
    <n v="225"/>
    <n v="169"/>
  </r>
  <r>
    <x v="35"/>
    <n v="12936"/>
    <n v="1392"/>
    <n v="2756"/>
    <n v="2197"/>
    <n v="2345"/>
    <n v="1586"/>
    <n v="1377"/>
    <n v="1169"/>
    <n v="100"/>
    <n v="14"/>
    <n v="0"/>
    <n v="0"/>
    <n v="0"/>
    <n v="0"/>
    <n v="0"/>
    <n v="0"/>
    <n v="0"/>
    <n v="0"/>
    <n v="0"/>
    <n v="0"/>
    <n v="0"/>
    <n v="0"/>
    <n v="1145"/>
    <x v="3"/>
    <n v="1509"/>
    <n v="1730"/>
    <n v="4201"/>
    <n v="155"/>
    <n v="90"/>
  </r>
  <r>
    <x v="36"/>
    <n v="1094866"/>
    <n v="38465"/>
    <n v="36928"/>
    <n v="34478"/>
    <n v="45507"/>
    <n v="45492"/>
    <n v="42457"/>
    <n v="54814"/>
    <n v="44881"/>
    <n v="35502"/>
    <n v="44833"/>
    <n v="50057"/>
    <n v="48025"/>
    <n v="53726"/>
    <n v="56644"/>
    <n v="61228"/>
    <n v="62808"/>
    <n v="59081"/>
    <n v="63769"/>
    <n v="75754"/>
    <n v="64564"/>
    <n v="75853"/>
    <m/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Model 3"/>
    <n v="35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83"/>
    <n v="7770"/>
    <n v="12058"/>
    <n v="1847"/>
    <x v="0"/>
    <n v="1443"/>
    <n v="2088"/>
    <n v="4694"/>
    <n v="0"/>
    <n v="364"/>
  </r>
  <r>
    <s v="RAV4"/>
    <n v="70642"/>
    <n v="2218"/>
    <n v="2146"/>
    <n v="2570"/>
    <n v="2610"/>
    <n v="2697"/>
    <n v="3070"/>
    <n v="4117"/>
    <n v="2166"/>
    <n v="1441"/>
    <n v="1928"/>
    <n v="1558"/>
    <n v="1637"/>
    <n v="3395"/>
    <n v="3614"/>
    <n v="3755"/>
    <n v="4955"/>
    <n v="4821"/>
    <n v="3627"/>
    <n v="4977"/>
    <n v="4412"/>
    <n v="8928"/>
    <n v="1440"/>
    <x v="1"/>
    <n v="1670"/>
    <n v="1785"/>
    <n v="4210"/>
    <n v="175"/>
    <n v="125"/>
  </r>
  <r>
    <s v="Model Y"/>
    <n v="8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67"/>
    <n v="2369"/>
    <x v="0"/>
    <n v="1624"/>
    <n v="2129"/>
    <n v="4751"/>
    <n v="0"/>
    <n v="204"/>
  </r>
  <r>
    <s v="ID.4"/>
    <n v="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31"/>
    <n v="1891"/>
    <x v="0"/>
    <n v="1612"/>
    <n v="2108"/>
    <n v="4584"/>
    <n v="0"/>
    <n v="201"/>
  </r>
  <r>
    <s v="XC40"/>
    <n v="11449"/>
    <n v="0"/>
    <n v="0"/>
    <n v="0"/>
    <n v="0"/>
    <n v="0"/>
    <n v="0"/>
    <n v="0"/>
    <n v="0"/>
    <n v="0"/>
    <n v="0"/>
    <n v="0"/>
    <n v="0"/>
    <n v="0"/>
    <n v="0"/>
    <n v="0"/>
    <n v="0"/>
    <n v="0"/>
    <n v="994"/>
    <n v="1090"/>
    <n v="2950"/>
    <n v="6415"/>
    <n v="2220"/>
    <x v="0"/>
    <n v="1658"/>
    <n v="2034"/>
    <n v="4425"/>
    <n v="0"/>
    <n v="408"/>
  </r>
  <r>
    <s v="Mustang Mach-E"/>
    <n v="6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"/>
    <n v="6160"/>
    <n v="2555"/>
    <x v="0"/>
    <n v="1624"/>
    <n v="1881"/>
    <n v="4713"/>
    <n v="0"/>
    <n v="337"/>
  </r>
  <r>
    <s v="e-tron"/>
    <n v="2009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377"/>
    <n v="9184"/>
    <n v="5522"/>
    <n v="2490"/>
    <x v="0"/>
    <n v="1629"/>
    <n v="1935"/>
    <n v="4901"/>
    <n v="0"/>
    <n v="313"/>
  </r>
  <r>
    <s v="Leaf"/>
    <n v="51745"/>
    <n v="0"/>
    <n v="0"/>
    <n v="0"/>
    <n v="0"/>
    <n v="0"/>
    <n v="0"/>
    <n v="0"/>
    <n v="0"/>
    <n v="0"/>
    <n v="0"/>
    <n v="373"/>
    <n v="2298"/>
    <n v="4604"/>
    <n v="4781"/>
    <n v="3189"/>
    <n v="4162"/>
    <n v="3374"/>
    <n v="12303"/>
    <n v="6127"/>
    <n v="5221"/>
    <n v="5313"/>
    <n v="1521"/>
    <x v="0"/>
    <n v="1550"/>
    <n v="1770"/>
    <n v="4445"/>
    <n v="0"/>
    <n v="109"/>
  </r>
  <r>
    <s v="Kona electric"/>
    <n v="12573"/>
    <n v="0"/>
    <n v="0"/>
    <n v="0"/>
    <n v="0"/>
    <n v="0"/>
    <n v="0"/>
    <n v="0"/>
    <n v="0"/>
    <n v="0"/>
    <n v="0"/>
    <n v="0"/>
    <n v="0"/>
    <n v="0"/>
    <n v="0"/>
    <n v="0"/>
    <n v="0"/>
    <n v="0"/>
    <n v="842"/>
    <n v="3451"/>
    <n v="4999"/>
    <n v="3281"/>
    <n v="1740"/>
    <x v="0"/>
    <n v="1555"/>
    <n v="1800"/>
    <n v="4180"/>
    <n v="0"/>
    <n v="135"/>
  </r>
  <r>
    <s v="ID.3"/>
    <n v="109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4"/>
    <n v="3209"/>
    <n v="1705"/>
    <x v="0"/>
    <n v="1568"/>
    <n v="1809"/>
    <n v="4261"/>
    <n v="0"/>
    <n v="204"/>
  </r>
  <r>
    <s v="Corolla"/>
    <n v="34623"/>
    <n v="2146"/>
    <n v="4229"/>
    <n v="3886"/>
    <n v="4345"/>
    <n v="4785"/>
    <n v="4024"/>
    <n v="2048"/>
    <n v="843"/>
    <n v="452"/>
    <n v="272"/>
    <n v="206"/>
    <n v="161"/>
    <n v="7"/>
    <n v="0"/>
    <n v="0"/>
    <n v="0"/>
    <n v="0"/>
    <n v="0"/>
    <n v="2213"/>
    <n v="2487"/>
    <n v="2519"/>
    <n v="1095"/>
    <x v="2"/>
    <n v="1385"/>
    <n v="1695"/>
    <n v="4420"/>
    <n v="159"/>
    <n v="90"/>
  </r>
  <r>
    <s v="i3"/>
    <n v="28578"/>
    <n v="0"/>
    <n v="0"/>
    <n v="0"/>
    <n v="0"/>
    <n v="0"/>
    <n v="0"/>
    <n v="0"/>
    <n v="0"/>
    <n v="0"/>
    <n v="0"/>
    <n v="0"/>
    <n v="0"/>
    <n v="51"/>
    <n v="2040"/>
    <n v="2368"/>
    <n v="3943"/>
    <n v="5035"/>
    <n v="5687"/>
    <n v="4851"/>
    <n v="2714"/>
    <n v="1889"/>
    <n v="1710"/>
    <x v="0"/>
    <n v="1598"/>
    <n v="1775"/>
    <n v="4011"/>
    <n v="0"/>
    <n v="170"/>
  </r>
  <r>
    <s v="Yaris"/>
    <n v="59401"/>
    <n v="3066"/>
    <n v="2427"/>
    <n v="1852"/>
    <n v="2228"/>
    <n v="2096"/>
    <n v="2308"/>
    <n v="2938"/>
    <n v="2134"/>
    <n v="1646"/>
    <n v="1821"/>
    <n v="1868"/>
    <n v="3715"/>
    <n v="4250"/>
    <n v="3891"/>
    <n v="4214"/>
    <n v="4247"/>
    <n v="4071"/>
    <n v="3853"/>
    <n v="2889"/>
    <n v="2506"/>
    <n v="1381"/>
    <n v="960"/>
    <x v="1"/>
    <n v="1501"/>
    <n v="1661"/>
    <n v="3609"/>
    <n v="118"/>
    <n v="69"/>
  </r>
  <r>
    <s v="Tiguan"/>
    <n v="31020"/>
    <n v="0"/>
    <n v="0"/>
    <n v="0"/>
    <n v="0"/>
    <n v="0"/>
    <n v="0"/>
    <n v="132"/>
    <n v="2956"/>
    <n v="2440"/>
    <n v="2153"/>
    <n v="2651"/>
    <n v="3879"/>
    <n v="2887"/>
    <n v="2340"/>
    <n v="1446"/>
    <n v="3233"/>
    <n v="2373"/>
    <n v="1662"/>
    <n v="1413"/>
    <n v="594"/>
    <n v="861"/>
    <n v="1541"/>
    <x v="2"/>
    <n v="1666"/>
    <n v="1808"/>
    <n v="4432"/>
    <n v="199"/>
    <n v="150"/>
  </r>
  <r>
    <s v="Octavia"/>
    <n v="54503"/>
    <n v="1673"/>
    <n v="1380"/>
    <n v="1502"/>
    <n v="1866"/>
    <n v="2341"/>
    <n v="2448"/>
    <n v="3499"/>
    <n v="2278"/>
    <n v="2532"/>
    <n v="3014"/>
    <n v="3291"/>
    <n v="2826"/>
    <n v="3788"/>
    <n v="4247"/>
    <n v="3148"/>
    <n v="3023"/>
    <n v="3123"/>
    <n v="2649"/>
    <n v="2793"/>
    <n v="2246"/>
    <n v="836"/>
    <n v="1215"/>
    <x v="2"/>
    <n v="1461"/>
    <n v="1814"/>
    <n v="4658"/>
    <n v="99"/>
    <n v="75"/>
  </r>
  <r>
    <s v="Outlander PHEV"/>
    <n v="25395"/>
    <n v="0"/>
    <n v="0"/>
    <n v="0"/>
    <n v="0"/>
    <n v="0"/>
    <n v="0"/>
    <n v="0"/>
    <n v="0"/>
    <n v="0"/>
    <n v="0"/>
    <n v="0"/>
    <n v="0"/>
    <n v="0"/>
    <n v="1047"/>
    <n v="2105"/>
    <n v="5136"/>
    <n v="4067"/>
    <n v="4213"/>
    <n v="5016"/>
    <n v="3257"/>
    <n v="554"/>
    <n v="1845"/>
    <x v="3"/>
    <n v="1709"/>
    <n v="1801"/>
    <n v="4694"/>
    <n v="42"/>
    <n v="121"/>
  </r>
  <r>
    <s v="Polo"/>
    <n v="36364"/>
    <n v="1695"/>
    <n v="2657"/>
    <n v="2424"/>
    <n v="1901"/>
    <n v="1875"/>
    <n v="1587"/>
    <n v="2290"/>
    <n v="1653"/>
    <n v="956"/>
    <n v="3032"/>
    <n v="2980"/>
    <n v="2012"/>
    <n v="1647"/>
    <n v="1675"/>
    <n v="1562"/>
    <n v="1482"/>
    <n v="1019"/>
    <n v="1512"/>
    <n v="1292"/>
    <n v="634"/>
    <n v="479"/>
    <n v="1010"/>
    <x v="2"/>
    <n v="1461"/>
    <n v="1681"/>
    <n v="3970"/>
    <n v="142"/>
    <n v="54"/>
  </r>
  <r>
    <s v="Golf"/>
    <n v="85177"/>
    <n v="4267"/>
    <n v="3810"/>
    <n v="2598"/>
    <n v="5662"/>
    <n v="5105"/>
    <n v="4190"/>
    <n v="5381"/>
    <n v="4714"/>
    <n v="4885"/>
    <n v="7140"/>
    <n v="6469"/>
    <n v="5570"/>
    <n v="6866"/>
    <n v="6830"/>
    <n v="4277"/>
    <n v="2735"/>
    <n v="2038"/>
    <n v="1328"/>
    <n v="588"/>
    <n v="263"/>
    <n v="461"/>
    <n v="1164"/>
    <x v="2"/>
    <n v="1478"/>
    <n v="1778"/>
    <n v="4199"/>
    <n v="163"/>
    <n v="75"/>
  </r>
  <r>
    <s v="CX-5"/>
    <n v="21165"/>
    <n v="0"/>
    <n v="0"/>
    <n v="0"/>
    <n v="0"/>
    <n v="0"/>
    <n v="0"/>
    <n v="0"/>
    <n v="0"/>
    <n v="0"/>
    <n v="0"/>
    <n v="0"/>
    <n v="1476"/>
    <n v="4387"/>
    <n v="3846"/>
    <n v="3168"/>
    <n v="2655"/>
    <n v="1819"/>
    <n v="1853"/>
    <n v="1116"/>
    <n v="464"/>
    <n v="381"/>
    <n v="1530"/>
    <x v="2"/>
    <n v="1689"/>
    <n v="1839"/>
    <n v="4544"/>
    <n v="155"/>
    <n v="160"/>
  </r>
  <r>
    <s v="Focus"/>
    <n v="46253"/>
    <n v="2639"/>
    <n v="1921"/>
    <n v="1688"/>
    <n v="1958"/>
    <n v="3303"/>
    <n v="2419"/>
    <n v="2689"/>
    <n v="2645"/>
    <n v="2155"/>
    <n v="2450"/>
    <n v="4437"/>
    <n v="4261"/>
    <n v="3169"/>
    <n v="2133"/>
    <n v="1964"/>
    <n v="1379"/>
    <n v="1180"/>
    <n v="1164"/>
    <n v="1730"/>
    <n v="682"/>
    <n v="287"/>
    <n v="1240"/>
    <x v="2"/>
    <n v="1466"/>
    <n v="1824"/>
    <n v="4359"/>
    <n v="139"/>
    <n v="150"/>
  </r>
  <r>
    <s v="Passat"/>
    <n v="63696"/>
    <n v="5255"/>
    <n v="4027"/>
    <n v="3165"/>
    <n v="3501"/>
    <n v="4901"/>
    <n v="5183"/>
    <n v="7194"/>
    <n v="4096"/>
    <n v="3014"/>
    <n v="2987"/>
    <n v="4465"/>
    <n v="3982"/>
    <n v="2899"/>
    <n v="2131"/>
    <n v="2609"/>
    <n v="1525"/>
    <n v="857"/>
    <n v="609"/>
    <n v="903"/>
    <n v="245"/>
    <n v="148"/>
    <n v="1335"/>
    <x v="2"/>
    <n v="1471"/>
    <n v="1821"/>
    <n v="4760"/>
    <n v="138"/>
    <n v="122"/>
  </r>
  <r>
    <s v="Golf GTE"/>
    <n v="10155"/>
    <n v="0"/>
    <n v="0"/>
    <n v="0"/>
    <n v="0"/>
    <n v="0"/>
    <n v="0"/>
    <n v="0"/>
    <n v="0"/>
    <n v="0"/>
    <n v="0"/>
    <n v="0"/>
    <n v="0"/>
    <n v="0"/>
    <n v="0"/>
    <n v="2029"/>
    <n v="4337"/>
    <n v="2439"/>
    <n v="1061"/>
    <n v="193"/>
    <n v="15"/>
    <n v="81"/>
    <n v="1599"/>
    <x v="4"/>
    <n v="1458"/>
    <n v="1798"/>
    <n v="4270"/>
    <n v="35"/>
    <n v="204"/>
  </r>
  <r>
    <s v="Touran"/>
    <n v="21813"/>
    <n v="0"/>
    <n v="0"/>
    <n v="1054"/>
    <n v="3303"/>
    <n v="2450"/>
    <n v="1617"/>
    <n v="2602"/>
    <n v="1607"/>
    <n v="1240"/>
    <n v="1420"/>
    <n v="1646"/>
    <n v="1085"/>
    <n v="729"/>
    <n v="432"/>
    <n v="338"/>
    <n v="732"/>
    <n v="748"/>
    <n v="359"/>
    <n v="255"/>
    <n v="124"/>
    <n v="72"/>
    <n v="1453"/>
    <x v="2"/>
    <n v="1650"/>
    <n v="1791"/>
    <n v="4389"/>
    <n v="178"/>
    <n v="140"/>
  </r>
  <r>
    <s v="Model S"/>
    <n v="20994"/>
    <n v="0"/>
    <n v="0"/>
    <n v="0"/>
    <n v="0"/>
    <n v="0"/>
    <n v="0"/>
    <n v="0"/>
    <n v="0"/>
    <n v="0"/>
    <n v="0"/>
    <n v="0"/>
    <n v="0"/>
    <n v="1983"/>
    <n v="4039"/>
    <n v="4039"/>
    <n v="2051"/>
    <n v="3712"/>
    <n v="3633"/>
    <n v="1149"/>
    <n v="351"/>
    <n v="37"/>
    <n v="2108"/>
    <x v="0"/>
    <n v="1445"/>
    <n v="1963"/>
    <n v="4978"/>
    <n v="0"/>
    <n v="385"/>
  </r>
  <r>
    <s v="Model X"/>
    <n v="13776"/>
    <n v="0"/>
    <n v="0"/>
    <n v="0"/>
    <n v="0"/>
    <n v="0"/>
    <n v="0"/>
    <n v="0"/>
    <n v="0"/>
    <n v="0"/>
    <n v="0"/>
    <n v="0"/>
    <n v="0"/>
    <n v="0"/>
    <n v="0"/>
    <n v="0"/>
    <n v="1430"/>
    <n v="4748"/>
    <n v="4981"/>
    <n v="1966"/>
    <n v="616"/>
    <n v="35"/>
    <n v="2390"/>
    <x v="0"/>
    <n v="1684"/>
    <n v="2271"/>
    <n v="5037"/>
    <n v="0"/>
    <n v="333"/>
  </r>
  <r>
    <s v="Mondeo"/>
    <n v="47432"/>
    <n v="4604"/>
    <n v="3305"/>
    <n v="2796"/>
    <n v="3239"/>
    <n v="2211"/>
    <n v="1558"/>
    <n v="3123"/>
    <n v="4745"/>
    <n v="3466"/>
    <n v="3422"/>
    <n v="3207"/>
    <n v="2445"/>
    <n v="1540"/>
    <n v="931"/>
    <n v="2549"/>
    <n v="1716"/>
    <n v="1281"/>
    <n v="732"/>
    <n v="446"/>
    <n v="96"/>
    <n v="20"/>
    <n v="1299"/>
    <x v="2"/>
    <n v="1430"/>
    <n v="1811"/>
    <n v="4729"/>
    <n v="185"/>
    <n v="110"/>
  </r>
  <r>
    <s v="A4"/>
    <n v="30164"/>
    <n v="2159"/>
    <n v="2232"/>
    <n v="2181"/>
    <n v="2411"/>
    <n v="2369"/>
    <n v="2111"/>
    <n v="2369"/>
    <n v="3436"/>
    <n v="1730"/>
    <n v="1784"/>
    <n v="1693"/>
    <n v="1341"/>
    <n v="898"/>
    <n v="641"/>
    <n v="360"/>
    <n v="930"/>
    <n v="722"/>
    <n v="365"/>
    <n v="347"/>
    <n v="65"/>
    <n v="20"/>
    <n v="1300"/>
    <x v="2"/>
    <n v="1427"/>
    <n v="1773"/>
    <n v="4587"/>
    <n v="185"/>
    <n v="102"/>
  </r>
  <r>
    <s v="Astra"/>
    <n v="24771"/>
    <n v="2627"/>
    <n v="1793"/>
    <n v="1057"/>
    <n v="1756"/>
    <n v="2725"/>
    <n v="1801"/>
    <n v="2053"/>
    <n v="1180"/>
    <n v="659"/>
    <n v="1704"/>
    <n v="1775"/>
    <n v="920"/>
    <n v="529"/>
    <n v="464"/>
    <n v="441"/>
    <n v="1620"/>
    <n v="955"/>
    <n v="399"/>
    <n v="181"/>
    <n v="126"/>
    <n v="6"/>
    <n v="1130"/>
    <x v="2"/>
    <n v="1461"/>
    <n v="1750"/>
    <n v="4249"/>
    <n v="151"/>
    <n v="90"/>
  </r>
  <r>
    <s v="e-Golf"/>
    <n v="43513"/>
    <n v="0"/>
    <n v="0"/>
    <n v="0"/>
    <n v="0"/>
    <n v="0"/>
    <n v="0"/>
    <n v="0"/>
    <n v="0"/>
    <n v="0"/>
    <n v="0"/>
    <n v="0"/>
    <n v="0"/>
    <n v="0"/>
    <n v="2018"/>
    <n v="8943"/>
    <n v="4705"/>
    <n v="6639"/>
    <n v="7238"/>
    <n v="9198"/>
    <n v="4770"/>
    <n v="2"/>
    <n v="1585"/>
    <x v="0"/>
    <n v="1450"/>
    <n v="1798"/>
    <n v="4270"/>
    <n v="0"/>
    <n v="134"/>
  </r>
  <r>
    <s v="Auris"/>
    <n v="43226"/>
    <n v="0"/>
    <n v="0"/>
    <n v="0"/>
    <n v="0"/>
    <n v="0"/>
    <n v="0"/>
    <n v="3470"/>
    <n v="3512"/>
    <n v="2041"/>
    <n v="2877"/>
    <n v="3129"/>
    <n v="2555"/>
    <n v="4818"/>
    <n v="5385"/>
    <n v="4890"/>
    <n v="4419"/>
    <n v="3246"/>
    <n v="2426"/>
    <n v="458"/>
    <n v="0"/>
    <n v="0"/>
    <n v="1225"/>
    <x v="2"/>
    <n v="1514"/>
    <n v="1760"/>
    <n v="4244"/>
    <n v="136"/>
    <n v="101"/>
  </r>
  <r>
    <s v="ASX"/>
    <n v="12014"/>
    <n v="0"/>
    <n v="0"/>
    <n v="0"/>
    <n v="0"/>
    <n v="0"/>
    <n v="0"/>
    <n v="0"/>
    <n v="0"/>
    <n v="0"/>
    <n v="1390"/>
    <n v="4194"/>
    <n v="2028"/>
    <n v="1262"/>
    <n v="1332"/>
    <n v="909"/>
    <n v="414"/>
    <n v="314"/>
    <n v="129"/>
    <n v="42"/>
    <n v="0"/>
    <n v="0"/>
    <n v="1270"/>
    <x v="2"/>
    <n v="1615"/>
    <n v="1775"/>
    <n v="4295"/>
    <n v="139"/>
    <n v="116"/>
  </r>
  <r>
    <s v="Avensis"/>
    <n v="56894"/>
    <n v="3245"/>
    <n v="2800"/>
    <n v="3941"/>
    <n v="6293"/>
    <n v="4831"/>
    <n v="4072"/>
    <n v="5621"/>
    <n v="3519"/>
    <n v="4044"/>
    <n v="3921"/>
    <n v="3764"/>
    <n v="3726"/>
    <n v="2175"/>
    <n v="1200"/>
    <n v="1620"/>
    <n v="1469"/>
    <n v="500"/>
    <n v="143"/>
    <n v="10"/>
    <n v="0"/>
    <n v="0"/>
    <n v="1220"/>
    <x v="2"/>
    <n v="1481"/>
    <n v="1760"/>
    <n v="4630"/>
    <n v="172"/>
    <n v="110"/>
  </r>
  <r>
    <s v="V70"/>
    <n v="28205"/>
    <n v="1358"/>
    <n v="1358"/>
    <n v="1241"/>
    <n v="1533"/>
    <n v="1180"/>
    <n v="1022"/>
    <n v="3266"/>
    <n v="2513"/>
    <n v="2331"/>
    <n v="3217"/>
    <n v="2128"/>
    <n v="1956"/>
    <n v="1731"/>
    <n v="1569"/>
    <n v="1292"/>
    <n v="510"/>
    <n v="0"/>
    <n v="0"/>
    <n v="0"/>
    <n v="0"/>
    <n v="0"/>
    <n v="1714"/>
    <x v="2"/>
    <n v="1539"/>
    <n v="1859"/>
    <n v="4816"/>
    <n v="168"/>
    <n v="179"/>
  </r>
  <r>
    <s v="Grand Vitara"/>
    <n v="8748"/>
    <n v="121"/>
    <n v="87"/>
    <n v="326"/>
    <n v="556"/>
    <n v="1037"/>
    <n v="3670"/>
    <n v="853"/>
    <n v="784"/>
    <n v="456"/>
    <n v="301"/>
    <n v="223"/>
    <n v="152"/>
    <n v="111"/>
    <n v="58"/>
    <n v="13"/>
    <n v="0"/>
    <n v="0"/>
    <n v="0"/>
    <n v="0"/>
    <n v="0"/>
    <n v="0"/>
    <n v="1584"/>
    <x v="2"/>
    <n v="1694"/>
    <n v="1811"/>
    <n v="4470"/>
    <n v="225"/>
    <n v="169"/>
  </r>
  <r>
    <s v="307"/>
    <n v="12936"/>
    <n v="1392"/>
    <n v="2756"/>
    <n v="2197"/>
    <n v="2345"/>
    <n v="1586"/>
    <n v="1377"/>
    <n v="1169"/>
    <n v="100"/>
    <n v="14"/>
    <n v="0"/>
    <n v="0"/>
    <n v="0"/>
    <n v="0"/>
    <n v="0"/>
    <n v="0"/>
    <n v="0"/>
    <n v="0"/>
    <n v="0"/>
    <n v="0"/>
    <n v="0"/>
    <n v="0"/>
    <n v="1145"/>
    <x v="2"/>
    <n v="1509"/>
    <n v="1730"/>
    <n v="4201"/>
    <n v="155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C14390-1660-194D-869E-1AB82A580233}" name="Pivottabell2" cacheId="0" dataOnRows="1" applyNumberFormats="0" applyBorderFormats="0" applyFontFormats="0" applyPatternFormats="0" applyAlignmentFormats="0" applyWidthHeightFormats="1" dataCaption="Verdier" updatedVersion="8" minRefreshableVersion="3" useAutoFormatting="1" itemPrintTitles="1" createdVersion="7" indent="0" outline="1" outlineData="1" multipleFieldFilters="0" chartFormat="1">
  <location ref="A3:I25" firstHeaderRow="1" firstDataRow="2" firstDataCol="1"/>
  <pivotFields count="29">
    <pivotField numFmtId="3" showAll="0"/>
    <pivotField dataField="1" numFmtId="3" showAll="0">
      <items count="19">
        <item x="1"/>
        <item x="15"/>
        <item x="14"/>
        <item x="16"/>
        <item x="5"/>
        <item x="6"/>
        <item x="3"/>
        <item x="11"/>
        <item x="2"/>
        <item x="12"/>
        <item x="8"/>
        <item x="4"/>
        <item x="13"/>
        <item x="7"/>
        <item x="10"/>
        <item x="9"/>
        <item x="17"/>
        <item x="0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>
      <items count="22">
        <item x="1"/>
        <item x="19"/>
        <item x="3"/>
        <item x="18"/>
        <item x="14"/>
        <item x="7"/>
        <item x="11"/>
        <item x="2"/>
        <item x="4"/>
        <item x="13"/>
        <item x="15"/>
        <item x="9"/>
        <item x="17"/>
        <item x="5"/>
        <item x="6"/>
        <item x="10"/>
        <item x="12"/>
        <item x="16"/>
        <item x="8"/>
        <item x="20"/>
        <item x="0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>
      <items count="32"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30"/>
        <item x="0"/>
        <item t="default"/>
      </items>
    </pivotField>
    <pivotField showAll="0"/>
    <pivotField axis="axisCol" showAll="0">
      <items count="8">
        <item x="1"/>
        <item x="6"/>
        <item x="4"/>
        <item x="3"/>
        <item x="2"/>
        <item x="5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2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21">
    <dataField name="Summer av 2014" fld="14" baseField="0" baseItem="0"/>
    <dataField name="Summer av 2015" fld="15" baseField="0" baseItem="0"/>
    <dataField name="Summer av 2016" fld="16" baseField="0" baseItem="0"/>
    <dataField name="Summer av 2017" fld="17" baseField="0" baseItem="0"/>
    <dataField name="Summer av 2018" fld="18" baseField="0" baseItem="0"/>
    <dataField name="Summer av 2019" fld="19" baseField="0" baseItem="0"/>
    <dataField name="Summer av 2020" fld="20" baseField="0" baseItem="0"/>
    <dataField name="Summer av 2021" fld="21" baseField="0" baseItem="0"/>
    <dataField name="Summer av 2013" fld="13" baseField="0" baseItem="0"/>
    <dataField name="Summer av 2012" fld="12" baseField="0" baseItem="0"/>
    <dataField name="Summer av 2011" fld="11" baseField="0" baseItem="0"/>
    <dataField name="Summer av 2010" fld="10" baseField="0" baseItem="0"/>
    <dataField name="Summer av 2009" fld="9" baseField="0" baseItem="0"/>
    <dataField name="Summer av 2008" fld="8" baseField="0" baseItem="0"/>
    <dataField name="Summer av 2007" fld="7" baseField="0" baseItem="0"/>
    <dataField name="Summer av 2001" fld="1" baseField="0" baseItem="0"/>
    <dataField name="Summer av 2006" fld="6" baseField="0" baseItem="0"/>
    <dataField name="Summer av 2005" fld="5" baseField="0" baseItem="0"/>
    <dataField name="Summer av 2004" fld="4" baseField="0" baseItem="0"/>
    <dataField name="Summer av 2003" fld="3" baseField="0" baseItem="0"/>
    <dataField name="Summer av 2002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2A6E5B-AEF6-8749-8D5F-A7129A766080}" name="Pivottabell3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J17" firstHeaderRow="0" firstDataRow="1" firstDataCol="1" rowPageCount="1" colPageCount="1"/>
  <pivotFields count="30">
    <pivotField axis="axisRow" showAll="0">
      <items count="38">
        <item x="35"/>
        <item x="27"/>
        <item x="28"/>
        <item x="31"/>
        <item x="30"/>
        <item x="32"/>
        <item x="11"/>
        <item x="19"/>
        <item x="29"/>
        <item x="7"/>
        <item x="20"/>
        <item x="18"/>
        <item x="22"/>
        <item x="34"/>
        <item x="12"/>
        <item x="10"/>
        <item x="4"/>
        <item x="9"/>
        <item x="8"/>
        <item x="1"/>
        <item x="24"/>
        <item x="25"/>
        <item x="3"/>
        <item x="26"/>
        <item x="6"/>
        <item x="15"/>
        <item x="16"/>
        <item x="21"/>
        <item x="17"/>
        <item x="2"/>
        <item x="36"/>
        <item x="14"/>
        <item x="0"/>
        <item x="23"/>
        <item x="33"/>
        <item x="5"/>
        <item x="13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showAll="0"/>
    <pivotField axis="axisPage" multipleItemSelectionAllowed="1" showAll="0">
      <items count="8">
        <item x="1"/>
        <item h="1" x="6"/>
        <item h="1" x="3"/>
        <item h="1" x="4"/>
        <item h="1" x="2"/>
        <item h="1" x="5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14">
    <i>
      <x v="8"/>
    </i>
    <i>
      <x v="9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3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4" hier="-1"/>
  </pageFields>
  <dataFields count="9">
    <dataField name="Summer av 2013" fld="14" baseField="0" baseItem="0"/>
    <dataField name="Summer av 2014" fld="15" baseField="0" baseItem="0"/>
    <dataField name="Summer av 2015" fld="16" baseField="0" baseItem="0"/>
    <dataField name="Summer av 2016" fld="17" baseField="0" baseItem="0"/>
    <dataField name="Summer av 2017" fld="18" baseField="0" baseItem="0"/>
    <dataField name="Summer av 2018" fld="19" baseField="0" baseItem="0"/>
    <dataField name="Summer av 2019" fld="20" baseField="0" baseItem="0"/>
    <dataField name="Summer av 2020" fld="21" baseField="0" baseItem="0"/>
    <dataField name="Summer av 2021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8B26B4-64B6-BB41-B53B-806858EC979F}" name="Pivottabell5" cacheId="2" dataOnRows="1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3:G7" firstHeaderRow="1" firstDataRow="2" firstDataCol="1"/>
  <pivotFields count="30"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showAll="0"/>
    <pivotField axis="axisCol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dataField="1" showAll="0"/>
    <pivotField showAll="0"/>
    <pivotField dataField="1" showAll="0"/>
  </pivotFields>
  <rowFields count="1">
    <field x="-2"/>
  </rowFields>
  <rowItems count="3">
    <i>
      <x/>
    </i>
    <i i="1">
      <x v="1"/>
    </i>
    <i i="2">
      <x v="2"/>
    </i>
  </rowItems>
  <colFields count="1">
    <field x="2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3">
    <dataField name="Gjennomsnitt av Length (MM)" fld="27" subtotal="average" baseField="0" baseItem="0"/>
    <dataField name="Gjennomsnitt av Horsepower" fld="29" subtotal="average" baseField="0" baseItem="0"/>
    <dataField name="Gjennomsnitt av Weight (kg)" fld="23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466732-B512-C741-A326-94C20CCF20D2}" name="Tabell2" displayName="Tabell2" ref="A8:Y44" totalsRowShown="0" headerRowDxfId="120" dataDxfId="119">
  <autoFilter ref="A8:Y44" xr:uid="{29466732-B512-C741-A326-94C20CCF20D2}"/>
  <sortState xmlns:xlrd2="http://schemas.microsoft.com/office/spreadsheetml/2017/richdata2" ref="A9:Y44">
    <sortCondition descending="1" ref="O8:O44"/>
  </sortState>
  <tableColumns count="25">
    <tableColumn id="1" xr3:uid="{D4139BB5-703E-574D-86C7-89ECCF66661A}" name="Nr." dataDxfId="118"/>
    <tableColumn id="2" xr3:uid="{200B6993-2801-D741-A25F-0430B96435D4}" name="Brand"/>
    <tableColumn id="3" xr3:uid="{B27B6D22-BF86-D84A-81C5-A226DA01CD80}" name="Model"/>
    <tableColumn id="4" xr3:uid="{0ED7C12C-32ED-A54E-99CC-8805213E7FD1}" name="2001" dataDxfId="117"/>
    <tableColumn id="6" xr3:uid="{D0EE75A5-64F7-844B-B347-01D4686AF692}" name="2002" dataDxfId="116"/>
    <tableColumn id="8" xr3:uid="{3AD3691C-E95C-3E49-971A-26C36245E8FB}" name="2003" dataDxfId="115"/>
    <tableColumn id="10" xr3:uid="{1B47FDB1-4D70-424C-9737-682E5EAE1E4D}" name="2004" dataDxfId="114"/>
    <tableColumn id="12" xr3:uid="{0DD5799A-82A8-0045-9081-045AC24884F8}" name="2005" dataDxfId="113"/>
    <tableColumn id="14" xr3:uid="{DA34F150-D9CE-4D42-B62C-8D54AF87AB8B}" name="2006" dataDxfId="112"/>
    <tableColumn id="16" xr3:uid="{0EE2A6F2-8AD2-024C-B89F-CA6A2182C1C6}" name="2007" dataDxfId="111"/>
    <tableColumn id="18" xr3:uid="{47155613-2E29-0244-BD17-AE1A34580076}" name="2008" dataDxfId="110"/>
    <tableColumn id="20" xr3:uid="{620B28AE-56C1-D040-A271-E573254193AD}" name="2009" dataDxfId="109"/>
    <tableColumn id="22" xr3:uid="{0BFDF3B1-7AB2-4E4B-969D-73385FED7F47}" name="2010" dataDxfId="108"/>
    <tableColumn id="24" xr3:uid="{93762516-DB0F-D742-B74F-DC1CF977E678}" name="2011" dataDxfId="107"/>
    <tableColumn id="26" xr3:uid="{D7ABB124-9E2C-BA41-8840-FA8B8147F87B}" name="2012" dataDxfId="106"/>
    <tableColumn id="28" xr3:uid="{4FF2F63E-06F1-4145-A046-9AF687102585}" name="2013" dataDxfId="105"/>
    <tableColumn id="30" xr3:uid="{B234B302-6B28-B040-8E95-B3852AFFA2C3}" name="2014" dataDxfId="104"/>
    <tableColumn id="32" xr3:uid="{59A7BB09-8C70-FB4D-A1EC-5F07F1954AEA}" name="2015" dataDxfId="103"/>
    <tableColumn id="34" xr3:uid="{77A26A81-43F6-C44A-A600-52D34DCECE66}" name="2016" dataDxfId="102"/>
    <tableColumn id="36" xr3:uid="{DB7A679A-1DC7-BB4F-99E4-4D0C7959BE78}" name="2017" dataDxfId="101"/>
    <tableColumn id="38" xr3:uid="{BCEBD5F8-9757-414C-A4EB-FB358E87020B}" name="2018" dataDxfId="100"/>
    <tableColumn id="40" xr3:uid="{957F4BFB-0D48-2143-AE67-55F62A2FA7CB}" name="2019" dataDxfId="99"/>
    <tableColumn id="42" xr3:uid="{79EE085A-7769-6146-AF49-1BEEEEDDA057}" name="2020" dataDxfId="98"/>
    <tableColumn id="44" xr3:uid="{4559E538-4484-2048-9A60-C4E3D5ECE8CC}" name="2021" dataDxfId="97"/>
    <tableColumn id="46" xr3:uid="{4E036E17-8E30-BE46-8080-EDE72FDBAD39}" name="Totalt" dataDxfId="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6C2F67-DB83-3A49-B0C8-E7F4597CBA73}" name="Tabell1" displayName="Tabell1" ref="A1:AL30" totalsRowShown="0" headerRowDxfId="95" dataDxfId="93" headerRowBorderDxfId="94" tableBorderDxfId="92">
  <autoFilter ref="A1:AL30" xr:uid="{1B6C2F67-DB83-3A49-B0C8-E7F4597CBA73}"/>
  <tableColumns count="38">
    <tableColumn id="1" xr3:uid="{38DA7D88-0E1F-D749-B98E-19346CA5FAAC}" name="-" dataDxfId="91"/>
    <tableColumn id="2" xr3:uid="{BE72B48B-6D27-DA4D-9855-F32D35AD58FB}" name="Total" dataDxfId="90"/>
    <tableColumn id="3" xr3:uid="{FE41430A-32A1-214D-9F27-291EFB29C026}" name="Model 3" dataDxfId="89"/>
    <tableColumn id="4" xr3:uid="{02727DCB-F393-A24A-8766-DA755AAD305C}" name="RAV4" dataDxfId="88"/>
    <tableColumn id="5" xr3:uid="{531153CC-564B-8543-BA0A-840996965EBB}" name="Model Y" dataDxfId="87"/>
    <tableColumn id="6" xr3:uid="{CFEA57FB-9CFA-5840-8AC8-A8A1DE659586}" name="ID.4" dataDxfId="86"/>
    <tableColumn id="7" xr3:uid="{DA52D0D9-6087-C942-AC6A-21D27B5D89F0}" name="XC40" dataDxfId="85"/>
    <tableColumn id="8" xr3:uid="{8EDBC7F1-0C4E-EF43-ADF8-DEFB76CC3D31}" name="Mustang Mach-E" dataDxfId="84"/>
    <tableColumn id="9" xr3:uid="{D5F12A26-92C9-C649-8C13-05B6EBC647A2}" name="e-tron" dataDxfId="83"/>
    <tableColumn id="10" xr3:uid="{81F152AE-C4B2-B040-BA09-BF82F5F554C0}" name="Leaf" dataDxfId="82"/>
    <tableColumn id="11" xr3:uid="{34234BA9-E7B7-A641-A3C8-ACEB6DA6CD21}" name="Kona electric" dataDxfId="81"/>
    <tableColumn id="12" xr3:uid="{6C127891-D1A1-C24D-9AAE-8671310537F9}" name="ID.3" dataDxfId="80"/>
    <tableColumn id="13" xr3:uid="{AA0BFA5D-00A5-D841-B001-84F1AD9806C8}" name="Corolla" dataDxfId="79"/>
    <tableColumn id="14" xr3:uid="{FC975251-F862-DD46-A077-705848534109}" name="i3" dataDxfId="78"/>
    <tableColumn id="15" xr3:uid="{E72EF1F8-5B6E-4441-91EB-C6CEBC9F1DC4}" name="Yaris" dataDxfId="77"/>
    <tableColumn id="16" xr3:uid="{BE718512-3A81-6440-8C58-F4C529F1398F}" name="Tiguan" dataDxfId="76"/>
    <tableColumn id="17" xr3:uid="{8AAA8986-95F4-DA4D-B08F-FE8E22C32AE9}" name="Octavia" dataDxfId="75"/>
    <tableColumn id="18" xr3:uid="{73B64EE4-3379-7844-8B2B-7D33BCF271A5}" name="Outlander PHEV" dataDxfId="74"/>
    <tableColumn id="19" xr3:uid="{9378B789-5388-914B-8510-DA58C3384890}" name="Polo" dataDxfId="73"/>
    <tableColumn id="20" xr3:uid="{1A7B6D8C-4B36-B541-9F9F-95994045ACBF}" name="Golf" dataDxfId="72"/>
    <tableColumn id="21" xr3:uid="{3A3BC6DC-3759-E14E-BC34-81FEF8F57929}" name="CX-5" dataDxfId="71"/>
    <tableColumn id="22" xr3:uid="{8BDD4A20-51E9-9747-8B59-F389ADE8B2DF}" name="Focus" dataDxfId="70"/>
    <tableColumn id="23" xr3:uid="{5AA98AE8-CC6D-9044-ABEE-5DE4AD608075}" name="Passat" dataDxfId="69"/>
    <tableColumn id="24" xr3:uid="{DE1D1E0D-F09E-9A4B-9CC1-D8F3197818B8}" name="Golf GTE" dataDxfId="68"/>
    <tableColumn id="25" xr3:uid="{CBE771CC-70D8-D24B-A062-B61BC929AD89}" name="Touran" dataDxfId="67"/>
    <tableColumn id="26" xr3:uid="{2992DA8E-07DE-504D-B679-157D092D87A9}" name="Model S" dataDxfId="66"/>
    <tableColumn id="27" xr3:uid="{604C20DD-0747-1642-89E9-5EFEFB070AE9}" name="Model X" dataDxfId="65"/>
    <tableColumn id="28" xr3:uid="{02E1EADF-3CAA-0145-B24F-CC60D8A709B9}" name="Mondeo" dataDxfId="64"/>
    <tableColumn id="29" xr3:uid="{79429D15-04E9-4141-8FA6-BF237657418B}" name="A4" dataDxfId="63"/>
    <tableColumn id="30" xr3:uid="{9F19D467-1A2B-8D41-B347-2ECFAE2EBEF9}" name="Astra" dataDxfId="62"/>
    <tableColumn id="31" xr3:uid="{E46568D4-3BB6-E043-8089-6B3F703304E7}" name="e-Golf" dataDxfId="61"/>
    <tableColumn id="32" xr3:uid="{DC0FDA9F-3DED-F24C-9E82-3B3E84ADFB2B}" name="Auris" dataDxfId="60"/>
    <tableColumn id="33" xr3:uid="{D186B37E-391E-4C4F-B2F9-B2F090CCD0D2}" name="ASX" dataDxfId="59"/>
    <tableColumn id="34" xr3:uid="{46B1FDE7-73FD-B642-9D4B-BFBCCDBFE980}" name="Avensis" dataDxfId="58"/>
    <tableColumn id="35" xr3:uid="{936AC7B4-7787-574C-B4F6-A977C725241E}" name="V70" dataDxfId="57"/>
    <tableColumn id="36" xr3:uid="{7B84A6BE-69A8-B246-8B32-97F778B86BC5}" name="Grand Vitara" dataDxfId="56"/>
    <tableColumn id="37" xr3:uid="{5BE4462D-D24D-8B4B-B419-C8EDC878B543}" name="307" dataDxfId="55"/>
    <tableColumn id="38" xr3:uid="{A283FB1D-71B5-1341-9B60-FA60BD3918F7}" name="Sales this year from only theese models" dataDxfId="54">
      <calculatedColumnFormula>SUM(C2:AK2)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D274CD-EAD1-1042-B676-93F60F3634A1}" name="Tabell14" displayName="Tabell14" ref="A1:AL30" totalsRowShown="0" headerRowDxfId="53" dataDxfId="51" headerRowBorderDxfId="52" tableBorderDxfId="50">
  <autoFilter ref="A1:AL30" xr:uid="{11D274CD-EAD1-1042-B676-93F60F3634A1}"/>
  <tableColumns count="38">
    <tableColumn id="1" xr3:uid="{0683D3B2-3177-F444-B6FA-2E039D241323}" name="-" dataDxfId="49"/>
    <tableColumn id="2" xr3:uid="{8F619DC8-0777-E947-8A06-5F3904BE1CD7}" name="Total" dataDxfId="48"/>
    <tableColumn id="3" xr3:uid="{DCD528E0-4FAF-8346-A34A-7F6513D3EFD2}" name="Model 3" dataDxfId="47"/>
    <tableColumn id="4" xr3:uid="{B3004FE6-B8CA-3D46-8552-99C107F91E9F}" name="RAV4" dataDxfId="46"/>
    <tableColumn id="5" xr3:uid="{3CD45D46-0902-A140-ABC2-1DF197EEDA3F}" name="Model Y" dataDxfId="45"/>
    <tableColumn id="6" xr3:uid="{A8CD42C9-1F88-DC4D-A0B1-B41012FFE4E4}" name="ID.4" dataDxfId="44"/>
    <tableColumn id="7" xr3:uid="{2617ECE8-7891-C94B-BB65-33D308A0E0A7}" name="XC40" dataDxfId="43"/>
    <tableColumn id="8" xr3:uid="{E7932ACE-FD02-6F4D-8764-355D46441ACD}" name="Mustang Mach-E" dataDxfId="42"/>
    <tableColumn id="9" xr3:uid="{3CFF14F7-9361-9A42-855E-F442C6EAC442}" name="e-tron" dataDxfId="41"/>
    <tableColumn id="10" xr3:uid="{3F737826-4F1E-EC4A-BA65-1E7006487406}" name="Leaf" dataDxfId="40"/>
    <tableColumn id="11" xr3:uid="{CF73E265-D528-F041-A6F2-68F902A6CF69}" name="Kona electric" dataDxfId="39"/>
    <tableColumn id="12" xr3:uid="{A9464093-4E98-0D41-BD2F-8248B127268D}" name="ID.3" dataDxfId="38"/>
    <tableColumn id="13" xr3:uid="{BFCCC3E5-276C-7843-A156-095DCD4D9DBF}" name="Corolla" dataDxfId="37"/>
    <tableColumn id="14" xr3:uid="{95BD65EE-61C9-1E40-91FD-F0DBB6EB97DA}" name="i3" dataDxfId="36"/>
    <tableColumn id="15" xr3:uid="{F87AAD06-A587-2441-AAC6-E77D26C2F81F}" name="Yaris" dataDxfId="35"/>
    <tableColumn id="16" xr3:uid="{345A429D-664A-534A-AF6F-E15EA2CAA6CC}" name="Tiguan" dataDxfId="34"/>
    <tableColumn id="17" xr3:uid="{AFCD8353-6010-E14B-B847-9645370EB9AE}" name="Octavia" dataDxfId="33"/>
    <tableColumn id="18" xr3:uid="{7E2E2248-0597-AD4B-BCE3-D415A2F4D89B}" name="Outlander PHEV" dataDxfId="32"/>
    <tableColumn id="19" xr3:uid="{C42D7740-5BC5-E040-A0EB-847DF7ED5E9B}" name="Polo" dataDxfId="31"/>
    <tableColumn id="20" xr3:uid="{DF62ABD8-0DFA-E543-9D2F-1DBC3807FDBE}" name="Golf" dataDxfId="30"/>
    <tableColumn id="21" xr3:uid="{D01E4E42-B0BD-6D46-91BD-C2A02CE4B6D1}" name="CX-5" dataDxfId="29"/>
    <tableColumn id="22" xr3:uid="{ACDEDF16-48B9-8547-ACD9-4AE28CDCAD86}" name="Focus" dataDxfId="28"/>
    <tableColumn id="23" xr3:uid="{41546A62-52E4-A94F-9946-7B82A9B7C7CF}" name="Passat" dataDxfId="27"/>
    <tableColumn id="24" xr3:uid="{60632E82-D3D8-E84E-8D31-AD7D006E9B7A}" name="Golf GTE" dataDxfId="26"/>
    <tableColumn id="25" xr3:uid="{F4D28FA1-8805-2B4B-8746-8178EEFAD556}" name="Touran" dataDxfId="25"/>
    <tableColumn id="26" xr3:uid="{09F9B0D5-1CA7-5142-B312-4A5F066D06D8}" name="Model S" dataDxfId="24"/>
    <tableColumn id="27" xr3:uid="{AE59A305-4B2E-A445-80E4-8F2BA070962E}" name="Model X" dataDxfId="23"/>
    <tableColumn id="28" xr3:uid="{DEA405E5-2E8A-3342-BB70-FAC34BDAC29F}" name="Mondeo" dataDxfId="22"/>
    <tableColumn id="29" xr3:uid="{2594C3BA-8DEA-FC4A-B626-649F5357084C}" name="A4" dataDxfId="21"/>
    <tableColumn id="30" xr3:uid="{3D08FB08-F5A6-4644-9416-2766190FBDA3}" name="Astra" dataDxfId="20"/>
    <tableColumn id="31" xr3:uid="{26B79F6C-93B2-EF40-8CF7-47C49D1A9B83}" name="e-Golf" dataDxfId="19"/>
    <tableColumn id="32" xr3:uid="{C692644C-2E1D-0045-9CE7-6B1C0DD6CF74}" name="Auris" dataDxfId="18"/>
    <tableColumn id="33" xr3:uid="{FB925235-73A8-3343-A350-3F340C4EA3DC}" name="ASX" dataDxfId="17"/>
    <tableColumn id="34" xr3:uid="{9D02360F-08AD-3A46-8FAC-E3BF1EBEDF7D}" name="Avensis" dataDxfId="16"/>
    <tableColumn id="35" xr3:uid="{E311FB8D-BB81-AD42-A23F-32D9D9BAC221}" name="V70" dataDxfId="15"/>
    <tableColumn id="36" xr3:uid="{2083DA24-1464-3742-97BD-C04ABE7DE35B}" name="Grand Vitara" dataDxfId="14"/>
    <tableColumn id="37" xr3:uid="{009F7E0C-28DA-BB47-96EF-0614744D555A}" name="307" dataDxfId="13"/>
    <tableColumn id="38" xr3:uid="{0F7D60FD-DE1D-EC4B-8072-C692B2BF2817}" name="Sales this year from only theese models" dataDxfId="12">
      <calculatedColumnFormula>SUM(C2:AK2)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4C0AA0-FE31-7F45-9109-8056F10DC196}" name="Tabell47" displayName="Tabell47" ref="A1:G23" totalsRowShown="0">
  <autoFilter ref="A1:G23" xr:uid="{BB4C0AA0-FE31-7F45-9109-8056F10DC196}"/>
  <tableColumns count="7">
    <tableColumn id="1" xr3:uid="{A8FB306F-807C-C743-BEC2-8921F32D2849}" name="Year" dataDxfId="11"/>
    <tableColumn id="2" xr3:uid="{F266D136-EA77-EB47-BA9D-EF9846E1507E}" name="EV % of top sellers" dataDxfId="10"/>
    <tableColumn id="3" xr3:uid="{4B04DF0F-C27E-6F49-9A3F-922975ABCD99}" name="avarage length"/>
    <tableColumn id="5" xr3:uid="{FA688A29-1646-7B4B-9F9D-1B71F69139A2}" name="Avg HP"/>
    <tableColumn id="6" xr3:uid="{30D6D430-3FCC-464F-AFB4-5F37CEAB4CAA}" name="Avg weight" dataDxfId="9"/>
    <tableColumn id="7" xr3:uid="{D157D8AA-052C-044A-8FF4-CF91AB9CBCD7}" name="Predicted weight" dataDxfId="8">
      <calculatedColumnFormula>$J$17+(Tabell47[[#This Row],[EV % of top sellers]]*$J$18)+($J$19*Tabell47[[#This Row],[avarage length]])+($J$20*Tabell47[[#This Row],[Avg HP]])</calculatedColumnFormula>
    </tableColumn>
    <tableColumn id="8" xr3:uid="{675E69D6-1DEF-F046-A7E9-FF3B5F402D21}" name="Predicted weight if EV=0" dataDxfId="7">
      <calculatedColumnFormula>$J$17+(0*$J$18)+($J$19*4328.82)+($J$20*143.43)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FAFE28-20C5-B54A-89B4-0AEBB22018D3}" name="Table7" displayName="Table7" ref="A10:E31" totalsRowShown="0">
  <autoFilter ref="A10:E31" xr:uid="{D7FAFE28-20C5-B54A-89B4-0AEBB22018D3}"/>
  <tableColumns count="5">
    <tableColumn id="1" xr3:uid="{3AA2CAD8-B949-0842-9950-B118DDEDF0B3}" name="Year" dataDxfId="6"/>
    <tableColumn id="2" xr3:uid="{BE13F947-AEEA-A344-990A-52F1E7D49AE2}" name="EV % of top sellers" dataDxfId="5"/>
    <tableColumn id="3" xr3:uid="{26209C4B-B064-DD42-B57B-F8DFD3821E4F}" name="avarage length"/>
    <tableColumn id="4" xr3:uid="{6EEF9058-05E7-2F4B-80DD-15271E87BD04}" name="Avg weight"/>
    <tableColumn id="5" xr3:uid="{B95E38CC-A193-5946-AF74-44664EAE4AE6}" name="Avg HP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1A6FD6-8AB8-2F40-A0FE-21F0BC2A40CF}" name="Table5" displayName="Table5" ref="A2:E6" totalsRowShown="0" headerRowDxfId="4">
  <autoFilter ref="A2:E6" xr:uid="{8E1A6FD6-8AB8-2F40-A0FE-21F0BC2A40C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F9AABFA-5AB9-A94F-A18B-42A461F2E3F2}" name="Brand" dataDxfId="3"/>
    <tableColumn id="2" xr3:uid="{A139AED5-0D88-D84F-9737-544D0A725879}" name="Model" dataDxfId="2"/>
    <tableColumn id="3" xr3:uid="{EBD8052F-9E70-464F-B8D6-54C9DDF53325}" name="Price before tax" dataDxfId="1" dataCellStyle="Currency"/>
    <tableColumn id="4" xr3:uid="{FA7E42A8-3D51-E54A-816A-C611C0836CDB}" name="Price with new tax"/>
    <tableColumn id="5" xr3:uid="{43B23EB6-8F97-784D-8497-330E3CD86362}" name="Change" dataDxfId="0">
      <calculatedColumnFormula>D3-C3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44"/>
  <sheetViews>
    <sheetView topLeftCell="H4" workbookViewId="0">
      <selection activeCell="C10" sqref="C10:Y44"/>
    </sheetView>
  </sheetViews>
  <sheetFormatPr defaultColWidth="9.140625" defaultRowHeight="15" x14ac:dyDescent="0.25"/>
  <cols>
    <col min="1" max="1" width="6" customWidth="1"/>
    <col min="2" max="2" width="24" customWidth="1"/>
    <col min="3" max="3" width="22" customWidth="1"/>
    <col min="4" max="4" width="8.140625" customWidth="1"/>
    <col min="5" max="5" width="9" customWidth="1"/>
    <col min="6" max="13" width="9.140625" customWidth="1"/>
    <col min="14" max="25" width="10.140625" customWidth="1"/>
  </cols>
  <sheetData>
    <row r="1" spans="1:38" x14ac:dyDescent="0.25">
      <c r="A1" s="1" t="s">
        <v>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  <c r="X1">
        <v>2020</v>
      </c>
      <c r="Y1">
        <v>2021</v>
      </c>
    </row>
    <row r="2" spans="1:38" ht="15" customHeight="1" x14ac:dyDescent="0.25">
      <c r="A2" s="2" t="s">
        <v>1</v>
      </c>
      <c r="E2" s="118" t="s">
        <v>2</v>
      </c>
      <c r="F2" s="137" t="s">
        <v>3</v>
      </c>
      <c r="G2" s="136" t="s">
        <v>4</v>
      </c>
      <c r="H2" s="135" t="s">
        <v>5</v>
      </c>
      <c r="I2" s="134" t="s">
        <v>6</v>
      </c>
      <c r="J2" s="133" t="s">
        <v>7</v>
      </c>
      <c r="K2" s="132" t="s">
        <v>8</v>
      </c>
      <c r="L2" s="128" t="s">
        <v>9</v>
      </c>
      <c r="M2" s="129" t="s">
        <v>10</v>
      </c>
      <c r="N2" s="124" t="s">
        <v>11</v>
      </c>
      <c r="O2" s="130" t="s">
        <v>12</v>
      </c>
      <c r="P2" s="131" t="s">
        <v>13</v>
      </c>
      <c r="Q2" s="123" t="s">
        <v>14</v>
      </c>
      <c r="R2" s="124" t="s">
        <v>15</v>
      </c>
      <c r="S2" s="125" t="s">
        <v>16</v>
      </c>
      <c r="T2" s="126" t="s">
        <v>17</v>
      </c>
      <c r="U2" s="127" t="s">
        <v>18</v>
      </c>
      <c r="V2" s="119" t="s">
        <v>19</v>
      </c>
      <c r="W2" s="120" t="s">
        <v>20</v>
      </c>
      <c r="X2" s="121" t="s">
        <v>21</v>
      </c>
      <c r="Y2" s="122" t="s">
        <v>22</v>
      </c>
    </row>
    <row r="3" spans="1:38" x14ac:dyDescent="0.25">
      <c r="A3" s="2" t="s">
        <v>23</v>
      </c>
      <c r="E3" s="118"/>
      <c r="F3" s="137"/>
      <c r="G3" s="136"/>
      <c r="H3" s="135"/>
      <c r="I3" s="134"/>
      <c r="J3" s="133"/>
      <c r="K3" s="132"/>
      <c r="L3" s="128"/>
      <c r="M3" s="129"/>
      <c r="N3" s="124"/>
      <c r="O3" s="130"/>
      <c r="P3" s="131"/>
      <c r="Q3" s="123"/>
      <c r="R3" s="124"/>
      <c r="S3" s="125"/>
      <c r="T3" s="126"/>
      <c r="U3" s="127"/>
      <c r="V3" s="119"/>
      <c r="W3" s="120"/>
      <c r="X3" s="121"/>
      <c r="Y3" s="122"/>
    </row>
    <row r="4" spans="1:38" x14ac:dyDescent="0.25">
      <c r="A4" s="2" t="s">
        <v>24</v>
      </c>
      <c r="E4" s="118"/>
      <c r="F4" s="137"/>
      <c r="G4" s="136"/>
      <c r="H4" s="135"/>
      <c r="I4" s="134"/>
      <c r="J4" s="133"/>
      <c r="K4" s="132"/>
      <c r="L4" s="128"/>
      <c r="M4" s="129"/>
      <c r="N4" s="124"/>
      <c r="O4" s="130"/>
      <c r="P4" s="131"/>
      <c r="Q4" s="123"/>
      <c r="R4" s="124"/>
      <c r="S4" s="125"/>
      <c r="T4" s="126"/>
      <c r="U4" s="127"/>
      <c r="V4" s="119"/>
      <c r="W4" s="120"/>
      <c r="X4" s="121"/>
      <c r="Y4" s="122"/>
    </row>
    <row r="5" spans="1:38" x14ac:dyDescent="0.25">
      <c r="A5" s="2" t="s">
        <v>25</v>
      </c>
      <c r="E5" s="118"/>
      <c r="F5" s="137"/>
      <c r="G5" s="136"/>
      <c r="H5" s="135"/>
      <c r="I5" s="134"/>
      <c r="J5" s="133"/>
      <c r="K5" s="132"/>
      <c r="L5" s="128"/>
      <c r="M5" s="129"/>
      <c r="N5" s="124"/>
      <c r="O5" s="130"/>
      <c r="P5" s="131"/>
      <c r="Q5" s="123"/>
      <c r="R5" s="124"/>
      <c r="S5" s="125"/>
      <c r="T5" s="126"/>
      <c r="U5" s="127"/>
      <c r="V5" s="119"/>
      <c r="W5" s="120"/>
      <c r="X5" s="121"/>
      <c r="Y5" s="122"/>
    </row>
    <row r="6" spans="1:38" x14ac:dyDescent="0.25">
      <c r="Q6" s="87">
        <v>0.16666666666666666</v>
      </c>
      <c r="R6" s="87">
        <v>0.33333333333333331</v>
      </c>
      <c r="S6" s="87">
        <v>0.33333333333333331</v>
      </c>
      <c r="T6" s="87">
        <v>0.16666666666666666</v>
      </c>
      <c r="U6" s="87">
        <v>0.5</v>
      </c>
      <c r="V6" s="87">
        <v>0.66666666666666663</v>
      </c>
      <c r="W6" s="87">
        <v>0.66666666666666663</v>
      </c>
      <c r="X6" s="87">
        <v>1</v>
      </c>
      <c r="Y6" s="87">
        <v>1</v>
      </c>
    </row>
    <row r="7" spans="1:38" x14ac:dyDescent="0.25">
      <c r="A7" s="3" t="s">
        <v>26</v>
      </c>
      <c r="B7" s="3" t="s">
        <v>26</v>
      </c>
      <c r="C7" s="3" t="s">
        <v>26</v>
      </c>
      <c r="D7" s="44"/>
      <c r="E7" s="44" t="s">
        <v>26</v>
      </c>
      <c r="F7" s="44"/>
      <c r="G7" s="44"/>
      <c r="H7" s="44"/>
      <c r="I7" s="44"/>
      <c r="J7" s="44"/>
      <c r="K7" s="44"/>
      <c r="L7" s="44"/>
      <c r="M7" s="44"/>
      <c r="N7" s="7"/>
      <c r="O7" s="7"/>
      <c r="P7" s="44"/>
      <c r="Q7" s="44"/>
      <c r="R7" s="44"/>
      <c r="S7" s="44"/>
      <c r="T7" s="44"/>
      <c r="U7" s="44"/>
      <c r="V7" s="44"/>
      <c r="W7" s="44"/>
      <c r="X7" s="44"/>
      <c r="Y7" s="44"/>
      <c r="AD7">
        <v>2013</v>
      </c>
      <c r="AE7">
        <v>2014</v>
      </c>
      <c r="AF7">
        <v>2015</v>
      </c>
      <c r="AG7">
        <v>2016</v>
      </c>
      <c r="AH7">
        <v>2017</v>
      </c>
      <c r="AI7">
        <v>2018</v>
      </c>
      <c r="AJ7">
        <v>2019</v>
      </c>
      <c r="AK7">
        <v>2020</v>
      </c>
      <c r="AL7">
        <v>2021</v>
      </c>
    </row>
    <row r="8" spans="1:38" x14ac:dyDescent="0.25">
      <c r="A8" s="3" t="s">
        <v>27</v>
      </c>
      <c r="B8" s="46" t="s">
        <v>28</v>
      </c>
      <c r="C8" s="46" t="s">
        <v>29</v>
      </c>
      <c r="D8" s="4" t="s">
        <v>30</v>
      </c>
      <c r="E8" s="4" t="s">
        <v>31</v>
      </c>
      <c r="F8" s="4" t="s">
        <v>32</v>
      </c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4" t="s">
        <v>40</v>
      </c>
      <c r="O8" s="4" t="s">
        <v>41</v>
      </c>
      <c r="P8" s="4" t="s">
        <v>42</v>
      </c>
      <c r="Q8" s="4" t="s">
        <v>43</v>
      </c>
      <c r="R8" s="4" t="s">
        <v>44</v>
      </c>
      <c r="S8" s="4" t="s">
        <v>45</v>
      </c>
      <c r="T8" s="4" t="s">
        <v>46</v>
      </c>
      <c r="U8" s="4" t="s">
        <v>47</v>
      </c>
      <c r="V8" s="4" t="s">
        <v>48</v>
      </c>
      <c r="W8" s="4" t="s">
        <v>49</v>
      </c>
      <c r="X8" s="4" t="s">
        <v>50</v>
      </c>
      <c r="Y8" s="45" t="s">
        <v>51</v>
      </c>
      <c r="AC8" t="s">
        <v>162</v>
      </c>
      <c r="AD8">
        <v>1</v>
      </c>
      <c r="AE8">
        <v>2</v>
      </c>
      <c r="AF8">
        <v>2</v>
      </c>
      <c r="AG8">
        <v>1</v>
      </c>
      <c r="AH8">
        <v>3</v>
      </c>
      <c r="AI8">
        <v>4</v>
      </c>
      <c r="AJ8">
        <v>4</v>
      </c>
      <c r="AK8">
        <v>6</v>
      </c>
      <c r="AL8">
        <v>6</v>
      </c>
    </row>
    <row r="9" spans="1:38" x14ac:dyDescent="0.25">
      <c r="A9" t="s">
        <v>26</v>
      </c>
      <c r="B9" s="45" t="s">
        <v>52</v>
      </c>
      <c r="C9" s="4" t="s">
        <v>26</v>
      </c>
      <c r="D9" s="5">
        <v>91887</v>
      </c>
      <c r="E9" s="5">
        <v>88716</v>
      </c>
      <c r="F9" s="5">
        <v>89918</v>
      </c>
      <c r="G9" s="5">
        <v>115636</v>
      </c>
      <c r="H9" s="5">
        <v>109901</v>
      </c>
      <c r="I9" s="5">
        <v>109161</v>
      </c>
      <c r="J9" s="5">
        <v>129192</v>
      </c>
      <c r="K9" s="5">
        <v>110615</v>
      </c>
      <c r="L9" s="5">
        <v>98673</v>
      </c>
      <c r="M9" s="5">
        <v>127751</v>
      </c>
      <c r="N9" s="5">
        <v>138343</v>
      </c>
      <c r="O9" s="5">
        <v>137968</v>
      </c>
      <c r="P9" s="5">
        <v>142149</v>
      </c>
      <c r="Q9" s="5">
        <v>144195</v>
      </c>
      <c r="R9" s="5">
        <v>150686</v>
      </c>
      <c r="S9" s="5">
        <v>154603</v>
      </c>
      <c r="T9" s="5">
        <v>158649</v>
      </c>
      <c r="U9" s="5">
        <v>147929</v>
      </c>
      <c r="V9" s="5">
        <v>142381</v>
      </c>
      <c r="W9" s="5">
        <v>141412</v>
      </c>
      <c r="X9" s="5">
        <v>176276</v>
      </c>
      <c r="Y9" s="5">
        <v>2706041</v>
      </c>
      <c r="AC9" t="s">
        <v>108</v>
      </c>
      <c r="AD9">
        <v>6</v>
      </c>
      <c r="AE9">
        <v>4</v>
      </c>
      <c r="AF9">
        <v>3</v>
      </c>
      <c r="AG9">
        <v>2</v>
      </c>
      <c r="AH9">
        <v>1</v>
      </c>
      <c r="AI9">
        <v>0</v>
      </c>
      <c r="AJ9">
        <v>1</v>
      </c>
      <c r="AK9">
        <v>0</v>
      </c>
      <c r="AL9">
        <v>0</v>
      </c>
    </row>
    <row r="10" spans="1:38" x14ac:dyDescent="0.25">
      <c r="A10" s="6">
        <v>937</v>
      </c>
      <c r="B10" s="8" t="s">
        <v>58</v>
      </c>
      <c r="C10" s="8" t="s">
        <v>81</v>
      </c>
      <c r="D10" s="9">
        <v>4267</v>
      </c>
      <c r="E10" s="9">
        <v>3810</v>
      </c>
      <c r="F10" s="9">
        <v>2598</v>
      </c>
      <c r="G10" s="9">
        <v>5662</v>
      </c>
      <c r="H10" s="9">
        <v>5105</v>
      </c>
      <c r="I10" s="9">
        <v>4190</v>
      </c>
      <c r="J10" s="9">
        <v>5381</v>
      </c>
      <c r="K10" s="9">
        <v>4714</v>
      </c>
      <c r="L10" s="9">
        <v>4885</v>
      </c>
      <c r="M10" s="9">
        <v>7140</v>
      </c>
      <c r="N10" s="9">
        <v>6469</v>
      </c>
      <c r="O10" s="9">
        <v>5570</v>
      </c>
      <c r="P10" s="9">
        <v>6866</v>
      </c>
      <c r="Q10" s="9">
        <v>6830</v>
      </c>
      <c r="R10" s="9">
        <v>4277</v>
      </c>
      <c r="S10" s="9">
        <v>2735</v>
      </c>
      <c r="T10" s="9">
        <v>2038</v>
      </c>
      <c r="U10" s="9">
        <v>1328</v>
      </c>
      <c r="V10" s="9">
        <v>588</v>
      </c>
      <c r="W10" s="9">
        <v>263</v>
      </c>
      <c r="X10" s="9">
        <v>461</v>
      </c>
      <c r="Y10" s="9">
        <v>85177</v>
      </c>
      <c r="AC10" t="s">
        <v>115</v>
      </c>
      <c r="AD10">
        <v>0</v>
      </c>
      <c r="AE10">
        <v>0</v>
      </c>
      <c r="AF10">
        <v>1</v>
      </c>
      <c r="AG10">
        <v>3</v>
      </c>
      <c r="AH10">
        <v>2</v>
      </c>
      <c r="AI10">
        <v>2</v>
      </c>
      <c r="AJ10">
        <v>1</v>
      </c>
      <c r="AK10">
        <v>0</v>
      </c>
      <c r="AL10">
        <v>0</v>
      </c>
    </row>
    <row r="11" spans="1:38" x14ac:dyDescent="0.25">
      <c r="A11" s="6">
        <v>320</v>
      </c>
      <c r="B11" s="8" t="s">
        <v>62</v>
      </c>
      <c r="C11" s="8" t="s">
        <v>84</v>
      </c>
      <c r="D11" s="9">
        <v>2639</v>
      </c>
      <c r="E11" s="9">
        <v>1921</v>
      </c>
      <c r="F11" s="9">
        <v>1688</v>
      </c>
      <c r="G11" s="9">
        <v>1958</v>
      </c>
      <c r="H11" s="9">
        <v>3303</v>
      </c>
      <c r="I11" s="9">
        <v>2419</v>
      </c>
      <c r="J11" s="9">
        <v>2689</v>
      </c>
      <c r="K11" s="9">
        <v>2645</v>
      </c>
      <c r="L11" s="9">
        <v>2155</v>
      </c>
      <c r="M11" s="9">
        <v>2450</v>
      </c>
      <c r="N11" s="9">
        <v>4437</v>
      </c>
      <c r="O11" s="9">
        <v>4261</v>
      </c>
      <c r="P11" s="9">
        <v>3169</v>
      </c>
      <c r="Q11" s="9">
        <v>2133</v>
      </c>
      <c r="R11" s="9">
        <v>1964</v>
      </c>
      <c r="S11" s="9">
        <v>1379</v>
      </c>
      <c r="T11" s="9">
        <v>1180</v>
      </c>
      <c r="U11" s="9">
        <v>1164</v>
      </c>
      <c r="V11" s="9">
        <v>1730</v>
      </c>
      <c r="W11" s="9">
        <v>682</v>
      </c>
      <c r="X11" s="9">
        <v>287</v>
      </c>
      <c r="Y11" s="9">
        <v>46253</v>
      </c>
    </row>
    <row r="12" spans="1:38" x14ac:dyDescent="0.25">
      <c r="A12" s="6">
        <v>952</v>
      </c>
      <c r="B12" s="8" t="s">
        <v>58</v>
      </c>
      <c r="C12" s="8" t="s">
        <v>85</v>
      </c>
      <c r="D12" s="9">
        <v>5255</v>
      </c>
      <c r="E12" s="9">
        <v>4027</v>
      </c>
      <c r="F12" s="9">
        <v>3165</v>
      </c>
      <c r="G12" s="9">
        <v>3501</v>
      </c>
      <c r="H12" s="9">
        <v>4901</v>
      </c>
      <c r="I12" s="9">
        <v>5183</v>
      </c>
      <c r="J12" s="9">
        <v>7194</v>
      </c>
      <c r="K12" s="9">
        <v>4096</v>
      </c>
      <c r="L12" s="9">
        <v>3014</v>
      </c>
      <c r="M12" s="9">
        <v>2987</v>
      </c>
      <c r="N12" s="9">
        <v>4465</v>
      </c>
      <c r="O12" s="9">
        <v>3982</v>
      </c>
      <c r="P12" s="9">
        <v>2899</v>
      </c>
      <c r="Q12" s="9">
        <v>2131</v>
      </c>
      <c r="R12" s="9">
        <v>2609</v>
      </c>
      <c r="S12" s="9">
        <v>1525</v>
      </c>
      <c r="T12" s="9">
        <v>857</v>
      </c>
      <c r="U12" s="9">
        <v>609</v>
      </c>
      <c r="V12" s="9">
        <v>903</v>
      </c>
      <c r="W12" s="9">
        <v>245</v>
      </c>
      <c r="X12" s="9">
        <v>148</v>
      </c>
      <c r="Y12" s="9">
        <v>63696</v>
      </c>
    </row>
    <row r="13" spans="1:38" x14ac:dyDescent="0.25">
      <c r="A13" s="24">
        <v>962</v>
      </c>
      <c r="B13" s="25" t="s">
        <v>58</v>
      </c>
      <c r="C13" s="25" t="s">
        <v>75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132</v>
      </c>
      <c r="K13" s="24">
        <v>2956</v>
      </c>
      <c r="L13" s="24">
        <v>2440</v>
      </c>
      <c r="M13" s="24">
        <v>2153</v>
      </c>
      <c r="N13" s="24">
        <v>2651</v>
      </c>
      <c r="O13" s="24">
        <v>3879</v>
      </c>
      <c r="P13" s="24">
        <v>2887</v>
      </c>
      <c r="Q13" s="24">
        <v>2340</v>
      </c>
      <c r="R13" s="24">
        <v>1446</v>
      </c>
      <c r="S13" s="24">
        <v>3233</v>
      </c>
      <c r="T13" s="24">
        <v>2373</v>
      </c>
      <c r="U13" s="24">
        <v>1662</v>
      </c>
      <c r="V13" s="24">
        <v>1413</v>
      </c>
      <c r="W13" s="24">
        <v>594</v>
      </c>
      <c r="X13" s="24">
        <v>861</v>
      </c>
      <c r="Y13" s="24">
        <v>31020</v>
      </c>
    </row>
    <row r="14" spans="1:38" x14ac:dyDescent="0.25">
      <c r="A14" s="6">
        <v>884</v>
      </c>
      <c r="B14" s="8" t="s">
        <v>55</v>
      </c>
      <c r="C14" s="8" t="s">
        <v>97</v>
      </c>
      <c r="D14" s="9">
        <v>3245</v>
      </c>
      <c r="E14" s="9">
        <v>2800</v>
      </c>
      <c r="F14" s="9">
        <v>3941</v>
      </c>
      <c r="G14" s="9">
        <v>6293</v>
      </c>
      <c r="H14" s="9">
        <v>4831</v>
      </c>
      <c r="I14" s="9">
        <v>4072</v>
      </c>
      <c r="J14" s="9">
        <v>5621</v>
      </c>
      <c r="K14" s="9">
        <v>3519</v>
      </c>
      <c r="L14" s="9">
        <v>4044</v>
      </c>
      <c r="M14" s="9">
        <v>3921</v>
      </c>
      <c r="N14" s="9">
        <v>3764</v>
      </c>
      <c r="O14" s="9">
        <v>3726</v>
      </c>
      <c r="P14" s="9">
        <v>2175</v>
      </c>
      <c r="Q14" s="9">
        <v>1200</v>
      </c>
      <c r="R14" s="9">
        <v>1620</v>
      </c>
      <c r="S14" s="9">
        <v>1469</v>
      </c>
      <c r="T14" s="9">
        <v>500</v>
      </c>
      <c r="U14" s="9">
        <v>143</v>
      </c>
      <c r="V14" s="9">
        <v>10</v>
      </c>
      <c r="W14" s="9">
        <v>0</v>
      </c>
      <c r="X14" s="9">
        <v>0</v>
      </c>
      <c r="Y14" s="9">
        <v>56894</v>
      </c>
    </row>
    <row r="15" spans="1:38" x14ac:dyDescent="0.25">
      <c r="A15" s="6">
        <v>915</v>
      </c>
      <c r="B15" s="8" t="s">
        <v>55</v>
      </c>
      <c r="C15" s="8" t="s">
        <v>74</v>
      </c>
      <c r="D15" s="9">
        <v>3066</v>
      </c>
      <c r="E15" s="9">
        <v>2427</v>
      </c>
      <c r="F15" s="9">
        <v>1852</v>
      </c>
      <c r="G15" s="9">
        <v>2228</v>
      </c>
      <c r="H15" s="9">
        <v>2096</v>
      </c>
      <c r="I15" s="9">
        <v>2308</v>
      </c>
      <c r="J15" s="9">
        <v>2938</v>
      </c>
      <c r="K15" s="9">
        <v>2134</v>
      </c>
      <c r="L15" s="9">
        <v>1646</v>
      </c>
      <c r="M15" s="9">
        <v>1821</v>
      </c>
      <c r="N15" s="9">
        <v>1868</v>
      </c>
      <c r="O15" s="9">
        <v>3715</v>
      </c>
      <c r="P15" s="9">
        <v>4250</v>
      </c>
      <c r="Q15" s="9">
        <v>3891</v>
      </c>
      <c r="R15" s="9">
        <v>4214</v>
      </c>
      <c r="S15" s="9">
        <v>4247</v>
      </c>
      <c r="T15" s="9">
        <v>4071</v>
      </c>
      <c r="U15" s="9">
        <v>3853</v>
      </c>
      <c r="V15" s="9">
        <v>2889</v>
      </c>
      <c r="W15" s="9">
        <v>2506</v>
      </c>
      <c r="X15" s="9">
        <v>1381</v>
      </c>
      <c r="Y15" s="9">
        <v>59401</v>
      </c>
    </row>
    <row r="16" spans="1:38" x14ac:dyDescent="0.25">
      <c r="A16" s="6">
        <v>818</v>
      </c>
      <c r="B16" s="20" t="s">
        <v>76</v>
      </c>
      <c r="C16" s="20" t="s">
        <v>77</v>
      </c>
      <c r="D16" s="21">
        <v>1673</v>
      </c>
      <c r="E16" s="21">
        <v>1380</v>
      </c>
      <c r="F16" s="21">
        <v>1502</v>
      </c>
      <c r="G16" s="21">
        <v>1866</v>
      </c>
      <c r="H16" s="21">
        <v>2341</v>
      </c>
      <c r="I16" s="21">
        <v>2448</v>
      </c>
      <c r="J16" s="21">
        <v>3499</v>
      </c>
      <c r="K16" s="21">
        <v>2278</v>
      </c>
      <c r="L16" s="21">
        <v>2532</v>
      </c>
      <c r="M16" s="21">
        <v>3014</v>
      </c>
      <c r="N16" s="21">
        <v>3291</v>
      </c>
      <c r="O16" s="21">
        <v>2826</v>
      </c>
      <c r="P16" s="21">
        <v>3788</v>
      </c>
      <c r="Q16" s="21">
        <v>4247</v>
      </c>
      <c r="R16" s="21">
        <v>3148</v>
      </c>
      <c r="S16" s="21">
        <v>3023</v>
      </c>
      <c r="T16" s="21">
        <v>3123</v>
      </c>
      <c r="U16" s="21">
        <v>2649</v>
      </c>
      <c r="V16" s="21">
        <v>2793</v>
      </c>
      <c r="W16" s="21">
        <v>2246</v>
      </c>
      <c r="X16" s="21">
        <v>836</v>
      </c>
      <c r="Y16" s="21">
        <v>54503</v>
      </c>
    </row>
    <row r="17" spans="1:25" x14ac:dyDescent="0.25">
      <c r="A17" s="6">
        <v>883</v>
      </c>
      <c r="B17" s="20" t="s">
        <v>55</v>
      </c>
      <c r="C17" s="20" t="s">
        <v>95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3470</v>
      </c>
      <c r="K17" s="21">
        <v>3512</v>
      </c>
      <c r="L17" s="21">
        <v>2041</v>
      </c>
      <c r="M17" s="21">
        <v>2877</v>
      </c>
      <c r="N17" s="21">
        <v>3129</v>
      </c>
      <c r="O17" s="21">
        <v>2555</v>
      </c>
      <c r="P17" s="21">
        <v>4818</v>
      </c>
      <c r="Q17" s="21">
        <v>5385</v>
      </c>
      <c r="R17" s="21">
        <v>4890</v>
      </c>
      <c r="S17" s="21">
        <v>4419</v>
      </c>
      <c r="T17" s="21">
        <v>3246</v>
      </c>
      <c r="U17" s="21">
        <v>2426</v>
      </c>
      <c r="V17" s="21">
        <v>458</v>
      </c>
      <c r="W17" s="21">
        <v>0</v>
      </c>
      <c r="X17" s="21">
        <v>0</v>
      </c>
      <c r="Y17" s="21">
        <v>43226</v>
      </c>
    </row>
    <row r="18" spans="1:25" x14ac:dyDescent="0.25">
      <c r="A18" s="6">
        <v>334</v>
      </c>
      <c r="B18" s="8" t="s">
        <v>62</v>
      </c>
      <c r="C18" s="8" t="s">
        <v>90</v>
      </c>
      <c r="D18" s="9">
        <v>4604</v>
      </c>
      <c r="E18" s="9">
        <v>3305</v>
      </c>
      <c r="F18" s="9">
        <v>2796</v>
      </c>
      <c r="G18" s="9">
        <v>3239</v>
      </c>
      <c r="H18" s="9">
        <v>2211</v>
      </c>
      <c r="I18" s="9">
        <v>1558</v>
      </c>
      <c r="J18" s="9">
        <v>3123</v>
      </c>
      <c r="K18" s="9">
        <v>4745</v>
      </c>
      <c r="L18" s="9">
        <v>3466</v>
      </c>
      <c r="M18" s="9">
        <v>3422</v>
      </c>
      <c r="N18" s="9">
        <v>3207</v>
      </c>
      <c r="O18" s="9">
        <v>2445</v>
      </c>
      <c r="P18" s="9">
        <v>1540</v>
      </c>
      <c r="Q18" s="9">
        <v>931</v>
      </c>
      <c r="R18" s="9">
        <v>2549</v>
      </c>
      <c r="S18" s="9">
        <v>1716</v>
      </c>
      <c r="T18" s="9">
        <v>1281</v>
      </c>
      <c r="U18" s="9">
        <v>732</v>
      </c>
      <c r="V18" s="9">
        <v>446</v>
      </c>
      <c r="W18" s="9">
        <v>96</v>
      </c>
      <c r="X18" s="9">
        <v>20</v>
      </c>
      <c r="Y18" s="9">
        <v>47432</v>
      </c>
    </row>
    <row r="19" spans="1:25" x14ac:dyDescent="0.25">
      <c r="A19" s="30">
        <v>658</v>
      </c>
      <c r="B19" s="31" t="s">
        <v>66</v>
      </c>
      <c r="C19" s="31" t="s">
        <v>67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373</v>
      </c>
      <c r="O19" s="30">
        <v>2298</v>
      </c>
      <c r="P19" s="30">
        <v>4604</v>
      </c>
      <c r="Q19" s="30">
        <v>4781</v>
      </c>
      <c r="R19" s="30">
        <v>3189</v>
      </c>
      <c r="S19" s="30">
        <v>4162</v>
      </c>
      <c r="T19" s="30">
        <v>3374</v>
      </c>
      <c r="U19" s="30">
        <v>12303</v>
      </c>
      <c r="V19" s="30">
        <v>6127</v>
      </c>
      <c r="W19" s="30">
        <v>5221</v>
      </c>
      <c r="X19" s="30">
        <v>5313</v>
      </c>
      <c r="Y19" s="30">
        <v>51745</v>
      </c>
    </row>
    <row r="20" spans="1:25" x14ac:dyDescent="0.25">
      <c r="A20" s="28">
        <v>619</v>
      </c>
      <c r="B20" s="29" t="s">
        <v>78</v>
      </c>
      <c r="C20" s="29" t="s">
        <v>96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1390</v>
      </c>
      <c r="N20" s="28">
        <v>4194</v>
      </c>
      <c r="O20" s="28">
        <v>2028</v>
      </c>
      <c r="P20" s="28">
        <v>1262</v>
      </c>
      <c r="Q20" s="28">
        <v>1332</v>
      </c>
      <c r="R20" s="28">
        <v>909</v>
      </c>
      <c r="S20" s="28">
        <v>414</v>
      </c>
      <c r="T20" s="28">
        <v>314</v>
      </c>
      <c r="U20" s="28">
        <v>129</v>
      </c>
      <c r="V20" s="28">
        <v>42</v>
      </c>
      <c r="W20" s="28">
        <v>0</v>
      </c>
      <c r="X20" s="28">
        <v>0</v>
      </c>
      <c r="Y20" s="28">
        <v>12014</v>
      </c>
    </row>
    <row r="21" spans="1:25" x14ac:dyDescent="0.25">
      <c r="A21" s="26">
        <v>957</v>
      </c>
      <c r="B21" s="27" t="s">
        <v>58</v>
      </c>
      <c r="C21" s="27" t="s">
        <v>80</v>
      </c>
      <c r="D21" s="26">
        <v>1695</v>
      </c>
      <c r="E21" s="26">
        <v>2657</v>
      </c>
      <c r="F21" s="26">
        <v>2424</v>
      </c>
      <c r="G21" s="26">
        <v>1901</v>
      </c>
      <c r="H21" s="26">
        <v>1875</v>
      </c>
      <c r="I21" s="26">
        <v>1587</v>
      </c>
      <c r="J21" s="26">
        <v>2290</v>
      </c>
      <c r="K21" s="26">
        <v>1653</v>
      </c>
      <c r="L21" s="26">
        <v>956</v>
      </c>
      <c r="M21" s="26">
        <v>3032</v>
      </c>
      <c r="N21" s="26">
        <v>2980</v>
      </c>
      <c r="O21" s="26">
        <v>2012</v>
      </c>
      <c r="P21" s="26">
        <v>1647</v>
      </c>
      <c r="Q21" s="26">
        <v>1675</v>
      </c>
      <c r="R21" s="26">
        <v>1562</v>
      </c>
      <c r="S21" s="26">
        <v>1482</v>
      </c>
      <c r="T21" s="26">
        <v>1019</v>
      </c>
      <c r="U21" s="26">
        <v>1512</v>
      </c>
      <c r="V21" s="26">
        <v>1292</v>
      </c>
      <c r="W21" s="26">
        <v>634</v>
      </c>
      <c r="X21" s="26">
        <v>479</v>
      </c>
      <c r="Y21" s="26">
        <v>36364</v>
      </c>
    </row>
    <row r="22" spans="1:25" x14ac:dyDescent="0.25">
      <c r="A22" s="26">
        <v>989</v>
      </c>
      <c r="B22" s="27" t="s">
        <v>60</v>
      </c>
      <c r="C22" s="27" t="s">
        <v>98</v>
      </c>
      <c r="D22" s="26">
        <v>1358</v>
      </c>
      <c r="E22" s="26">
        <v>1358</v>
      </c>
      <c r="F22" s="26">
        <v>1241</v>
      </c>
      <c r="G22" s="26">
        <v>1533</v>
      </c>
      <c r="H22" s="26">
        <v>1180</v>
      </c>
      <c r="I22" s="26">
        <v>1022</v>
      </c>
      <c r="J22" s="26">
        <v>3266</v>
      </c>
      <c r="K22" s="26">
        <v>2513</v>
      </c>
      <c r="L22" s="26">
        <v>2331</v>
      </c>
      <c r="M22" s="26">
        <v>3217</v>
      </c>
      <c r="N22" s="26">
        <v>2128</v>
      </c>
      <c r="O22" s="26">
        <v>1956</v>
      </c>
      <c r="P22" s="26">
        <v>1731</v>
      </c>
      <c r="Q22" s="26">
        <v>1569</v>
      </c>
      <c r="R22" s="26">
        <v>1292</v>
      </c>
      <c r="S22" s="26">
        <v>510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28205</v>
      </c>
    </row>
    <row r="23" spans="1:25" x14ac:dyDescent="0.25">
      <c r="A23" s="6">
        <v>910</v>
      </c>
      <c r="B23" s="12" t="s">
        <v>55</v>
      </c>
      <c r="C23" s="12" t="s">
        <v>56</v>
      </c>
      <c r="D23" s="13">
        <v>2218</v>
      </c>
      <c r="E23" s="13">
        <v>2146</v>
      </c>
      <c r="F23" s="13">
        <v>2570</v>
      </c>
      <c r="G23" s="13">
        <v>2610</v>
      </c>
      <c r="H23" s="13">
        <v>2697</v>
      </c>
      <c r="I23" s="13">
        <v>3070</v>
      </c>
      <c r="J23" s="13">
        <v>4117</v>
      </c>
      <c r="K23" s="13">
        <v>2166</v>
      </c>
      <c r="L23" s="13">
        <v>1441</v>
      </c>
      <c r="M23" s="13">
        <v>1928</v>
      </c>
      <c r="N23" s="13">
        <v>1558</v>
      </c>
      <c r="O23" s="13">
        <v>1637</v>
      </c>
      <c r="P23" s="13">
        <v>3395</v>
      </c>
      <c r="Q23" s="13">
        <v>3614</v>
      </c>
      <c r="R23" s="13">
        <v>3755</v>
      </c>
      <c r="S23" s="13">
        <v>4955</v>
      </c>
      <c r="T23" s="13">
        <v>4821</v>
      </c>
      <c r="U23" s="13">
        <v>3627</v>
      </c>
      <c r="V23" s="13">
        <v>4977</v>
      </c>
      <c r="W23" s="13">
        <v>4412</v>
      </c>
      <c r="X23" s="13">
        <v>8928</v>
      </c>
      <c r="Y23" s="13">
        <v>70642</v>
      </c>
    </row>
    <row r="24" spans="1:25" x14ac:dyDescent="0.25">
      <c r="A24" s="30">
        <v>514</v>
      </c>
      <c r="B24" s="31" t="s">
        <v>82</v>
      </c>
      <c r="C24" s="31" t="s">
        <v>83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1476</v>
      </c>
      <c r="P24" s="30">
        <v>4387</v>
      </c>
      <c r="Q24" s="30">
        <v>3846</v>
      </c>
      <c r="R24" s="30">
        <v>3168</v>
      </c>
      <c r="S24" s="30">
        <v>2655</v>
      </c>
      <c r="T24" s="30">
        <v>1819</v>
      </c>
      <c r="U24" s="30">
        <v>1853</v>
      </c>
      <c r="V24" s="30">
        <v>1116</v>
      </c>
      <c r="W24" s="30">
        <v>464</v>
      </c>
      <c r="X24" s="30">
        <v>381</v>
      </c>
      <c r="Y24" s="30">
        <v>21165</v>
      </c>
    </row>
    <row r="25" spans="1:25" x14ac:dyDescent="0.25">
      <c r="A25" s="6">
        <v>48</v>
      </c>
      <c r="B25" s="22" t="s">
        <v>64</v>
      </c>
      <c r="C25" s="22" t="s">
        <v>91</v>
      </c>
      <c r="D25" s="23">
        <v>2159</v>
      </c>
      <c r="E25" s="23">
        <v>2232</v>
      </c>
      <c r="F25" s="23">
        <v>2181</v>
      </c>
      <c r="G25" s="23">
        <v>2411</v>
      </c>
      <c r="H25" s="23">
        <v>2369</v>
      </c>
      <c r="I25" s="23">
        <v>2111</v>
      </c>
      <c r="J25" s="23">
        <v>2369</v>
      </c>
      <c r="K25" s="23">
        <v>3436</v>
      </c>
      <c r="L25" s="23">
        <v>1730</v>
      </c>
      <c r="M25" s="23">
        <v>1784</v>
      </c>
      <c r="N25" s="23">
        <v>1693</v>
      </c>
      <c r="O25" s="23">
        <v>1341</v>
      </c>
      <c r="P25" s="23">
        <v>898</v>
      </c>
      <c r="Q25" s="23">
        <v>641</v>
      </c>
      <c r="R25" s="23">
        <v>360</v>
      </c>
      <c r="S25" s="23">
        <v>930</v>
      </c>
      <c r="T25" s="23">
        <v>722</v>
      </c>
      <c r="U25" s="23">
        <v>365</v>
      </c>
      <c r="V25" s="23">
        <v>347</v>
      </c>
      <c r="W25" s="23">
        <v>65</v>
      </c>
      <c r="X25" s="23">
        <v>20</v>
      </c>
      <c r="Y25" s="23">
        <v>30164</v>
      </c>
    </row>
    <row r="26" spans="1:25" x14ac:dyDescent="0.25">
      <c r="A26" s="6">
        <v>966</v>
      </c>
      <c r="B26" s="14" t="s">
        <v>58</v>
      </c>
      <c r="C26" s="14" t="s">
        <v>87</v>
      </c>
      <c r="D26" s="15">
        <v>0</v>
      </c>
      <c r="E26" s="15">
        <v>0</v>
      </c>
      <c r="F26" s="15">
        <v>1054</v>
      </c>
      <c r="G26" s="15">
        <v>3303</v>
      </c>
      <c r="H26" s="15">
        <v>2450</v>
      </c>
      <c r="I26" s="15">
        <v>1617</v>
      </c>
      <c r="J26" s="15">
        <v>2602</v>
      </c>
      <c r="K26" s="15">
        <v>1607</v>
      </c>
      <c r="L26" s="15">
        <v>1240</v>
      </c>
      <c r="M26" s="15">
        <v>1420</v>
      </c>
      <c r="N26" s="15">
        <v>1646</v>
      </c>
      <c r="O26" s="15">
        <v>1085</v>
      </c>
      <c r="P26" s="15">
        <v>729</v>
      </c>
      <c r="Q26" s="15">
        <v>432</v>
      </c>
      <c r="R26" s="15">
        <v>338</v>
      </c>
      <c r="S26" s="15">
        <v>732</v>
      </c>
      <c r="T26" s="15">
        <v>748</v>
      </c>
      <c r="U26" s="15">
        <v>359</v>
      </c>
      <c r="V26" s="15">
        <v>255</v>
      </c>
      <c r="W26" s="15">
        <v>124</v>
      </c>
      <c r="X26" s="15">
        <v>72</v>
      </c>
      <c r="Y26" s="15">
        <v>21813</v>
      </c>
    </row>
    <row r="27" spans="1:25" x14ac:dyDescent="0.25">
      <c r="A27" s="6">
        <v>683</v>
      </c>
      <c r="B27" s="16" t="s">
        <v>92</v>
      </c>
      <c r="C27" s="16" t="s">
        <v>93</v>
      </c>
      <c r="D27" s="17">
        <v>2627</v>
      </c>
      <c r="E27" s="17">
        <v>1793</v>
      </c>
      <c r="F27" s="17">
        <v>1057</v>
      </c>
      <c r="G27" s="17">
        <v>1756</v>
      </c>
      <c r="H27" s="17">
        <v>2725</v>
      </c>
      <c r="I27" s="17">
        <v>1801</v>
      </c>
      <c r="J27" s="17">
        <v>2053</v>
      </c>
      <c r="K27" s="17">
        <v>1180</v>
      </c>
      <c r="L27" s="17">
        <v>659</v>
      </c>
      <c r="M27" s="17">
        <v>1704</v>
      </c>
      <c r="N27" s="17">
        <v>1775</v>
      </c>
      <c r="O27" s="17">
        <v>920</v>
      </c>
      <c r="P27" s="17">
        <v>529</v>
      </c>
      <c r="Q27" s="17">
        <v>464</v>
      </c>
      <c r="R27" s="17">
        <v>441</v>
      </c>
      <c r="S27" s="17">
        <v>1620</v>
      </c>
      <c r="T27" s="17">
        <v>955</v>
      </c>
      <c r="U27" s="17">
        <v>399</v>
      </c>
      <c r="V27" s="17">
        <v>181</v>
      </c>
      <c r="W27" s="17">
        <v>126</v>
      </c>
      <c r="X27" s="17">
        <v>6</v>
      </c>
      <c r="Y27" s="17">
        <v>24771</v>
      </c>
    </row>
    <row r="28" spans="1:25" x14ac:dyDescent="0.25">
      <c r="A28" s="6">
        <v>890</v>
      </c>
      <c r="B28" s="10" t="s">
        <v>55</v>
      </c>
      <c r="C28" s="10" t="s">
        <v>71</v>
      </c>
      <c r="D28" s="11">
        <v>2146</v>
      </c>
      <c r="E28" s="11">
        <v>4229</v>
      </c>
      <c r="F28" s="11">
        <v>3886</v>
      </c>
      <c r="G28" s="11">
        <v>4345</v>
      </c>
      <c r="H28" s="11">
        <v>4785</v>
      </c>
      <c r="I28" s="11">
        <v>4024</v>
      </c>
      <c r="J28" s="11">
        <v>2048</v>
      </c>
      <c r="K28" s="11">
        <v>843</v>
      </c>
      <c r="L28" s="11">
        <v>452</v>
      </c>
      <c r="M28" s="11">
        <v>272</v>
      </c>
      <c r="N28" s="11">
        <v>206</v>
      </c>
      <c r="O28" s="11">
        <v>161</v>
      </c>
      <c r="P28" s="11">
        <v>7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2213</v>
      </c>
      <c r="W28" s="11">
        <v>2487</v>
      </c>
      <c r="X28" s="11">
        <v>2519</v>
      </c>
      <c r="Y28" s="11">
        <v>34623</v>
      </c>
    </row>
    <row r="29" spans="1:25" x14ac:dyDescent="0.25">
      <c r="A29" s="6">
        <v>857</v>
      </c>
      <c r="B29" s="18" t="s">
        <v>99</v>
      </c>
      <c r="C29" s="18" t="s">
        <v>100</v>
      </c>
      <c r="D29" s="19">
        <v>121</v>
      </c>
      <c r="E29" s="19">
        <v>87</v>
      </c>
      <c r="F29" s="19">
        <v>326</v>
      </c>
      <c r="G29" s="19">
        <v>556</v>
      </c>
      <c r="H29" s="19">
        <v>1037</v>
      </c>
      <c r="I29" s="19">
        <v>3670</v>
      </c>
      <c r="J29" s="19">
        <v>853</v>
      </c>
      <c r="K29" s="19">
        <v>784</v>
      </c>
      <c r="L29" s="19">
        <v>456</v>
      </c>
      <c r="M29" s="19">
        <v>301</v>
      </c>
      <c r="N29" s="19">
        <v>223</v>
      </c>
      <c r="O29" s="19">
        <v>152</v>
      </c>
      <c r="P29" s="19">
        <v>111</v>
      </c>
      <c r="Q29" s="19">
        <v>58</v>
      </c>
      <c r="R29" s="19">
        <v>13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8748</v>
      </c>
    </row>
    <row r="30" spans="1:25" x14ac:dyDescent="0.25">
      <c r="A30" s="26">
        <v>877</v>
      </c>
      <c r="B30" s="27" t="s">
        <v>53</v>
      </c>
      <c r="C30" s="27" t="s">
        <v>88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1983</v>
      </c>
      <c r="Q30" s="26">
        <v>4039</v>
      </c>
      <c r="R30" s="26">
        <v>4039</v>
      </c>
      <c r="S30" s="26">
        <v>2051</v>
      </c>
      <c r="T30" s="26">
        <v>3712</v>
      </c>
      <c r="U30" s="26">
        <v>3633</v>
      </c>
      <c r="V30" s="26">
        <v>1149</v>
      </c>
      <c r="W30" s="26">
        <v>351</v>
      </c>
      <c r="X30" s="26">
        <v>37</v>
      </c>
      <c r="Y30" s="26">
        <v>20994</v>
      </c>
    </row>
    <row r="31" spans="1:25" x14ac:dyDescent="0.25">
      <c r="A31" s="36">
        <v>105</v>
      </c>
      <c r="B31" s="37" t="s">
        <v>72</v>
      </c>
      <c r="C31" s="37" t="s">
        <v>73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51</v>
      </c>
      <c r="Q31" s="36">
        <v>2040</v>
      </c>
      <c r="R31" s="36">
        <v>2368</v>
      </c>
      <c r="S31" s="36">
        <v>3943</v>
      </c>
      <c r="T31" s="36">
        <v>5035</v>
      </c>
      <c r="U31" s="36">
        <v>5687</v>
      </c>
      <c r="V31" s="36">
        <v>4851</v>
      </c>
      <c r="W31" s="36">
        <v>2714</v>
      </c>
      <c r="X31" s="36">
        <v>1889</v>
      </c>
      <c r="Y31" s="36">
        <v>28578</v>
      </c>
    </row>
    <row r="32" spans="1:25" x14ac:dyDescent="0.25">
      <c r="A32" s="32">
        <v>934</v>
      </c>
      <c r="B32" s="33" t="s">
        <v>58</v>
      </c>
      <c r="C32" s="33" t="s">
        <v>94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2018</v>
      </c>
      <c r="R32" s="32">
        <v>8943</v>
      </c>
      <c r="S32" s="32">
        <v>4705</v>
      </c>
      <c r="T32" s="32">
        <v>6639</v>
      </c>
      <c r="U32" s="32">
        <v>7238</v>
      </c>
      <c r="V32" s="32">
        <v>9198</v>
      </c>
      <c r="W32" s="32">
        <v>4770</v>
      </c>
      <c r="X32" s="32">
        <v>2</v>
      </c>
      <c r="Y32" s="32">
        <v>43513</v>
      </c>
    </row>
    <row r="33" spans="1:25" x14ac:dyDescent="0.25">
      <c r="A33" s="34">
        <v>630</v>
      </c>
      <c r="B33" s="35" t="s">
        <v>78</v>
      </c>
      <c r="C33" s="35" t="s">
        <v>79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1047</v>
      </c>
      <c r="R33" s="34">
        <v>2105</v>
      </c>
      <c r="S33" s="34">
        <v>5136</v>
      </c>
      <c r="T33" s="34">
        <v>4067</v>
      </c>
      <c r="U33" s="34">
        <v>4213</v>
      </c>
      <c r="V33" s="34">
        <v>5016</v>
      </c>
      <c r="W33" s="34">
        <v>3257</v>
      </c>
      <c r="X33" s="34">
        <v>554</v>
      </c>
      <c r="Y33" s="34">
        <v>25395</v>
      </c>
    </row>
    <row r="34" spans="1:25" x14ac:dyDescent="0.25">
      <c r="A34" s="38">
        <v>876</v>
      </c>
      <c r="B34" s="39" t="s">
        <v>53</v>
      </c>
      <c r="C34" s="39" t="s">
        <v>54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15683</v>
      </c>
      <c r="W34" s="38">
        <v>7770</v>
      </c>
      <c r="X34" s="38">
        <v>12058</v>
      </c>
      <c r="Y34" s="38">
        <v>35511</v>
      </c>
    </row>
    <row r="35" spans="1:25" x14ac:dyDescent="0.25">
      <c r="A35" s="42">
        <v>879</v>
      </c>
      <c r="B35" s="43" t="s">
        <v>53</v>
      </c>
      <c r="C35" s="43" t="s">
        <v>57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8267</v>
      </c>
      <c r="Y35" s="42">
        <v>8267</v>
      </c>
    </row>
    <row r="36" spans="1:25" x14ac:dyDescent="0.25">
      <c r="A36" s="42">
        <v>946</v>
      </c>
      <c r="B36" s="43" t="s">
        <v>58</v>
      </c>
      <c r="C36" s="43" t="s">
        <v>59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6631</v>
      </c>
      <c r="Y36" s="42">
        <v>6631</v>
      </c>
    </row>
    <row r="37" spans="1:25" x14ac:dyDescent="0.25">
      <c r="A37" s="42">
        <v>993</v>
      </c>
      <c r="B37" s="43" t="s">
        <v>60</v>
      </c>
      <c r="C37" s="43" t="s">
        <v>61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994</v>
      </c>
      <c r="V37" s="42">
        <v>1090</v>
      </c>
      <c r="W37" s="42">
        <v>2950</v>
      </c>
      <c r="X37" s="42">
        <v>6415</v>
      </c>
      <c r="Y37" s="42">
        <v>11449</v>
      </c>
    </row>
    <row r="38" spans="1:25" x14ac:dyDescent="0.25">
      <c r="A38" s="42">
        <v>336</v>
      </c>
      <c r="B38" s="43" t="s">
        <v>62</v>
      </c>
      <c r="C38" s="43" t="s">
        <v>63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19</v>
      </c>
      <c r="X38" s="42">
        <v>6160</v>
      </c>
      <c r="Y38" s="42">
        <v>6179</v>
      </c>
    </row>
    <row r="39" spans="1:25" x14ac:dyDescent="0.25">
      <c r="A39" s="38">
        <v>56</v>
      </c>
      <c r="B39" s="39" t="s">
        <v>64</v>
      </c>
      <c r="C39" s="39" t="s">
        <v>65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7</v>
      </c>
      <c r="V39" s="38">
        <v>5377</v>
      </c>
      <c r="W39" s="38">
        <v>9184</v>
      </c>
      <c r="X39" s="38">
        <v>5522</v>
      </c>
      <c r="Y39" s="38">
        <v>20090</v>
      </c>
    </row>
    <row r="40" spans="1:25" x14ac:dyDescent="0.25">
      <c r="A40" s="40">
        <v>391</v>
      </c>
      <c r="B40" s="41" t="s">
        <v>68</v>
      </c>
      <c r="C40" s="41" t="s">
        <v>69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842</v>
      </c>
      <c r="V40" s="40">
        <v>3451</v>
      </c>
      <c r="W40" s="40">
        <v>4999</v>
      </c>
      <c r="X40" s="40">
        <v>3281</v>
      </c>
      <c r="Y40" s="40">
        <v>12573</v>
      </c>
    </row>
    <row r="41" spans="1:25" x14ac:dyDescent="0.25">
      <c r="A41" s="40">
        <v>945</v>
      </c>
      <c r="B41" s="41" t="s">
        <v>58</v>
      </c>
      <c r="C41" s="41" t="s">
        <v>70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7754</v>
      </c>
      <c r="X41" s="40">
        <v>3209</v>
      </c>
      <c r="Y41" s="40">
        <v>10963</v>
      </c>
    </row>
    <row r="42" spans="1:25" x14ac:dyDescent="0.25">
      <c r="A42" s="34">
        <v>940</v>
      </c>
      <c r="B42" s="35" t="s">
        <v>58</v>
      </c>
      <c r="C42" s="35" t="s">
        <v>86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2029</v>
      </c>
      <c r="S42" s="34">
        <v>4337</v>
      </c>
      <c r="T42" s="34">
        <v>2439</v>
      </c>
      <c r="U42" s="34">
        <v>1061</v>
      </c>
      <c r="V42" s="34">
        <v>193</v>
      </c>
      <c r="W42" s="34">
        <v>15</v>
      </c>
      <c r="X42" s="34">
        <v>81</v>
      </c>
      <c r="Y42" s="34">
        <v>10155</v>
      </c>
    </row>
    <row r="43" spans="1:25" x14ac:dyDescent="0.25">
      <c r="A43" s="36">
        <v>878</v>
      </c>
      <c r="B43" s="37" t="s">
        <v>53</v>
      </c>
      <c r="C43" s="37" t="s">
        <v>89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1430</v>
      </c>
      <c r="T43" s="36">
        <v>4748</v>
      </c>
      <c r="U43" s="36">
        <v>4981</v>
      </c>
      <c r="V43" s="36">
        <v>1966</v>
      </c>
      <c r="W43" s="36">
        <v>616</v>
      </c>
      <c r="X43" s="36">
        <v>35</v>
      </c>
      <c r="Y43" s="36">
        <v>13776</v>
      </c>
    </row>
    <row r="44" spans="1:25" x14ac:dyDescent="0.25">
      <c r="A44" s="6">
        <v>722</v>
      </c>
      <c r="B44" s="10" t="s">
        <v>101</v>
      </c>
      <c r="C44" s="10" t="s">
        <v>102</v>
      </c>
      <c r="D44" s="11">
        <v>1392</v>
      </c>
      <c r="E44" s="11">
        <v>2756</v>
      </c>
      <c r="F44" s="11">
        <v>2197</v>
      </c>
      <c r="G44" s="11">
        <v>2345</v>
      </c>
      <c r="H44" s="11">
        <v>1586</v>
      </c>
      <c r="I44" s="11">
        <v>1377</v>
      </c>
      <c r="J44" s="11">
        <v>1169</v>
      </c>
      <c r="K44" s="11">
        <v>100</v>
      </c>
      <c r="L44" s="11">
        <v>14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12936</v>
      </c>
    </row>
  </sheetData>
  <mergeCells count="21">
    <mergeCell ref="J2:J5"/>
    <mergeCell ref="I2:I5"/>
    <mergeCell ref="H2:H5"/>
    <mergeCell ref="G2:G5"/>
    <mergeCell ref="F2:F5"/>
    <mergeCell ref="E2:E5"/>
    <mergeCell ref="V2:V5"/>
    <mergeCell ref="W2:W5"/>
    <mergeCell ref="X2:X5"/>
    <mergeCell ref="Y2:Y5"/>
    <mergeCell ref="Q2:Q5"/>
    <mergeCell ref="R2:R5"/>
    <mergeCell ref="S2:S5"/>
    <mergeCell ref="T2:T5"/>
    <mergeCell ref="U2:U5"/>
    <mergeCell ref="L2:L5"/>
    <mergeCell ref="M2:M5"/>
    <mergeCell ref="N2:N5"/>
    <mergeCell ref="O2:O5"/>
    <mergeCell ref="P2:P5"/>
    <mergeCell ref="K2:K5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05C8-90BB-8544-920A-8D9F422AAF66}">
  <dimension ref="A3:P57"/>
  <sheetViews>
    <sheetView zoomScaleNormal="183" workbookViewId="0">
      <selection activeCell="I16" sqref="I16"/>
    </sheetView>
  </sheetViews>
  <sheetFormatPr defaultColWidth="11.42578125" defaultRowHeight="15" x14ac:dyDescent="0.25"/>
  <cols>
    <col min="1" max="1" width="23.85546875" bestFit="1" customWidth="1"/>
    <col min="2" max="2" width="17.28515625" customWidth="1"/>
    <col min="3" max="3" width="14.7109375" customWidth="1"/>
    <col min="4" max="4" width="12.140625" bestFit="1" customWidth="1"/>
    <col min="5" max="5" width="12.42578125" bestFit="1" customWidth="1"/>
    <col min="6" max="6" width="11.7109375" bestFit="1" customWidth="1"/>
    <col min="7" max="7" width="12.140625" bestFit="1" customWidth="1"/>
    <col min="8" max="105" width="17.140625" bestFit="1" customWidth="1"/>
    <col min="106" max="126" width="19" bestFit="1" customWidth="1"/>
  </cols>
  <sheetData>
    <row r="3" spans="1:16" ht="20.100000000000001" customHeight="1" x14ac:dyDescent="0.25">
      <c r="B3" s="67" t="s">
        <v>163</v>
      </c>
      <c r="L3" s="138"/>
      <c r="M3" s="138"/>
      <c r="N3" s="138"/>
      <c r="O3" s="138"/>
      <c r="P3" s="138"/>
    </row>
    <row r="4" spans="1:16" x14ac:dyDescent="0.25">
      <c r="A4" s="67" t="s">
        <v>164</v>
      </c>
      <c r="B4" t="s">
        <v>106</v>
      </c>
      <c r="C4" t="s">
        <v>115</v>
      </c>
      <c r="D4" t="s">
        <v>108</v>
      </c>
      <c r="E4" t="s">
        <v>107</v>
      </c>
      <c r="F4" t="s">
        <v>114</v>
      </c>
      <c r="G4" t="s">
        <v>152</v>
      </c>
      <c r="L4" s="138"/>
      <c r="M4" s="138"/>
      <c r="N4" s="138"/>
      <c r="O4" s="138"/>
      <c r="P4" s="138"/>
    </row>
    <row r="5" spans="1:16" x14ac:dyDescent="0.25">
      <c r="A5" s="2" t="s">
        <v>209</v>
      </c>
      <c r="B5" s="61">
        <v>4557.6923076923076</v>
      </c>
      <c r="C5" s="61">
        <v>4270</v>
      </c>
      <c r="D5" s="61">
        <v>4441.7777777777774</v>
      </c>
      <c r="E5" s="61">
        <v>3909.5</v>
      </c>
      <c r="F5" s="61">
        <v>4694</v>
      </c>
      <c r="G5" s="61">
        <v>4456.7142857142853</v>
      </c>
      <c r="H5">
        <f>GETPIVOTDATA("Gjennomsnitt av Length (MM)",$A$3,"Engines","Hybrid")+GETPIVOTDATA("Gjennomsnitt av Length (MM)",$A$3,"Engines","Petrol")+GETPIVOTDATA("Gjennomsnitt av Length (MM)",$A$3,"Engines","Petrol (mostly)")+GETPIVOTDATA("Gjennomsnitt av Length (MM)",$A$3,"Engines","Plugin-Hybrid")</f>
        <v>17315.277777777777</v>
      </c>
      <c r="I5">
        <f>H5/4</f>
        <v>4328.8194444444443</v>
      </c>
      <c r="L5" s="138"/>
      <c r="M5" s="138"/>
      <c r="N5" s="138"/>
      <c r="O5" s="138"/>
      <c r="P5" s="138"/>
    </row>
    <row r="6" spans="1:16" x14ac:dyDescent="0.25">
      <c r="A6" s="2" t="s">
        <v>210</v>
      </c>
      <c r="B6" s="61">
        <v>253.61538461538461</v>
      </c>
      <c r="C6" s="61">
        <v>204</v>
      </c>
      <c r="D6" s="61">
        <v>115.72222222222223</v>
      </c>
      <c r="E6" s="61">
        <v>97</v>
      </c>
      <c r="F6" s="61">
        <v>121</v>
      </c>
      <c r="G6" s="61">
        <v>168.54285714285714</v>
      </c>
      <c r="H6">
        <f>GETPIVOTDATA("Gjennomsnitt av Horsepower",$A$3,"Engines","Hybrid")+GETPIVOTDATA("Gjennomsnitt av Horsepower",$A$3,"Engines","Petrol")+GETPIVOTDATA("Gjennomsnitt av Horsepower",$A$3,"Engines","Petrol (mostly)")+GETPIVOTDATA("Gjennomsnitt av Horsepower",$A$3,"Engines","Plugin-Hybrid")</f>
        <v>537.72222222222217</v>
      </c>
      <c r="I6">
        <f>H6/4</f>
        <v>134.43055555555554</v>
      </c>
      <c r="L6" s="138"/>
      <c r="M6" s="138"/>
      <c r="N6" s="138"/>
      <c r="O6" s="138"/>
      <c r="P6" s="138"/>
    </row>
    <row r="7" spans="1:16" x14ac:dyDescent="0.25">
      <c r="A7" s="2" t="s">
        <v>211</v>
      </c>
      <c r="B7" s="61">
        <v>2010.0769230769231</v>
      </c>
      <c r="C7" s="61">
        <v>1599</v>
      </c>
      <c r="D7" s="61">
        <v>1303.8888888888889</v>
      </c>
      <c r="E7" s="61">
        <v>1200</v>
      </c>
      <c r="F7" s="61">
        <v>1845</v>
      </c>
      <c r="G7" s="61">
        <v>1584.1428571428571</v>
      </c>
      <c r="H7">
        <f t="shared" ref="H7" si="0">GETPIVOTDATA("Gjennomsnitt av Length (MM)",$A$3,"Engines","Hybrid")+GETPIVOTDATA("Gjennomsnitt av Length (MM)",$A$3,"Engines","Petrol")+GETPIVOTDATA("Gjennomsnitt av Length (MM)",$A$3,"Engines","Petrol (mostly)")+GETPIVOTDATA("Gjennomsnitt av Length (MM)",$A$3,"Engines","Plugin-Hybrid")</f>
        <v>17315.277777777777</v>
      </c>
      <c r="L7" s="138"/>
      <c r="M7" s="138"/>
      <c r="N7" s="138"/>
      <c r="O7" s="138"/>
      <c r="P7" s="138"/>
    </row>
    <row r="8" spans="1:16" x14ac:dyDescent="0.25">
      <c r="L8" s="138"/>
      <c r="M8" s="138"/>
      <c r="N8" s="138"/>
      <c r="O8" s="138"/>
      <c r="P8" s="138"/>
    </row>
    <row r="9" spans="1:16" x14ac:dyDescent="0.25">
      <c r="L9" s="138"/>
      <c r="M9" s="138"/>
      <c r="N9" s="138"/>
      <c r="O9" s="138"/>
      <c r="P9" s="138"/>
    </row>
    <row r="10" spans="1:16" x14ac:dyDescent="0.25">
      <c r="A10" t="s">
        <v>117</v>
      </c>
      <c r="B10" s="58" t="s">
        <v>178</v>
      </c>
      <c r="C10" s="58" t="s">
        <v>179</v>
      </c>
      <c r="D10" t="s">
        <v>180</v>
      </c>
      <c r="E10" t="s">
        <v>182</v>
      </c>
      <c r="L10" s="138"/>
      <c r="M10" s="138"/>
      <c r="N10" s="138"/>
      <c r="O10" s="138"/>
      <c r="P10" s="138"/>
    </row>
    <row r="11" spans="1:16" x14ac:dyDescent="0.25">
      <c r="A11" s="61">
        <v>2001</v>
      </c>
      <c r="B11" s="89">
        <v>0</v>
      </c>
      <c r="C11">
        <v>4410.1267125958666</v>
      </c>
      <c r="D11">
        <v>1230.0582347588718</v>
      </c>
      <c r="E11">
        <v>101.98005979461848</v>
      </c>
    </row>
    <row r="12" spans="1:16" x14ac:dyDescent="0.25">
      <c r="A12" s="61">
        <v>2002</v>
      </c>
      <c r="B12" s="89">
        <v>0</v>
      </c>
      <c r="C12">
        <v>4385.8189449740039</v>
      </c>
      <c r="D12">
        <v>1214.8514677209705</v>
      </c>
      <c r="E12">
        <v>100.05697573656846</v>
      </c>
    </row>
    <row r="13" spans="1:16" x14ac:dyDescent="0.25">
      <c r="A13" s="61">
        <v>2003</v>
      </c>
      <c r="B13" s="89">
        <v>0</v>
      </c>
      <c r="C13">
        <v>4405.2935495098327</v>
      </c>
      <c r="D13">
        <v>1232.9527814838448</v>
      </c>
      <c r="E13">
        <v>103.18722083647543</v>
      </c>
    </row>
    <row r="14" spans="1:16" x14ac:dyDescent="0.25">
      <c r="A14" s="61">
        <v>2004</v>
      </c>
      <c r="B14" s="89">
        <v>0</v>
      </c>
      <c r="C14">
        <v>4408.9448216757864</v>
      </c>
      <c r="D14">
        <v>1242.2402927022217</v>
      </c>
      <c r="E14">
        <v>104.4549409980882</v>
      </c>
    </row>
    <row r="15" spans="1:16" x14ac:dyDescent="0.25">
      <c r="A15" s="61">
        <v>2005</v>
      </c>
      <c r="B15" s="89">
        <v>0</v>
      </c>
      <c r="C15">
        <v>4409.1637430757055</v>
      </c>
      <c r="D15">
        <v>1240.2194231952872</v>
      </c>
      <c r="E15">
        <v>105.49529587619801</v>
      </c>
    </row>
    <row r="16" spans="1:16" x14ac:dyDescent="0.25">
      <c r="A16" s="61">
        <v>2006</v>
      </c>
      <c r="B16" s="89">
        <v>0</v>
      </c>
      <c r="C16">
        <v>4411.9515509809926</v>
      </c>
      <c r="D16">
        <v>1264.2966059778128</v>
      </c>
      <c r="E16">
        <v>109.14751395529595</v>
      </c>
    </row>
    <row r="17" spans="1:5" x14ac:dyDescent="0.25">
      <c r="A17" s="61">
        <v>2007</v>
      </c>
      <c r="B17" s="89">
        <v>0</v>
      </c>
      <c r="C17">
        <v>4424.1569307111322</v>
      </c>
      <c r="D17">
        <v>1269.6386871967015</v>
      </c>
      <c r="E17">
        <v>108.16805925493487</v>
      </c>
    </row>
    <row r="18" spans="1:5" x14ac:dyDescent="0.25">
      <c r="A18" s="61">
        <v>2008</v>
      </c>
      <c r="B18" s="89">
        <v>0</v>
      </c>
      <c r="C18">
        <v>4436.9225061830175</v>
      </c>
      <c r="D18">
        <v>1289.5492747487801</v>
      </c>
      <c r="E18">
        <v>111.05182593970723</v>
      </c>
    </row>
    <row r="19" spans="1:5" x14ac:dyDescent="0.25">
      <c r="A19" s="61">
        <v>2009</v>
      </c>
      <c r="B19" s="89">
        <v>0</v>
      </c>
      <c r="C19">
        <v>4448.7169455241956</v>
      </c>
      <c r="D19">
        <v>1290.0525885865586</v>
      </c>
      <c r="E19">
        <v>110.87882372824066</v>
      </c>
    </row>
    <row r="20" spans="1:5" x14ac:dyDescent="0.25">
      <c r="A20" s="61">
        <v>2010</v>
      </c>
      <c r="B20" s="89">
        <v>0</v>
      </c>
      <c r="C20">
        <v>4402.991524100551</v>
      </c>
      <c r="D20">
        <v>1271.7898199986616</v>
      </c>
      <c r="E20">
        <v>106.87792474293489</v>
      </c>
    </row>
    <row r="21" spans="1:5" x14ac:dyDescent="0.25">
      <c r="A21" s="61">
        <v>2011</v>
      </c>
      <c r="B21" s="89">
        <v>7.4515052839762667E-3</v>
      </c>
      <c r="C21">
        <v>4398.9745290368983</v>
      </c>
      <c r="D21">
        <v>1267.1977945142537</v>
      </c>
      <c r="E21">
        <v>108.56637433326009</v>
      </c>
    </row>
    <row r="22" spans="1:5" x14ac:dyDescent="0.25">
      <c r="A22" s="61">
        <v>2012</v>
      </c>
      <c r="B22" s="89">
        <v>4.7850078084331074E-2</v>
      </c>
      <c r="C22">
        <v>4382.7385111920876</v>
      </c>
      <c r="D22">
        <v>1285.993107756377</v>
      </c>
      <c r="E22">
        <v>110.91412805830296</v>
      </c>
    </row>
    <row r="23" spans="1:5" x14ac:dyDescent="0.25">
      <c r="A23" s="61">
        <v>2013</v>
      </c>
      <c r="B23" s="89">
        <v>0.12355284219930759</v>
      </c>
      <c r="C23">
        <v>4377.3739344079213</v>
      </c>
      <c r="D23">
        <v>1332.5215724230354</v>
      </c>
      <c r="E23">
        <v>120.16036928116741</v>
      </c>
    </row>
    <row r="24" spans="1:5" x14ac:dyDescent="0.25">
      <c r="A24" s="61">
        <v>2014</v>
      </c>
      <c r="B24" s="89">
        <v>0.22734976343478569</v>
      </c>
      <c r="C24">
        <v>4376.20957206412</v>
      </c>
      <c r="D24">
        <v>1392.1062424969989</v>
      </c>
      <c r="E24">
        <v>130.62055998870136</v>
      </c>
    </row>
    <row r="25" spans="1:5" x14ac:dyDescent="0.25">
      <c r="A25" s="61">
        <v>2015</v>
      </c>
      <c r="B25" s="89">
        <v>0.30278630691840336</v>
      </c>
      <c r="C25">
        <v>4371.1412589011561</v>
      </c>
      <c r="D25">
        <v>1431.8396158620239</v>
      </c>
      <c r="E25">
        <v>135.97243091396092</v>
      </c>
    </row>
    <row r="26" spans="1:5" x14ac:dyDescent="0.25">
      <c r="A26" s="61">
        <v>2016</v>
      </c>
      <c r="B26" s="89">
        <v>0.25937778626926505</v>
      </c>
      <c r="C26">
        <v>4362.7073302763984</v>
      </c>
      <c r="D26">
        <v>1464.3941217679276</v>
      </c>
      <c r="E26">
        <v>135.85110177047511</v>
      </c>
    </row>
    <row r="27" spans="1:5" x14ac:dyDescent="0.25">
      <c r="A27" s="61">
        <v>2017</v>
      </c>
      <c r="B27" s="89">
        <v>0.39789441614055282</v>
      </c>
      <c r="C27">
        <v>4396.2467798446205</v>
      </c>
      <c r="D27">
        <v>1551.9012711362368</v>
      </c>
      <c r="E27">
        <v>155.58084663428176</v>
      </c>
    </row>
    <row r="28" spans="1:5" x14ac:dyDescent="0.25">
      <c r="A28" s="61">
        <v>2018</v>
      </c>
      <c r="B28" s="89">
        <v>0.55959792375605699</v>
      </c>
      <c r="C28">
        <v>4400.373833680942</v>
      </c>
      <c r="D28">
        <v>1587.06189527827</v>
      </c>
      <c r="E28">
        <v>156.12899684799825</v>
      </c>
    </row>
    <row r="29" spans="1:5" x14ac:dyDescent="0.25">
      <c r="A29" s="61">
        <v>2019</v>
      </c>
      <c r="B29" s="89">
        <v>0.64540486310953882</v>
      </c>
      <c r="C29">
        <v>4460.1948279958815</v>
      </c>
      <c r="D29">
        <v>1674.7768566676348</v>
      </c>
      <c r="E29">
        <v>198.84683317052566</v>
      </c>
    </row>
    <row r="30" spans="1:5" x14ac:dyDescent="0.25">
      <c r="A30" s="61">
        <v>2020</v>
      </c>
      <c r="B30" s="89">
        <v>0.71786134688061454</v>
      </c>
      <c r="C30">
        <v>4439.4997521838795</v>
      </c>
      <c r="D30">
        <v>1744.1764141007372</v>
      </c>
      <c r="E30">
        <v>202.72442847407223</v>
      </c>
    </row>
    <row r="31" spans="1:5" x14ac:dyDescent="0.25">
      <c r="A31" s="61">
        <v>2021</v>
      </c>
      <c r="B31" s="89">
        <v>0.77543406325392539</v>
      </c>
      <c r="C31">
        <v>4510.2831397571617</v>
      </c>
      <c r="D31">
        <v>1892.2896787206835</v>
      </c>
      <c r="E31">
        <v>234.20032167481841</v>
      </c>
    </row>
    <row r="56" spans="8:9" x14ac:dyDescent="0.25">
      <c r="H56" s="61"/>
      <c r="I56" s="91"/>
    </row>
    <row r="57" spans="8:9" x14ac:dyDescent="0.25">
      <c r="H57" s="61"/>
      <c r="I57" s="91"/>
    </row>
  </sheetData>
  <mergeCells count="1">
    <mergeCell ref="L3:P10"/>
  </mergeCells>
  <pageMargins left="0.7" right="0.7" top="0.75" bottom="0.75" header="0.3" footer="0.3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804F-E8F0-E04E-956A-457A212F77E8}">
  <dimension ref="A1:AD51"/>
  <sheetViews>
    <sheetView zoomScale="67" workbookViewId="0">
      <selection activeCell="X42" sqref="X42"/>
    </sheetView>
  </sheetViews>
  <sheetFormatPr defaultColWidth="11.42578125" defaultRowHeight="15" x14ac:dyDescent="0.25"/>
  <sheetData>
    <row r="1" spans="1:30" x14ac:dyDescent="0.25">
      <c r="A1" t="s">
        <v>29</v>
      </c>
      <c r="B1" s="69" t="s">
        <v>103</v>
      </c>
      <c r="C1" s="47" t="s">
        <v>30</v>
      </c>
      <c r="D1" s="73" t="s">
        <v>31</v>
      </c>
      <c r="E1" s="47" t="s">
        <v>32</v>
      </c>
      <c r="F1" s="73" t="s">
        <v>33</v>
      </c>
      <c r="G1" s="47" t="s">
        <v>34</v>
      </c>
      <c r="H1" s="73" t="s">
        <v>35</v>
      </c>
      <c r="I1" s="47" t="s">
        <v>36</v>
      </c>
      <c r="J1" s="73" t="s">
        <v>37</v>
      </c>
      <c r="K1" s="47" t="s">
        <v>38</v>
      </c>
      <c r="L1" s="73" t="s">
        <v>39</v>
      </c>
      <c r="M1" s="47" t="s">
        <v>40</v>
      </c>
      <c r="N1" s="73" t="s">
        <v>41</v>
      </c>
      <c r="O1" s="47" t="s">
        <v>42</v>
      </c>
      <c r="P1" s="73" t="s">
        <v>43</v>
      </c>
      <c r="Q1" s="47" t="s">
        <v>44</v>
      </c>
      <c r="R1" s="73" t="s">
        <v>45</v>
      </c>
      <c r="S1" s="47" t="s">
        <v>46</v>
      </c>
      <c r="T1" s="73" t="s">
        <v>47</v>
      </c>
      <c r="U1" s="47" t="s">
        <v>48</v>
      </c>
      <c r="V1" s="73" t="s">
        <v>49</v>
      </c>
      <c r="W1" s="47" t="s">
        <v>50</v>
      </c>
      <c r="X1" s="75" t="s">
        <v>104</v>
      </c>
      <c r="Y1" s="53" t="s">
        <v>105</v>
      </c>
      <c r="Z1" s="75" t="s">
        <v>109</v>
      </c>
      <c r="AA1" s="53" t="s">
        <v>110</v>
      </c>
      <c r="AB1" s="75" t="s">
        <v>111</v>
      </c>
      <c r="AC1" s="53" t="s">
        <v>112</v>
      </c>
      <c r="AD1" s="77" t="s">
        <v>116</v>
      </c>
    </row>
    <row r="2" spans="1:30" x14ac:dyDescent="0.25">
      <c r="A2" s="80" t="s">
        <v>54</v>
      </c>
      <c r="B2" s="70">
        <v>35511</v>
      </c>
      <c r="C2" s="52">
        <v>0</v>
      </c>
      <c r="D2" s="74">
        <v>0</v>
      </c>
      <c r="E2" s="52">
        <v>0</v>
      </c>
      <c r="F2" s="74">
        <v>0</v>
      </c>
      <c r="G2" s="52">
        <v>0</v>
      </c>
      <c r="H2" s="74">
        <v>0</v>
      </c>
      <c r="I2" s="52">
        <v>0</v>
      </c>
      <c r="J2" s="74">
        <v>0</v>
      </c>
      <c r="K2" s="52">
        <v>0</v>
      </c>
      <c r="L2" s="74">
        <v>0</v>
      </c>
      <c r="M2" s="52">
        <v>0</v>
      </c>
      <c r="N2" s="74">
        <v>0</v>
      </c>
      <c r="O2" s="52">
        <v>0</v>
      </c>
      <c r="P2" s="74">
        <v>0</v>
      </c>
      <c r="Q2" s="52">
        <v>0</v>
      </c>
      <c r="R2" s="74">
        <v>0</v>
      </c>
      <c r="S2" s="52">
        <v>0</v>
      </c>
      <c r="T2" s="74">
        <v>0</v>
      </c>
      <c r="U2" s="52">
        <v>15683</v>
      </c>
      <c r="V2" s="74">
        <v>7770</v>
      </c>
      <c r="W2" s="52">
        <v>12058</v>
      </c>
      <c r="X2" s="76">
        <v>1847</v>
      </c>
      <c r="Y2" s="54" t="s">
        <v>106</v>
      </c>
      <c r="Z2" s="76">
        <v>1443</v>
      </c>
      <c r="AA2" s="54">
        <v>2088</v>
      </c>
      <c r="AB2" s="78">
        <v>4694</v>
      </c>
      <c r="AC2" s="54">
        <v>0</v>
      </c>
      <c r="AD2" s="79">
        <v>364</v>
      </c>
    </row>
    <row r="3" spans="1:30" x14ac:dyDescent="0.25">
      <c r="A3" s="80" t="s">
        <v>56</v>
      </c>
      <c r="B3" s="70">
        <v>70642</v>
      </c>
      <c r="C3" s="52">
        <v>2218</v>
      </c>
      <c r="D3" s="74">
        <v>2146</v>
      </c>
      <c r="E3" s="52">
        <v>2570</v>
      </c>
      <c r="F3" s="74">
        <v>2610</v>
      </c>
      <c r="G3" s="52">
        <v>2697</v>
      </c>
      <c r="H3" s="74">
        <v>3070</v>
      </c>
      <c r="I3" s="52">
        <v>4117</v>
      </c>
      <c r="J3" s="74">
        <v>2166</v>
      </c>
      <c r="K3" s="52">
        <v>1441</v>
      </c>
      <c r="L3" s="74">
        <v>1928</v>
      </c>
      <c r="M3" s="52">
        <v>1558</v>
      </c>
      <c r="N3" s="74">
        <v>1637</v>
      </c>
      <c r="O3" s="52">
        <v>3395</v>
      </c>
      <c r="P3" s="74">
        <v>3614</v>
      </c>
      <c r="Q3" s="52">
        <v>3755</v>
      </c>
      <c r="R3" s="74">
        <v>4955</v>
      </c>
      <c r="S3" s="52">
        <v>4821</v>
      </c>
      <c r="T3" s="74">
        <v>3627</v>
      </c>
      <c r="U3" s="52">
        <v>4977</v>
      </c>
      <c r="V3" s="74">
        <v>4412</v>
      </c>
      <c r="W3" s="52">
        <v>8928</v>
      </c>
      <c r="X3" s="76">
        <v>1440</v>
      </c>
      <c r="Y3" s="54" t="s">
        <v>107</v>
      </c>
      <c r="Z3" s="76">
        <v>1670</v>
      </c>
      <c r="AA3" s="54">
        <v>1785</v>
      </c>
      <c r="AB3" s="78">
        <v>4210</v>
      </c>
      <c r="AC3" s="54">
        <v>175</v>
      </c>
      <c r="AD3" s="79">
        <v>125</v>
      </c>
    </row>
    <row r="4" spans="1:30" x14ac:dyDescent="0.25">
      <c r="A4" s="80" t="s">
        <v>57</v>
      </c>
      <c r="B4" s="70">
        <v>8267</v>
      </c>
      <c r="C4" s="52">
        <v>0</v>
      </c>
      <c r="D4" s="74">
        <v>0</v>
      </c>
      <c r="E4" s="52">
        <v>0</v>
      </c>
      <c r="F4" s="74">
        <v>0</v>
      </c>
      <c r="G4" s="52">
        <v>0</v>
      </c>
      <c r="H4" s="74">
        <v>0</v>
      </c>
      <c r="I4" s="52">
        <v>0</v>
      </c>
      <c r="J4" s="74">
        <v>0</v>
      </c>
      <c r="K4" s="52">
        <v>0</v>
      </c>
      <c r="L4" s="74">
        <v>0</v>
      </c>
      <c r="M4" s="52">
        <v>0</v>
      </c>
      <c r="N4" s="74">
        <v>0</v>
      </c>
      <c r="O4" s="52">
        <v>0</v>
      </c>
      <c r="P4" s="74">
        <v>0</v>
      </c>
      <c r="Q4" s="52">
        <v>0</v>
      </c>
      <c r="R4" s="74">
        <v>0</v>
      </c>
      <c r="S4" s="52">
        <v>0</v>
      </c>
      <c r="T4" s="74">
        <v>0</v>
      </c>
      <c r="U4" s="52">
        <v>0</v>
      </c>
      <c r="V4" s="74">
        <v>0</v>
      </c>
      <c r="W4" s="52">
        <v>8267</v>
      </c>
      <c r="X4" s="76">
        <v>2369</v>
      </c>
      <c r="Y4" s="54" t="s">
        <v>106</v>
      </c>
      <c r="Z4" s="76">
        <v>1624</v>
      </c>
      <c r="AA4" s="54">
        <v>2129</v>
      </c>
      <c r="AB4" s="78">
        <v>4751</v>
      </c>
      <c r="AC4" s="54">
        <v>0</v>
      </c>
      <c r="AD4" s="79">
        <v>204</v>
      </c>
    </row>
    <row r="5" spans="1:30" x14ac:dyDescent="0.25">
      <c r="A5" s="80" t="s">
        <v>59</v>
      </c>
      <c r="B5" s="70">
        <v>6631</v>
      </c>
      <c r="C5" s="52">
        <v>0</v>
      </c>
      <c r="D5" s="74">
        <v>0</v>
      </c>
      <c r="E5" s="52">
        <v>0</v>
      </c>
      <c r="F5" s="74">
        <v>0</v>
      </c>
      <c r="G5" s="52">
        <v>0</v>
      </c>
      <c r="H5" s="74">
        <v>0</v>
      </c>
      <c r="I5" s="52">
        <v>0</v>
      </c>
      <c r="J5" s="74">
        <v>0</v>
      </c>
      <c r="K5" s="52">
        <v>0</v>
      </c>
      <c r="L5" s="74">
        <v>0</v>
      </c>
      <c r="M5" s="52">
        <v>0</v>
      </c>
      <c r="N5" s="74">
        <v>0</v>
      </c>
      <c r="O5" s="52">
        <v>0</v>
      </c>
      <c r="P5" s="74">
        <v>0</v>
      </c>
      <c r="Q5" s="52">
        <v>0</v>
      </c>
      <c r="R5" s="74">
        <v>0</v>
      </c>
      <c r="S5" s="52">
        <v>0</v>
      </c>
      <c r="T5" s="74">
        <v>0</v>
      </c>
      <c r="U5" s="52">
        <v>0</v>
      </c>
      <c r="V5" s="74">
        <v>0</v>
      </c>
      <c r="W5" s="52">
        <v>6631</v>
      </c>
      <c r="X5" s="76">
        <v>1891</v>
      </c>
      <c r="Y5" s="54" t="s">
        <v>106</v>
      </c>
      <c r="Z5" s="76">
        <v>1612</v>
      </c>
      <c r="AA5" s="54">
        <v>2108</v>
      </c>
      <c r="AB5" s="78">
        <v>4584</v>
      </c>
      <c r="AC5" s="54">
        <v>0</v>
      </c>
      <c r="AD5" s="79">
        <v>201</v>
      </c>
    </row>
    <row r="6" spans="1:30" x14ac:dyDescent="0.25">
      <c r="A6" s="80" t="s">
        <v>61</v>
      </c>
      <c r="B6" s="70">
        <v>11449</v>
      </c>
      <c r="C6" s="52">
        <v>0</v>
      </c>
      <c r="D6" s="74">
        <v>0</v>
      </c>
      <c r="E6" s="52">
        <v>0</v>
      </c>
      <c r="F6" s="74">
        <v>0</v>
      </c>
      <c r="G6" s="52">
        <v>0</v>
      </c>
      <c r="H6" s="74">
        <v>0</v>
      </c>
      <c r="I6" s="52">
        <v>0</v>
      </c>
      <c r="J6" s="74">
        <v>0</v>
      </c>
      <c r="K6" s="52">
        <v>0</v>
      </c>
      <c r="L6" s="74">
        <v>0</v>
      </c>
      <c r="M6" s="52">
        <v>0</v>
      </c>
      <c r="N6" s="74">
        <v>0</v>
      </c>
      <c r="O6" s="52">
        <v>0</v>
      </c>
      <c r="P6" s="74">
        <v>0</v>
      </c>
      <c r="Q6" s="52">
        <v>0</v>
      </c>
      <c r="R6" s="74">
        <v>0</v>
      </c>
      <c r="S6" s="52">
        <v>0</v>
      </c>
      <c r="T6" s="74">
        <v>994</v>
      </c>
      <c r="U6" s="52">
        <v>1090</v>
      </c>
      <c r="V6" s="74">
        <v>2950</v>
      </c>
      <c r="W6" s="52">
        <v>6415</v>
      </c>
      <c r="X6" s="76">
        <v>2220</v>
      </c>
      <c r="Y6" s="54" t="s">
        <v>106</v>
      </c>
      <c r="Z6" s="76">
        <v>1658</v>
      </c>
      <c r="AA6" s="54">
        <v>2034</v>
      </c>
      <c r="AB6" s="78">
        <v>4425</v>
      </c>
      <c r="AC6" s="54">
        <v>0</v>
      </c>
      <c r="AD6" s="79">
        <v>408</v>
      </c>
    </row>
    <row r="7" spans="1:30" x14ac:dyDescent="0.25">
      <c r="A7" s="80" t="s">
        <v>63</v>
      </c>
      <c r="B7" s="70">
        <v>6179</v>
      </c>
      <c r="C7" s="52">
        <v>0</v>
      </c>
      <c r="D7" s="74">
        <v>0</v>
      </c>
      <c r="E7" s="52">
        <v>0</v>
      </c>
      <c r="F7" s="74">
        <v>0</v>
      </c>
      <c r="G7" s="52">
        <v>0</v>
      </c>
      <c r="H7" s="74">
        <v>0</v>
      </c>
      <c r="I7" s="52">
        <v>0</v>
      </c>
      <c r="J7" s="74">
        <v>0</v>
      </c>
      <c r="K7" s="52">
        <v>0</v>
      </c>
      <c r="L7" s="74">
        <v>0</v>
      </c>
      <c r="M7" s="52">
        <v>0</v>
      </c>
      <c r="N7" s="74">
        <v>0</v>
      </c>
      <c r="O7" s="52">
        <v>0</v>
      </c>
      <c r="P7" s="74">
        <v>0</v>
      </c>
      <c r="Q7" s="52">
        <v>0</v>
      </c>
      <c r="R7" s="74">
        <v>0</v>
      </c>
      <c r="S7" s="52">
        <v>0</v>
      </c>
      <c r="T7" s="74">
        <v>0</v>
      </c>
      <c r="U7" s="52">
        <v>0</v>
      </c>
      <c r="V7" s="74">
        <v>19</v>
      </c>
      <c r="W7" s="52">
        <v>6160</v>
      </c>
      <c r="X7" s="76">
        <v>2555</v>
      </c>
      <c r="Y7" s="54" t="s">
        <v>106</v>
      </c>
      <c r="Z7" s="76">
        <v>1624</v>
      </c>
      <c r="AA7" s="54">
        <v>1881</v>
      </c>
      <c r="AB7" s="78">
        <v>4713</v>
      </c>
      <c r="AC7" s="54">
        <v>0</v>
      </c>
      <c r="AD7" s="79">
        <v>337</v>
      </c>
    </row>
    <row r="8" spans="1:30" x14ac:dyDescent="0.25">
      <c r="A8" s="80" t="s">
        <v>65</v>
      </c>
      <c r="B8" s="70">
        <v>20090</v>
      </c>
      <c r="C8" s="52">
        <v>0</v>
      </c>
      <c r="D8" s="74">
        <v>0</v>
      </c>
      <c r="E8" s="52">
        <v>0</v>
      </c>
      <c r="F8" s="74">
        <v>0</v>
      </c>
      <c r="G8" s="52">
        <v>0</v>
      </c>
      <c r="H8" s="74">
        <v>0</v>
      </c>
      <c r="I8" s="52">
        <v>0</v>
      </c>
      <c r="J8" s="74">
        <v>0</v>
      </c>
      <c r="K8" s="52">
        <v>0</v>
      </c>
      <c r="L8" s="74">
        <v>0</v>
      </c>
      <c r="M8" s="52">
        <v>0</v>
      </c>
      <c r="N8" s="74">
        <v>0</v>
      </c>
      <c r="O8" s="52">
        <v>0</v>
      </c>
      <c r="P8" s="74">
        <v>0</v>
      </c>
      <c r="Q8" s="52">
        <v>0</v>
      </c>
      <c r="R8" s="74">
        <v>0</v>
      </c>
      <c r="S8" s="52">
        <v>0</v>
      </c>
      <c r="T8" s="74">
        <v>7</v>
      </c>
      <c r="U8" s="52">
        <v>5377</v>
      </c>
      <c r="V8" s="74">
        <v>9184</v>
      </c>
      <c r="W8" s="52">
        <v>5522</v>
      </c>
      <c r="X8" s="76">
        <v>2490</v>
      </c>
      <c r="Y8" s="54" t="s">
        <v>106</v>
      </c>
      <c r="Z8" s="76">
        <v>1629</v>
      </c>
      <c r="AA8" s="54">
        <v>1935</v>
      </c>
      <c r="AB8" s="78">
        <v>4901</v>
      </c>
      <c r="AC8" s="54">
        <v>0</v>
      </c>
      <c r="AD8" s="79">
        <v>313</v>
      </c>
    </row>
    <row r="9" spans="1:30" x14ac:dyDescent="0.25">
      <c r="A9" s="80" t="s">
        <v>67</v>
      </c>
      <c r="B9" s="70">
        <v>51745</v>
      </c>
      <c r="C9" s="52">
        <v>0</v>
      </c>
      <c r="D9" s="74">
        <v>0</v>
      </c>
      <c r="E9" s="52">
        <v>0</v>
      </c>
      <c r="F9" s="74">
        <v>0</v>
      </c>
      <c r="G9" s="52">
        <v>0</v>
      </c>
      <c r="H9" s="74">
        <v>0</v>
      </c>
      <c r="I9" s="52">
        <v>0</v>
      </c>
      <c r="J9" s="74">
        <v>0</v>
      </c>
      <c r="K9" s="52">
        <v>0</v>
      </c>
      <c r="L9" s="74">
        <v>0</v>
      </c>
      <c r="M9" s="52">
        <v>373</v>
      </c>
      <c r="N9" s="74">
        <v>2298</v>
      </c>
      <c r="O9" s="52">
        <v>4604</v>
      </c>
      <c r="P9" s="74">
        <v>4781</v>
      </c>
      <c r="Q9" s="52">
        <v>3189</v>
      </c>
      <c r="R9" s="74">
        <v>4162</v>
      </c>
      <c r="S9" s="52">
        <v>3374</v>
      </c>
      <c r="T9" s="74">
        <v>12303</v>
      </c>
      <c r="U9" s="52">
        <v>6127</v>
      </c>
      <c r="V9" s="74">
        <v>5221</v>
      </c>
      <c r="W9" s="52">
        <v>5313</v>
      </c>
      <c r="X9" s="76">
        <v>1521</v>
      </c>
      <c r="Y9" s="54" t="s">
        <v>106</v>
      </c>
      <c r="Z9" s="76">
        <v>1550</v>
      </c>
      <c r="AA9" s="54">
        <v>1770</v>
      </c>
      <c r="AB9" s="78">
        <v>4445</v>
      </c>
      <c r="AC9" s="54">
        <v>0</v>
      </c>
      <c r="AD9" s="79">
        <v>109</v>
      </c>
    </row>
    <row r="10" spans="1:30" x14ac:dyDescent="0.25">
      <c r="A10" s="80" t="s">
        <v>69</v>
      </c>
      <c r="B10" s="70">
        <v>12573</v>
      </c>
      <c r="C10" s="52">
        <v>0</v>
      </c>
      <c r="D10" s="74">
        <v>0</v>
      </c>
      <c r="E10" s="52">
        <v>0</v>
      </c>
      <c r="F10" s="74">
        <v>0</v>
      </c>
      <c r="G10" s="52">
        <v>0</v>
      </c>
      <c r="H10" s="74">
        <v>0</v>
      </c>
      <c r="I10" s="52">
        <v>0</v>
      </c>
      <c r="J10" s="74">
        <v>0</v>
      </c>
      <c r="K10" s="52">
        <v>0</v>
      </c>
      <c r="L10" s="74">
        <v>0</v>
      </c>
      <c r="M10" s="52">
        <v>0</v>
      </c>
      <c r="N10" s="74">
        <v>0</v>
      </c>
      <c r="O10" s="52">
        <v>0</v>
      </c>
      <c r="P10" s="74">
        <v>0</v>
      </c>
      <c r="Q10" s="52">
        <v>0</v>
      </c>
      <c r="R10" s="74">
        <v>0</v>
      </c>
      <c r="S10" s="52">
        <v>0</v>
      </c>
      <c r="T10" s="74">
        <v>842</v>
      </c>
      <c r="U10" s="52">
        <v>3451</v>
      </c>
      <c r="V10" s="74">
        <v>4999</v>
      </c>
      <c r="W10" s="52">
        <v>3281</v>
      </c>
      <c r="X10" s="76">
        <v>1740</v>
      </c>
      <c r="Y10" s="54" t="s">
        <v>106</v>
      </c>
      <c r="Z10" s="76">
        <v>1555</v>
      </c>
      <c r="AA10" s="54">
        <v>1800</v>
      </c>
      <c r="AB10" s="78">
        <v>4180</v>
      </c>
      <c r="AC10" s="54">
        <v>0</v>
      </c>
      <c r="AD10" s="79">
        <v>135</v>
      </c>
    </row>
    <row r="11" spans="1:30" x14ac:dyDescent="0.25">
      <c r="A11" s="80" t="s">
        <v>70</v>
      </c>
      <c r="B11" s="70">
        <v>10963</v>
      </c>
      <c r="C11" s="52">
        <v>0</v>
      </c>
      <c r="D11" s="74">
        <v>0</v>
      </c>
      <c r="E11" s="52">
        <v>0</v>
      </c>
      <c r="F11" s="74">
        <v>0</v>
      </c>
      <c r="G11" s="52">
        <v>0</v>
      </c>
      <c r="H11" s="74">
        <v>0</v>
      </c>
      <c r="I11" s="52">
        <v>0</v>
      </c>
      <c r="J11" s="74">
        <v>0</v>
      </c>
      <c r="K11" s="52">
        <v>0</v>
      </c>
      <c r="L11" s="74">
        <v>0</v>
      </c>
      <c r="M11" s="52">
        <v>0</v>
      </c>
      <c r="N11" s="74">
        <v>0</v>
      </c>
      <c r="O11" s="52">
        <v>0</v>
      </c>
      <c r="P11" s="74">
        <v>0</v>
      </c>
      <c r="Q11" s="52">
        <v>0</v>
      </c>
      <c r="R11" s="74">
        <v>0</v>
      </c>
      <c r="S11" s="52">
        <v>0</v>
      </c>
      <c r="T11" s="74">
        <v>0</v>
      </c>
      <c r="U11" s="52">
        <v>0</v>
      </c>
      <c r="V11" s="74">
        <v>7754</v>
      </c>
      <c r="W11" s="52">
        <v>3209</v>
      </c>
      <c r="X11" s="76">
        <v>1705</v>
      </c>
      <c r="Y11" s="54" t="s">
        <v>106</v>
      </c>
      <c r="Z11" s="76">
        <v>1568</v>
      </c>
      <c r="AA11" s="54">
        <v>1809</v>
      </c>
      <c r="AB11" s="78">
        <v>4261</v>
      </c>
      <c r="AC11" s="54">
        <v>0</v>
      </c>
      <c r="AD11" s="79">
        <v>204</v>
      </c>
    </row>
    <row r="12" spans="1:30" x14ac:dyDescent="0.25">
      <c r="A12" s="80" t="s">
        <v>71</v>
      </c>
      <c r="B12" s="70">
        <v>34623</v>
      </c>
      <c r="C12" s="52">
        <v>2146</v>
      </c>
      <c r="D12" s="74">
        <v>4229</v>
      </c>
      <c r="E12" s="52">
        <v>3886</v>
      </c>
      <c r="F12" s="74">
        <v>4345</v>
      </c>
      <c r="G12" s="52">
        <v>4785</v>
      </c>
      <c r="H12" s="74">
        <v>4024</v>
      </c>
      <c r="I12" s="52">
        <v>2048</v>
      </c>
      <c r="J12" s="74">
        <v>843</v>
      </c>
      <c r="K12" s="52">
        <v>452</v>
      </c>
      <c r="L12" s="74">
        <v>272</v>
      </c>
      <c r="M12" s="52">
        <v>206</v>
      </c>
      <c r="N12" s="74">
        <v>161</v>
      </c>
      <c r="O12" s="52">
        <v>7</v>
      </c>
      <c r="P12" s="74">
        <v>0</v>
      </c>
      <c r="Q12" s="52">
        <v>0</v>
      </c>
      <c r="R12" s="74">
        <v>0</v>
      </c>
      <c r="S12" s="52">
        <v>0</v>
      </c>
      <c r="T12" s="74">
        <v>0</v>
      </c>
      <c r="U12" s="52">
        <v>2213</v>
      </c>
      <c r="V12" s="74">
        <v>2487</v>
      </c>
      <c r="W12" s="52">
        <v>2519</v>
      </c>
      <c r="X12" s="76">
        <v>1095</v>
      </c>
      <c r="Y12" s="54" t="s">
        <v>108</v>
      </c>
      <c r="Z12" s="76">
        <v>1385</v>
      </c>
      <c r="AA12" s="54">
        <v>1695</v>
      </c>
      <c r="AB12" s="78">
        <v>4420</v>
      </c>
      <c r="AC12" s="54">
        <v>159</v>
      </c>
      <c r="AD12" s="79">
        <v>90</v>
      </c>
    </row>
    <row r="13" spans="1:30" x14ac:dyDescent="0.25">
      <c r="A13" s="80" t="s">
        <v>73</v>
      </c>
      <c r="B13" s="70">
        <v>28578</v>
      </c>
      <c r="C13" s="52">
        <v>0</v>
      </c>
      <c r="D13" s="74">
        <v>0</v>
      </c>
      <c r="E13" s="52">
        <v>0</v>
      </c>
      <c r="F13" s="74">
        <v>0</v>
      </c>
      <c r="G13" s="52">
        <v>0</v>
      </c>
      <c r="H13" s="74">
        <v>0</v>
      </c>
      <c r="I13" s="52">
        <v>0</v>
      </c>
      <c r="J13" s="74">
        <v>0</v>
      </c>
      <c r="K13" s="52">
        <v>0</v>
      </c>
      <c r="L13" s="74">
        <v>0</v>
      </c>
      <c r="M13" s="52">
        <v>0</v>
      </c>
      <c r="N13" s="74">
        <v>0</v>
      </c>
      <c r="O13" s="52">
        <v>51</v>
      </c>
      <c r="P13" s="74">
        <v>2040</v>
      </c>
      <c r="Q13" s="52">
        <v>2368</v>
      </c>
      <c r="R13" s="74">
        <v>3943</v>
      </c>
      <c r="S13" s="52">
        <v>5035</v>
      </c>
      <c r="T13" s="74">
        <v>5687</v>
      </c>
      <c r="U13" s="52">
        <v>4851</v>
      </c>
      <c r="V13" s="74">
        <v>2714</v>
      </c>
      <c r="W13" s="52">
        <v>1889</v>
      </c>
      <c r="X13" s="76">
        <v>1710</v>
      </c>
      <c r="Y13" s="54" t="s">
        <v>106</v>
      </c>
      <c r="Z13" s="76">
        <v>1598</v>
      </c>
      <c r="AA13" s="54">
        <v>1775</v>
      </c>
      <c r="AB13" s="78">
        <v>4011</v>
      </c>
      <c r="AC13" s="54">
        <v>0</v>
      </c>
      <c r="AD13" s="79">
        <v>170</v>
      </c>
    </row>
    <row r="14" spans="1:30" x14ac:dyDescent="0.25">
      <c r="A14" s="80" t="s">
        <v>74</v>
      </c>
      <c r="B14" s="70">
        <v>59401</v>
      </c>
      <c r="C14" s="52">
        <v>3066</v>
      </c>
      <c r="D14" s="74">
        <v>2427</v>
      </c>
      <c r="E14" s="52">
        <v>1852</v>
      </c>
      <c r="F14" s="74">
        <v>2228</v>
      </c>
      <c r="G14" s="52">
        <v>2096</v>
      </c>
      <c r="H14" s="74">
        <v>2308</v>
      </c>
      <c r="I14" s="52">
        <v>2938</v>
      </c>
      <c r="J14" s="74">
        <v>2134</v>
      </c>
      <c r="K14" s="52">
        <v>1646</v>
      </c>
      <c r="L14" s="74">
        <v>1821</v>
      </c>
      <c r="M14" s="52">
        <v>1868</v>
      </c>
      <c r="N14" s="74">
        <v>3715</v>
      </c>
      <c r="O14" s="52">
        <v>4250</v>
      </c>
      <c r="P14" s="74">
        <v>3891</v>
      </c>
      <c r="Q14" s="52">
        <v>4214</v>
      </c>
      <c r="R14" s="74">
        <v>4247</v>
      </c>
      <c r="S14" s="52">
        <v>4071</v>
      </c>
      <c r="T14" s="74">
        <v>3853</v>
      </c>
      <c r="U14" s="52">
        <v>2889</v>
      </c>
      <c r="V14" s="74">
        <v>2506</v>
      </c>
      <c r="W14" s="52">
        <v>1381</v>
      </c>
      <c r="X14" s="76">
        <v>960</v>
      </c>
      <c r="Y14" s="54" t="s">
        <v>107</v>
      </c>
      <c r="Z14" s="76">
        <v>1501</v>
      </c>
      <c r="AA14" s="54">
        <v>1661</v>
      </c>
      <c r="AB14" s="78">
        <v>3609</v>
      </c>
      <c r="AC14" s="54">
        <v>118</v>
      </c>
      <c r="AD14" s="79">
        <v>69</v>
      </c>
    </row>
    <row r="15" spans="1:30" x14ac:dyDescent="0.25">
      <c r="A15" s="80" t="s">
        <v>75</v>
      </c>
      <c r="B15" s="70">
        <v>31020</v>
      </c>
      <c r="C15" s="52">
        <v>0</v>
      </c>
      <c r="D15" s="74">
        <v>0</v>
      </c>
      <c r="E15" s="52">
        <v>0</v>
      </c>
      <c r="F15" s="74">
        <v>0</v>
      </c>
      <c r="G15" s="52">
        <v>0</v>
      </c>
      <c r="H15" s="74">
        <v>0</v>
      </c>
      <c r="I15" s="52">
        <v>132</v>
      </c>
      <c r="J15" s="74">
        <v>2956</v>
      </c>
      <c r="K15" s="52">
        <v>2440</v>
      </c>
      <c r="L15" s="74">
        <v>2153</v>
      </c>
      <c r="M15" s="52">
        <v>2651</v>
      </c>
      <c r="N15" s="74">
        <v>3879</v>
      </c>
      <c r="O15" s="52">
        <v>2887</v>
      </c>
      <c r="P15" s="74">
        <v>2340</v>
      </c>
      <c r="Q15" s="52">
        <v>1446</v>
      </c>
      <c r="R15" s="74">
        <v>3233</v>
      </c>
      <c r="S15" s="52">
        <v>2373</v>
      </c>
      <c r="T15" s="74">
        <v>1662</v>
      </c>
      <c r="U15" s="52">
        <v>1413</v>
      </c>
      <c r="V15" s="74">
        <v>594</v>
      </c>
      <c r="W15" s="52">
        <v>861</v>
      </c>
      <c r="X15" s="76">
        <v>1541</v>
      </c>
      <c r="Y15" s="54" t="s">
        <v>108</v>
      </c>
      <c r="Z15" s="76">
        <v>1666</v>
      </c>
      <c r="AA15" s="54">
        <v>1808</v>
      </c>
      <c r="AB15" s="78">
        <v>4432</v>
      </c>
      <c r="AC15" s="54">
        <v>199</v>
      </c>
      <c r="AD15" s="79">
        <v>150</v>
      </c>
    </row>
    <row r="16" spans="1:30" x14ac:dyDescent="0.25">
      <c r="A16" s="80" t="s">
        <v>77</v>
      </c>
      <c r="B16" s="70">
        <v>54503</v>
      </c>
      <c r="C16" s="52">
        <v>1673</v>
      </c>
      <c r="D16" s="74">
        <v>1380</v>
      </c>
      <c r="E16" s="52">
        <v>1502</v>
      </c>
      <c r="F16" s="74">
        <v>1866</v>
      </c>
      <c r="G16" s="52">
        <v>2341</v>
      </c>
      <c r="H16" s="74">
        <v>2448</v>
      </c>
      <c r="I16" s="52">
        <v>3499</v>
      </c>
      <c r="J16" s="74">
        <v>2278</v>
      </c>
      <c r="K16" s="52">
        <v>2532</v>
      </c>
      <c r="L16" s="74">
        <v>3014</v>
      </c>
      <c r="M16" s="52">
        <v>3291</v>
      </c>
      <c r="N16" s="74">
        <v>2826</v>
      </c>
      <c r="O16" s="52">
        <v>3788</v>
      </c>
      <c r="P16" s="74">
        <v>4247</v>
      </c>
      <c r="Q16" s="52">
        <v>3148</v>
      </c>
      <c r="R16" s="74">
        <v>3023</v>
      </c>
      <c r="S16" s="52">
        <v>3123</v>
      </c>
      <c r="T16" s="74">
        <v>2649</v>
      </c>
      <c r="U16" s="52">
        <v>2793</v>
      </c>
      <c r="V16" s="74">
        <v>2246</v>
      </c>
      <c r="W16" s="52">
        <v>836</v>
      </c>
      <c r="X16" s="76">
        <v>1215</v>
      </c>
      <c r="Y16" s="54" t="s">
        <v>108</v>
      </c>
      <c r="Z16" s="76">
        <v>1461</v>
      </c>
      <c r="AA16" s="54">
        <v>1814</v>
      </c>
      <c r="AB16" s="78">
        <v>4658</v>
      </c>
      <c r="AC16" s="54">
        <v>99</v>
      </c>
      <c r="AD16" s="79">
        <v>75</v>
      </c>
    </row>
    <row r="17" spans="1:30" x14ac:dyDescent="0.25">
      <c r="A17" s="80" t="s">
        <v>79</v>
      </c>
      <c r="B17" s="70">
        <v>25395</v>
      </c>
      <c r="C17" s="52">
        <v>0</v>
      </c>
      <c r="D17" s="74">
        <v>0</v>
      </c>
      <c r="E17" s="52">
        <v>0</v>
      </c>
      <c r="F17" s="74">
        <v>0</v>
      </c>
      <c r="G17" s="52">
        <v>0</v>
      </c>
      <c r="H17" s="74">
        <v>0</v>
      </c>
      <c r="I17" s="52">
        <v>0</v>
      </c>
      <c r="J17" s="74">
        <v>0</v>
      </c>
      <c r="K17" s="52">
        <v>0</v>
      </c>
      <c r="L17" s="74">
        <v>0</v>
      </c>
      <c r="M17" s="52">
        <v>0</v>
      </c>
      <c r="N17" s="74">
        <v>0</v>
      </c>
      <c r="O17" s="52">
        <v>0</v>
      </c>
      <c r="P17" s="74">
        <v>1047</v>
      </c>
      <c r="Q17" s="52">
        <v>2105</v>
      </c>
      <c r="R17" s="74">
        <v>5136</v>
      </c>
      <c r="S17" s="52">
        <v>4067</v>
      </c>
      <c r="T17" s="74">
        <v>4213</v>
      </c>
      <c r="U17" s="52">
        <v>5016</v>
      </c>
      <c r="V17" s="74">
        <v>3257</v>
      </c>
      <c r="W17" s="52">
        <v>554</v>
      </c>
      <c r="X17" s="76">
        <v>1845</v>
      </c>
      <c r="Y17" s="54" t="s">
        <v>114</v>
      </c>
      <c r="Z17" s="76">
        <v>1709</v>
      </c>
      <c r="AA17" s="54">
        <v>1801</v>
      </c>
      <c r="AB17" s="78">
        <v>4694</v>
      </c>
      <c r="AC17" s="54">
        <v>42</v>
      </c>
      <c r="AD17" s="79">
        <v>121</v>
      </c>
    </row>
    <row r="18" spans="1:30" x14ac:dyDescent="0.25">
      <c r="A18" s="80" t="s">
        <v>80</v>
      </c>
      <c r="B18" s="70">
        <v>36364</v>
      </c>
      <c r="C18" s="52">
        <v>1695</v>
      </c>
      <c r="D18" s="74">
        <v>2657</v>
      </c>
      <c r="E18" s="52">
        <v>2424</v>
      </c>
      <c r="F18" s="74">
        <v>1901</v>
      </c>
      <c r="G18" s="52">
        <v>1875</v>
      </c>
      <c r="H18" s="74">
        <v>1587</v>
      </c>
      <c r="I18" s="52">
        <v>2290</v>
      </c>
      <c r="J18" s="74">
        <v>1653</v>
      </c>
      <c r="K18" s="52">
        <v>956</v>
      </c>
      <c r="L18" s="74">
        <v>3032</v>
      </c>
      <c r="M18" s="52">
        <v>2980</v>
      </c>
      <c r="N18" s="74">
        <v>2012</v>
      </c>
      <c r="O18" s="52">
        <v>1647</v>
      </c>
      <c r="P18" s="74">
        <v>1675</v>
      </c>
      <c r="Q18" s="52">
        <v>1562</v>
      </c>
      <c r="R18" s="74">
        <v>1482</v>
      </c>
      <c r="S18" s="52">
        <v>1019</v>
      </c>
      <c r="T18" s="74">
        <v>1512</v>
      </c>
      <c r="U18" s="52">
        <v>1292</v>
      </c>
      <c r="V18" s="74">
        <v>634</v>
      </c>
      <c r="W18" s="52">
        <v>479</v>
      </c>
      <c r="X18" s="76">
        <v>1010</v>
      </c>
      <c r="Y18" s="54" t="s">
        <v>108</v>
      </c>
      <c r="Z18" s="76">
        <v>1461</v>
      </c>
      <c r="AA18" s="54">
        <v>1681</v>
      </c>
      <c r="AB18" s="78">
        <v>3970</v>
      </c>
      <c r="AC18" s="54">
        <v>142</v>
      </c>
      <c r="AD18" s="79">
        <v>54</v>
      </c>
    </row>
    <row r="19" spans="1:30" x14ac:dyDescent="0.25">
      <c r="A19" s="80" t="s">
        <v>81</v>
      </c>
      <c r="B19" s="70">
        <v>85177</v>
      </c>
      <c r="C19" s="52">
        <v>4267</v>
      </c>
      <c r="D19" s="74">
        <v>3810</v>
      </c>
      <c r="E19" s="52">
        <v>2598</v>
      </c>
      <c r="F19" s="74">
        <v>5662</v>
      </c>
      <c r="G19" s="52">
        <v>5105</v>
      </c>
      <c r="H19" s="74">
        <v>4190</v>
      </c>
      <c r="I19" s="52">
        <v>5381</v>
      </c>
      <c r="J19" s="74">
        <v>4714</v>
      </c>
      <c r="K19" s="52">
        <v>4885</v>
      </c>
      <c r="L19" s="74">
        <v>7140</v>
      </c>
      <c r="M19" s="52">
        <v>6469</v>
      </c>
      <c r="N19" s="74">
        <v>5570</v>
      </c>
      <c r="O19" s="52">
        <v>6866</v>
      </c>
      <c r="P19" s="74">
        <v>6830</v>
      </c>
      <c r="Q19" s="52">
        <v>4277</v>
      </c>
      <c r="R19" s="74">
        <v>2735</v>
      </c>
      <c r="S19" s="52">
        <v>2038</v>
      </c>
      <c r="T19" s="74">
        <v>1328</v>
      </c>
      <c r="U19" s="52">
        <v>588</v>
      </c>
      <c r="V19" s="74">
        <v>263</v>
      </c>
      <c r="W19" s="52">
        <v>461</v>
      </c>
      <c r="X19" s="76">
        <v>1164</v>
      </c>
      <c r="Y19" s="54" t="s">
        <v>108</v>
      </c>
      <c r="Z19" s="76">
        <v>1478</v>
      </c>
      <c r="AA19" s="54">
        <v>1778</v>
      </c>
      <c r="AB19" s="78">
        <v>4199</v>
      </c>
      <c r="AC19" s="54">
        <v>163</v>
      </c>
      <c r="AD19" s="79">
        <v>75</v>
      </c>
    </row>
    <row r="20" spans="1:30" x14ac:dyDescent="0.25">
      <c r="A20" s="80" t="s">
        <v>83</v>
      </c>
      <c r="B20" s="70">
        <v>21165</v>
      </c>
      <c r="C20" s="52">
        <v>0</v>
      </c>
      <c r="D20" s="74">
        <v>0</v>
      </c>
      <c r="E20" s="52">
        <v>0</v>
      </c>
      <c r="F20" s="74">
        <v>0</v>
      </c>
      <c r="G20" s="52">
        <v>0</v>
      </c>
      <c r="H20" s="74">
        <v>0</v>
      </c>
      <c r="I20" s="52">
        <v>0</v>
      </c>
      <c r="J20" s="74">
        <v>0</v>
      </c>
      <c r="K20" s="52">
        <v>0</v>
      </c>
      <c r="L20" s="74">
        <v>0</v>
      </c>
      <c r="M20" s="52">
        <v>0</v>
      </c>
      <c r="N20" s="74">
        <v>1476</v>
      </c>
      <c r="O20" s="52">
        <v>4387</v>
      </c>
      <c r="P20" s="74">
        <v>3846</v>
      </c>
      <c r="Q20" s="52">
        <v>3168</v>
      </c>
      <c r="R20" s="74">
        <v>2655</v>
      </c>
      <c r="S20" s="52">
        <v>1819</v>
      </c>
      <c r="T20" s="74">
        <v>1853</v>
      </c>
      <c r="U20" s="52">
        <v>1116</v>
      </c>
      <c r="V20" s="74">
        <v>464</v>
      </c>
      <c r="W20" s="52">
        <v>381</v>
      </c>
      <c r="X20" s="76">
        <v>1530</v>
      </c>
      <c r="Y20" s="54" t="s">
        <v>108</v>
      </c>
      <c r="Z20" s="76">
        <v>1689</v>
      </c>
      <c r="AA20" s="54">
        <v>1839</v>
      </c>
      <c r="AB20" s="78">
        <v>4544</v>
      </c>
      <c r="AC20" s="54">
        <v>155</v>
      </c>
      <c r="AD20" s="79">
        <v>160</v>
      </c>
    </row>
    <row r="21" spans="1:30" x14ac:dyDescent="0.25">
      <c r="A21" s="80" t="s">
        <v>84</v>
      </c>
      <c r="B21" s="70">
        <v>46253</v>
      </c>
      <c r="C21" s="52">
        <v>2639</v>
      </c>
      <c r="D21" s="74">
        <v>1921</v>
      </c>
      <c r="E21" s="52">
        <v>1688</v>
      </c>
      <c r="F21" s="74">
        <v>1958</v>
      </c>
      <c r="G21" s="52">
        <v>3303</v>
      </c>
      <c r="H21" s="74">
        <v>2419</v>
      </c>
      <c r="I21" s="52">
        <v>2689</v>
      </c>
      <c r="J21" s="74">
        <v>2645</v>
      </c>
      <c r="K21" s="52">
        <v>2155</v>
      </c>
      <c r="L21" s="74">
        <v>2450</v>
      </c>
      <c r="M21" s="52">
        <v>4437</v>
      </c>
      <c r="N21" s="74">
        <v>4261</v>
      </c>
      <c r="O21" s="52">
        <v>3169</v>
      </c>
      <c r="P21" s="74">
        <v>2133</v>
      </c>
      <c r="Q21" s="52">
        <v>1964</v>
      </c>
      <c r="R21" s="74">
        <v>1379</v>
      </c>
      <c r="S21" s="52">
        <v>1180</v>
      </c>
      <c r="T21" s="74">
        <v>1164</v>
      </c>
      <c r="U21" s="52">
        <v>1730</v>
      </c>
      <c r="V21" s="74">
        <v>682</v>
      </c>
      <c r="W21" s="52">
        <v>287</v>
      </c>
      <c r="X21" s="76">
        <v>1240</v>
      </c>
      <c r="Y21" s="54" t="s">
        <v>108</v>
      </c>
      <c r="Z21" s="76">
        <v>1466</v>
      </c>
      <c r="AA21" s="54">
        <v>1824</v>
      </c>
      <c r="AB21" s="78">
        <v>4359</v>
      </c>
      <c r="AC21" s="54">
        <v>139</v>
      </c>
      <c r="AD21" s="79">
        <v>150</v>
      </c>
    </row>
    <row r="22" spans="1:30" x14ac:dyDescent="0.25">
      <c r="A22" s="80" t="s">
        <v>85</v>
      </c>
      <c r="B22" s="70">
        <v>63696</v>
      </c>
      <c r="C22" s="52">
        <v>5255</v>
      </c>
      <c r="D22" s="74">
        <v>4027</v>
      </c>
      <c r="E22" s="52">
        <v>3165</v>
      </c>
      <c r="F22" s="74">
        <v>3501</v>
      </c>
      <c r="G22" s="52">
        <v>4901</v>
      </c>
      <c r="H22" s="74">
        <v>5183</v>
      </c>
      <c r="I22" s="52">
        <v>7194</v>
      </c>
      <c r="J22" s="74">
        <v>4096</v>
      </c>
      <c r="K22" s="52">
        <v>3014</v>
      </c>
      <c r="L22" s="74">
        <v>2987</v>
      </c>
      <c r="M22" s="52">
        <v>4465</v>
      </c>
      <c r="N22" s="74">
        <v>3982</v>
      </c>
      <c r="O22" s="52">
        <v>2899</v>
      </c>
      <c r="P22" s="74">
        <v>2131</v>
      </c>
      <c r="Q22" s="52">
        <v>2609</v>
      </c>
      <c r="R22" s="74">
        <v>1525</v>
      </c>
      <c r="S22" s="52">
        <v>857</v>
      </c>
      <c r="T22" s="74">
        <v>609</v>
      </c>
      <c r="U22" s="52">
        <v>903</v>
      </c>
      <c r="V22" s="74">
        <v>245</v>
      </c>
      <c r="W22" s="52">
        <v>148</v>
      </c>
      <c r="X22" s="76">
        <v>1335</v>
      </c>
      <c r="Y22" s="54" t="s">
        <v>108</v>
      </c>
      <c r="Z22" s="76">
        <v>1471</v>
      </c>
      <c r="AA22" s="54">
        <v>1821</v>
      </c>
      <c r="AB22" s="78">
        <v>4760</v>
      </c>
      <c r="AC22" s="54">
        <v>138</v>
      </c>
      <c r="AD22" s="79">
        <v>122</v>
      </c>
    </row>
    <row r="23" spans="1:30" x14ac:dyDescent="0.25">
      <c r="A23" s="80" t="s">
        <v>86</v>
      </c>
      <c r="B23" s="70">
        <v>10155</v>
      </c>
      <c r="C23" s="52">
        <v>0</v>
      </c>
      <c r="D23" s="74">
        <v>0</v>
      </c>
      <c r="E23" s="52">
        <v>0</v>
      </c>
      <c r="F23" s="74">
        <v>0</v>
      </c>
      <c r="G23" s="52">
        <v>0</v>
      </c>
      <c r="H23" s="74">
        <v>0</v>
      </c>
      <c r="I23" s="52">
        <v>0</v>
      </c>
      <c r="J23" s="74">
        <v>0</v>
      </c>
      <c r="K23" s="52">
        <v>0</v>
      </c>
      <c r="L23" s="74">
        <v>0</v>
      </c>
      <c r="M23" s="52">
        <v>0</v>
      </c>
      <c r="N23" s="74">
        <v>0</v>
      </c>
      <c r="O23" s="52">
        <v>0</v>
      </c>
      <c r="P23" s="74">
        <v>0</v>
      </c>
      <c r="Q23" s="52">
        <v>2029</v>
      </c>
      <c r="R23" s="74">
        <v>4337</v>
      </c>
      <c r="S23" s="52">
        <v>2439</v>
      </c>
      <c r="T23" s="74">
        <v>1061</v>
      </c>
      <c r="U23" s="52">
        <v>193</v>
      </c>
      <c r="V23" s="74">
        <v>15</v>
      </c>
      <c r="W23" s="52">
        <v>81</v>
      </c>
      <c r="X23" s="76">
        <v>1599</v>
      </c>
      <c r="Y23" s="54" t="s">
        <v>115</v>
      </c>
      <c r="Z23" s="76">
        <v>1458</v>
      </c>
      <c r="AA23" s="54">
        <v>1798</v>
      </c>
      <c r="AB23" s="78">
        <v>4270</v>
      </c>
      <c r="AC23" s="54">
        <v>35</v>
      </c>
      <c r="AD23" s="79">
        <v>204</v>
      </c>
    </row>
    <row r="24" spans="1:30" x14ac:dyDescent="0.25">
      <c r="A24" s="80" t="s">
        <v>87</v>
      </c>
      <c r="B24" s="70">
        <v>21813</v>
      </c>
      <c r="C24" s="52">
        <v>0</v>
      </c>
      <c r="D24" s="74">
        <v>0</v>
      </c>
      <c r="E24" s="52">
        <v>1054</v>
      </c>
      <c r="F24" s="74">
        <v>3303</v>
      </c>
      <c r="G24" s="52">
        <v>2450</v>
      </c>
      <c r="H24" s="74">
        <v>1617</v>
      </c>
      <c r="I24" s="52">
        <v>2602</v>
      </c>
      <c r="J24" s="74">
        <v>1607</v>
      </c>
      <c r="K24" s="52">
        <v>1240</v>
      </c>
      <c r="L24" s="74">
        <v>1420</v>
      </c>
      <c r="M24" s="52">
        <v>1646</v>
      </c>
      <c r="N24" s="74">
        <v>1085</v>
      </c>
      <c r="O24" s="52">
        <v>729</v>
      </c>
      <c r="P24" s="74">
        <v>432</v>
      </c>
      <c r="Q24" s="52">
        <v>338</v>
      </c>
      <c r="R24" s="74">
        <v>732</v>
      </c>
      <c r="S24" s="52">
        <v>748</v>
      </c>
      <c r="T24" s="74">
        <v>359</v>
      </c>
      <c r="U24" s="52">
        <v>255</v>
      </c>
      <c r="V24" s="74">
        <v>124</v>
      </c>
      <c r="W24" s="52">
        <v>72</v>
      </c>
      <c r="X24" s="76">
        <v>1453</v>
      </c>
      <c r="Y24" s="54" t="s">
        <v>108</v>
      </c>
      <c r="Z24" s="76">
        <v>1650</v>
      </c>
      <c r="AA24" s="54">
        <v>1791</v>
      </c>
      <c r="AB24" s="78">
        <v>4389</v>
      </c>
      <c r="AC24" s="54">
        <v>178</v>
      </c>
      <c r="AD24" s="79">
        <v>140</v>
      </c>
    </row>
    <row r="25" spans="1:30" x14ac:dyDescent="0.25">
      <c r="A25" s="80" t="s">
        <v>88</v>
      </c>
      <c r="B25" s="70">
        <v>20994</v>
      </c>
      <c r="C25" s="52">
        <v>0</v>
      </c>
      <c r="D25" s="74">
        <v>0</v>
      </c>
      <c r="E25" s="52">
        <v>0</v>
      </c>
      <c r="F25" s="74">
        <v>0</v>
      </c>
      <c r="G25" s="52">
        <v>0</v>
      </c>
      <c r="H25" s="74">
        <v>0</v>
      </c>
      <c r="I25" s="52">
        <v>0</v>
      </c>
      <c r="J25" s="74">
        <v>0</v>
      </c>
      <c r="K25" s="52">
        <v>0</v>
      </c>
      <c r="L25" s="74">
        <v>0</v>
      </c>
      <c r="M25" s="52">
        <v>0</v>
      </c>
      <c r="N25" s="74">
        <v>0</v>
      </c>
      <c r="O25" s="52">
        <v>1983</v>
      </c>
      <c r="P25" s="74">
        <v>4039</v>
      </c>
      <c r="Q25" s="52">
        <v>4039</v>
      </c>
      <c r="R25" s="74">
        <v>2051</v>
      </c>
      <c r="S25" s="52">
        <v>3712</v>
      </c>
      <c r="T25" s="74">
        <v>3633</v>
      </c>
      <c r="U25" s="52">
        <v>1149</v>
      </c>
      <c r="V25" s="74">
        <v>351</v>
      </c>
      <c r="W25" s="52">
        <v>37</v>
      </c>
      <c r="X25" s="76">
        <v>2108</v>
      </c>
      <c r="Y25" s="54" t="s">
        <v>106</v>
      </c>
      <c r="Z25" s="76">
        <v>1445</v>
      </c>
      <c r="AA25" s="54">
        <v>1963</v>
      </c>
      <c r="AB25" s="78">
        <v>4978</v>
      </c>
      <c r="AC25" s="54">
        <v>0</v>
      </c>
      <c r="AD25" s="79">
        <v>385</v>
      </c>
    </row>
    <row r="26" spans="1:30" x14ac:dyDescent="0.25">
      <c r="A26" s="80" t="s">
        <v>89</v>
      </c>
      <c r="B26" s="70">
        <v>13776</v>
      </c>
      <c r="C26" s="52">
        <v>0</v>
      </c>
      <c r="D26" s="74">
        <v>0</v>
      </c>
      <c r="E26" s="52">
        <v>0</v>
      </c>
      <c r="F26" s="74">
        <v>0</v>
      </c>
      <c r="G26" s="52">
        <v>0</v>
      </c>
      <c r="H26" s="74">
        <v>0</v>
      </c>
      <c r="I26" s="52">
        <v>0</v>
      </c>
      <c r="J26" s="74">
        <v>0</v>
      </c>
      <c r="K26" s="52">
        <v>0</v>
      </c>
      <c r="L26" s="74">
        <v>0</v>
      </c>
      <c r="M26" s="52">
        <v>0</v>
      </c>
      <c r="N26" s="74">
        <v>0</v>
      </c>
      <c r="O26" s="52">
        <v>0</v>
      </c>
      <c r="P26" s="74">
        <v>0</v>
      </c>
      <c r="Q26" s="52">
        <v>0</v>
      </c>
      <c r="R26" s="74">
        <v>1430</v>
      </c>
      <c r="S26" s="52">
        <v>4748</v>
      </c>
      <c r="T26" s="74">
        <v>4981</v>
      </c>
      <c r="U26" s="52">
        <v>1966</v>
      </c>
      <c r="V26" s="74">
        <v>616</v>
      </c>
      <c r="W26" s="52">
        <v>35</v>
      </c>
      <c r="X26" s="76">
        <v>2390</v>
      </c>
      <c r="Y26" s="54" t="s">
        <v>106</v>
      </c>
      <c r="Z26" s="76">
        <v>1684</v>
      </c>
      <c r="AA26" s="54">
        <v>2271</v>
      </c>
      <c r="AB26" s="78">
        <v>5037</v>
      </c>
      <c r="AC26" s="54">
        <v>0</v>
      </c>
      <c r="AD26" s="79">
        <v>333</v>
      </c>
    </row>
    <row r="27" spans="1:30" x14ac:dyDescent="0.25">
      <c r="A27" s="80" t="s">
        <v>90</v>
      </c>
      <c r="B27" s="70">
        <v>47432</v>
      </c>
      <c r="C27" s="52">
        <v>4604</v>
      </c>
      <c r="D27" s="74">
        <v>3305</v>
      </c>
      <c r="E27" s="52">
        <v>2796</v>
      </c>
      <c r="F27" s="74">
        <v>3239</v>
      </c>
      <c r="G27" s="52">
        <v>2211</v>
      </c>
      <c r="H27" s="74">
        <v>1558</v>
      </c>
      <c r="I27" s="52">
        <v>3123</v>
      </c>
      <c r="J27" s="74">
        <v>4745</v>
      </c>
      <c r="K27" s="52">
        <v>3466</v>
      </c>
      <c r="L27" s="74">
        <v>3422</v>
      </c>
      <c r="M27" s="52">
        <v>3207</v>
      </c>
      <c r="N27" s="74">
        <v>2445</v>
      </c>
      <c r="O27" s="52">
        <v>1540</v>
      </c>
      <c r="P27" s="74">
        <v>931</v>
      </c>
      <c r="Q27" s="52">
        <v>2549</v>
      </c>
      <c r="R27" s="74">
        <v>1716</v>
      </c>
      <c r="S27" s="52">
        <v>1281</v>
      </c>
      <c r="T27" s="74">
        <v>732</v>
      </c>
      <c r="U27" s="52">
        <v>446</v>
      </c>
      <c r="V27" s="74">
        <v>96</v>
      </c>
      <c r="W27" s="52">
        <v>20</v>
      </c>
      <c r="X27" s="76">
        <v>1299</v>
      </c>
      <c r="Y27" s="54" t="s">
        <v>108</v>
      </c>
      <c r="Z27" s="76">
        <v>1430</v>
      </c>
      <c r="AA27" s="54">
        <v>1811</v>
      </c>
      <c r="AB27" s="78">
        <v>4729</v>
      </c>
      <c r="AC27" s="54">
        <v>185</v>
      </c>
      <c r="AD27" s="79">
        <v>110</v>
      </c>
    </row>
    <row r="28" spans="1:30" x14ac:dyDescent="0.25">
      <c r="A28" s="80" t="s">
        <v>91</v>
      </c>
      <c r="B28" s="70">
        <v>30164</v>
      </c>
      <c r="C28" s="52">
        <v>2159</v>
      </c>
      <c r="D28" s="74">
        <v>2232</v>
      </c>
      <c r="E28" s="52">
        <v>2181</v>
      </c>
      <c r="F28" s="74">
        <v>2411</v>
      </c>
      <c r="G28" s="52">
        <v>2369</v>
      </c>
      <c r="H28" s="74">
        <v>2111</v>
      </c>
      <c r="I28" s="52">
        <v>2369</v>
      </c>
      <c r="J28" s="74">
        <v>3436</v>
      </c>
      <c r="K28" s="52">
        <v>1730</v>
      </c>
      <c r="L28" s="74">
        <v>1784</v>
      </c>
      <c r="M28" s="52">
        <v>1693</v>
      </c>
      <c r="N28" s="74">
        <v>1341</v>
      </c>
      <c r="O28" s="52">
        <v>898</v>
      </c>
      <c r="P28" s="74">
        <v>641</v>
      </c>
      <c r="Q28" s="52">
        <v>360</v>
      </c>
      <c r="R28" s="74">
        <v>930</v>
      </c>
      <c r="S28" s="52">
        <v>722</v>
      </c>
      <c r="T28" s="74">
        <v>365</v>
      </c>
      <c r="U28" s="52">
        <v>347</v>
      </c>
      <c r="V28" s="74">
        <v>65</v>
      </c>
      <c r="W28" s="52">
        <v>20</v>
      </c>
      <c r="X28" s="76">
        <v>1300</v>
      </c>
      <c r="Y28" s="54" t="s">
        <v>108</v>
      </c>
      <c r="Z28" s="76">
        <v>1427</v>
      </c>
      <c r="AA28" s="54">
        <v>1773</v>
      </c>
      <c r="AB28" s="78">
        <v>4587</v>
      </c>
      <c r="AC28" s="54">
        <v>185</v>
      </c>
      <c r="AD28" s="79">
        <v>102</v>
      </c>
    </row>
    <row r="29" spans="1:30" x14ac:dyDescent="0.25">
      <c r="A29" s="80" t="s">
        <v>93</v>
      </c>
      <c r="B29" s="70">
        <v>24771</v>
      </c>
      <c r="C29" s="52">
        <v>2627</v>
      </c>
      <c r="D29" s="74">
        <v>1793</v>
      </c>
      <c r="E29" s="52">
        <v>1057</v>
      </c>
      <c r="F29" s="74">
        <v>1756</v>
      </c>
      <c r="G29" s="52">
        <v>2725</v>
      </c>
      <c r="H29" s="74">
        <v>1801</v>
      </c>
      <c r="I29" s="52">
        <v>2053</v>
      </c>
      <c r="J29" s="74">
        <v>1180</v>
      </c>
      <c r="K29" s="52">
        <v>659</v>
      </c>
      <c r="L29" s="74">
        <v>1704</v>
      </c>
      <c r="M29" s="52">
        <v>1775</v>
      </c>
      <c r="N29" s="74">
        <v>920</v>
      </c>
      <c r="O29" s="52">
        <v>529</v>
      </c>
      <c r="P29" s="74">
        <v>464</v>
      </c>
      <c r="Q29" s="52">
        <v>441</v>
      </c>
      <c r="R29" s="74">
        <v>1620</v>
      </c>
      <c r="S29" s="52">
        <v>955</v>
      </c>
      <c r="T29" s="74">
        <v>399</v>
      </c>
      <c r="U29" s="52">
        <v>181</v>
      </c>
      <c r="V29" s="74">
        <v>126</v>
      </c>
      <c r="W29" s="52">
        <v>6</v>
      </c>
      <c r="X29" s="76">
        <v>1130</v>
      </c>
      <c r="Y29" s="54" t="s">
        <v>108</v>
      </c>
      <c r="Z29" s="76">
        <v>1461</v>
      </c>
      <c r="AA29" s="54">
        <v>1750</v>
      </c>
      <c r="AB29" s="78">
        <v>4249</v>
      </c>
      <c r="AC29" s="54">
        <v>151</v>
      </c>
      <c r="AD29" s="79">
        <v>90</v>
      </c>
    </row>
    <row r="30" spans="1:30" x14ac:dyDescent="0.25">
      <c r="A30" s="80" t="s">
        <v>94</v>
      </c>
      <c r="B30" s="70">
        <v>43513</v>
      </c>
      <c r="C30" s="52">
        <v>0</v>
      </c>
      <c r="D30" s="74">
        <v>0</v>
      </c>
      <c r="E30" s="52">
        <v>0</v>
      </c>
      <c r="F30" s="74">
        <v>0</v>
      </c>
      <c r="G30" s="52">
        <v>0</v>
      </c>
      <c r="H30" s="74">
        <v>0</v>
      </c>
      <c r="I30" s="52">
        <v>0</v>
      </c>
      <c r="J30" s="74">
        <v>0</v>
      </c>
      <c r="K30" s="52">
        <v>0</v>
      </c>
      <c r="L30" s="74">
        <v>0</v>
      </c>
      <c r="M30" s="52">
        <v>0</v>
      </c>
      <c r="N30" s="74">
        <v>0</v>
      </c>
      <c r="O30" s="52">
        <v>0</v>
      </c>
      <c r="P30" s="74">
        <v>2018</v>
      </c>
      <c r="Q30" s="52">
        <v>8943</v>
      </c>
      <c r="R30" s="74">
        <v>4705</v>
      </c>
      <c r="S30" s="52">
        <v>6639</v>
      </c>
      <c r="T30" s="74">
        <v>7238</v>
      </c>
      <c r="U30" s="52">
        <v>9198</v>
      </c>
      <c r="V30" s="74">
        <v>4770</v>
      </c>
      <c r="W30" s="52">
        <v>2</v>
      </c>
      <c r="X30" s="76">
        <v>1585</v>
      </c>
      <c r="Y30" s="54" t="s">
        <v>106</v>
      </c>
      <c r="Z30" s="76">
        <v>1450</v>
      </c>
      <c r="AA30" s="54">
        <v>1798</v>
      </c>
      <c r="AB30" s="78">
        <v>4270</v>
      </c>
      <c r="AC30" s="54">
        <v>0</v>
      </c>
      <c r="AD30" s="79">
        <v>134</v>
      </c>
    </row>
    <row r="31" spans="1:30" x14ac:dyDescent="0.25">
      <c r="A31" s="80" t="s">
        <v>95</v>
      </c>
      <c r="B31" s="70">
        <v>43226</v>
      </c>
      <c r="C31" s="52">
        <v>0</v>
      </c>
      <c r="D31" s="74">
        <v>0</v>
      </c>
      <c r="E31" s="52">
        <v>0</v>
      </c>
      <c r="F31" s="74">
        <v>0</v>
      </c>
      <c r="G31" s="52">
        <v>0</v>
      </c>
      <c r="H31" s="74">
        <v>0</v>
      </c>
      <c r="I31" s="52">
        <v>3470</v>
      </c>
      <c r="J31" s="74">
        <v>3512</v>
      </c>
      <c r="K31" s="52">
        <v>2041</v>
      </c>
      <c r="L31" s="74">
        <v>2877</v>
      </c>
      <c r="M31" s="52">
        <v>3129</v>
      </c>
      <c r="N31" s="74">
        <v>2555</v>
      </c>
      <c r="O31" s="52">
        <v>4818</v>
      </c>
      <c r="P31" s="74">
        <v>5385</v>
      </c>
      <c r="Q31" s="52">
        <v>4890</v>
      </c>
      <c r="R31" s="74">
        <v>4419</v>
      </c>
      <c r="S31" s="52">
        <v>3246</v>
      </c>
      <c r="T31" s="74">
        <v>2426</v>
      </c>
      <c r="U31" s="52">
        <v>458</v>
      </c>
      <c r="V31" s="74">
        <v>0</v>
      </c>
      <c r="W31" s="52">
        <v>0</v>
      </c>
      <c r="X31" s="76">
        <v>1225</v>
      </c>
      <c r="Y31" s="54" t="s">
        <v>108</v>
      </c>
      <c r="Z31" s="76">
        <v>1514</v>
      </c>
      <c r="AA31" s="54">
        <v>1760</v>
      </c>
      <c r="AB31" s="78">
        <v>4244</v>
      </c>
      <c r="AC31" s="54">
        <v>136</v>
      </c>
      <c r="AD31" s="79">
        <v>101</v>
      </c>
    </row>
    <row r="32" spans="1:30" x14ac:dyDescent="0.25">
      <c r="A32" s="80" t="s">
        <v>96</v>
      </c>
      <c r="B32" s="70">
        <v>12014</v>
      </c>
      <c r="C32" s="52">
        <v>0</v>
      </c>
      <c r="D32" s="74">
        <v>0</v>
      </c>
      <c r="E32" s="52">
        <v>0</v>
      </c>
      <c r="F32" s="74">
        <v>0</v>
      </c>
      <c r="G32" s="52">
        <v>0</v>
      </c>
      <c r="H32" s="74">
        <v>0</v>
      </c>
      <c r="I32" s="52">
        <v>0</v>
      </c>
      <c r="J32" s="74">
        <v>0</v>
      </c>
      <c r="K32" s="52">
        <v>0</v>
      </c>
      <c r="L32" s="74">
        <v>1390</v>
      </c>
      <c r="M32" s="52">
        <v>4194</v>
      </c>
      <c r="N32" s="74">
        <v>2028</v>
      </c>
      <c r="O32" s="52">
        <v>1262</v>
      </c>
      <c r="P32" s="74">
        <v>1332</v>
      </c>
      <c r="Q32" s="52">
        <v>909</v>
      </c>
      <c r="R32" s="74">
        <v>414</v>
      </c>
      <c r="S32" s="52">
        <v>314</v>
      </c>
      <c r="T32" s="74">
        <v>129</v>
      </c>
      <c r="U32" s="52">
        <v>42</v>
      </c>
      <c r="V32" s="74">
        <v>0</v>
      </c>
      <c r="W32" s="52">
        <v>0</v>
      </c>
      <c r="X32" s="76">
        <v>1270</v>
      </c>
      <c r="Y32" s="54" t="s">
        <v>108</v>
      </c>
      <c r="Z32" s="76">
        <v>1615</v>
      </c>
      <c r="AA32" s="54">
        <v>1775</v>
      </c>
      <c r="AB32" s="78">
        <v>4295</v>
      </c>
      <c r="AC32" s="54">
        <v>139</v>
      </c>
      <c r="AD32" s="79">
        <v>116</v>
      </c>
    </row>
    <row r="33" spans="1:30" x14ac:dyDescent="0.25">
      <c r="A33" s="80" t="s">
        <v>97</v>
      </c>
      <c r="B33" s="70">
        <v>56894</v>
      </c>
      <c r="C33" s="52">
        <v>3245</v>
      </c>
      <c r="D33" s="74">
        <v>2800</v>
      </c>
      <c r="E33" s="52">
        <v>3941</v>
      </c>
      <c r="F33" s="74">
        <v>6293</v>
      </c>
      <c r="G33" s="52">
        <v>4831</v>
      </c>
      <c r="H33" s="74">
        <v>4072</v>
      </c>
      <c r="I33" s="52">
        <v>5621</v>
      </c>
      <c r="J33" s="74">
        <v>3519</v>
      </c>
      <c r="K33" s="52">
        <v>4044</v>
      </c>
      <c r="L33" s="74">
        <v>3921</v>
      </c>
      <c r="M33" s="52">
        <v>3764</v>
      </c>
      <c r="N33" s="74">
        <v>3726</v>
      </c>
      <c r="O33" s="52">
        <v>2175</v>
      </c>
      <c r="P33" s="74">
        <v>1200</v>
      </c>
      <c r="Q33" s="52">
        <v>1620</v>
      </c>
      <c r="R33" s="74">
        <v>1469</v>
      </c>
      <c r="S33" s="52">
        <v>500</v>
      </c>
      <c r="T33" s="74">
        <v>143</v>
      </c>
      <c r="U33" s="52">
        <v>10</v>
      </c>
      <c r="V33" s="74">
        <v>0</v>
      </c>
      <c r="W33" s="52">
        <v>0</v>
      </c>
      <c r="X33" s="76">
        <v>1220</v>
      </c>
      <c r="Y33" s="54" t="s">
        <v>108</v>
      </c>
      <c r="Z33" s="76">
        <v>1481</v>
      </c>
      <c r="AA33" s="54">
        <v>1760</v>
      </c>
      <c r="AB33" s="78">
        <v>4630</v>
      </c>
      <c r="AC33" s="54">
        <v>172</v>
      </c>
      <c r="AD33" s="79">
        <v>110</v>
      </c>
    </row>
    <row r="34" spans="1:30" x14ac:dyDescent="0.25">
      <c r="A34" s="80" t="s">
        <v>98</v>
      </c>
      <c r="B34" s="70">
        <v>28205</v>
      </c>
      <c r="C34" s="52">
        <v>1358</v>
      </c>
      <c r="D34" s="74">
        <v>1358</v>
      </c>
      <c r="E34" s="52">
        <v>1241</v>
      </c>
      <c r="F34" s="74">
        <v>1533</v>
      </c>
      <c r="G34" s="52">
        <v>1180</v>
      </c>
      <c r="H34" s="74">
        <v>1022</v>
      </c>
      <c r="I34" s="52">
        <v>3266</v>
      </c>
      <c r="J34" s="74">
        <v>2513</v>
      </c>
      <c r="K34" s="52">
        <v>2331</v>
      </c>
      <c r="L34" s="74">
        <v>3217</v>
      </c>
      <c r="M34" s="52">
        <v>2128</v>
      </c>
      <c r="N34" s="74">
        <v>1956</v>
      </c>
      <c r="O34" s="52">
        <v>1731</v>
      </c>
      <c r="P34" s="74">
        <v>1569</v>
      </c>
      <c r="Q34" s="52">
        <v>1292</v>
      </c>
      <c r="R34" s="74">
        <v>510</v>
      </c>
      <c r="S34" s="52">
        <v>0</v>
      </c>
      <c r="T34" s="74">
        <v>0</v>
      </c>
      <c r="U34" s="52">
        <v>0</v>
      </c>
      <c r="V34" s="74">
        <v>0</v>
      </c>
      <c r="W34" s="52">
        <v>0</v>
      </c>
      <c r="X34" s="76">
        <v>1714</v>
      </c>
      <c r="Y34" s="54" t="s">
        <v>108</v>
      </c>
      <c r="Z34" s="76">
        <v>1539</v>
      </c>
      <c r="AA34" s="54">
        <v>1859</v>
      </c>
      <c r="AB34" s="78">
        <v>4816</v>
      </c>
      <c r="AC34" s="54">
        <v>168</v>
      </c>
      <c r="AD34" s="79">
        <v>179</v>
      </c>
    </row>
    <row r="35" spans="1:30" x14ac:dyDescent="0.25">
      <c r="A35" s="80" t="s">
        <v>100</v>
      </c>
      <c r="B35" s="70">
        <v>8748</v>
      </c>
      <c r="C35" s="52">
        <v>121</v>
      </c>
      <c r="D35" s="74">
        <v>87</v>
      </c>
      <c r="E35" s="52">
        <v>326</v>
      </c>
      <c r="F35" s="74">
        <v>556</v>
      </c>
      <c r="G35" s="52">
        <v>1037</v>
      </c>
      <c r="H35" s="74">
        <v>3670</v>
      </c>
      <c r="I35" s="52">
        <v>853</v>
      </c>
      <c r="J35" s="74">
        <v>784</v>
      </c>
      <c r="K35" s="52">
        <v>456</v>
      </c>
      <c r="L35" s="74">
        <v>301</v>
      </c>
      <c r="M35" s="52">
        <v>223</v>
      </c>
      <c r="N35" s="74">
        <v>152</v>
      </c>
      <c r="O35" s="52">
        <v>111</v>
      </c>
      <c r="P35" s="74">
        <v>58</v>
      </c>
      <c r="Q35" s="52">
        <v>13</v>
      </c>
      <c r="R35" s="74">
        <v>0</v>
      </c>
      <c r="S35" s="52">
        <v>0</v>
      </c>
      <c r="T35" s="74">
        <v>0</v>
      </c>
      <c r="U35" s="52">
        <v>0</v>
      </c>
      <c r="V35" s="74">
        <v>0</v>
      </c>
      <c r="W35" s="52">
        <v>0</v>
      </c>
      <c r="X35" s="76">
        <v>1584</v>
      </c>
      <c r="Y35" s="54" t="s">
        <v>108</v>
      </c>
      <c r="Z35" s="76">
        <v>1694</v>
      </c>
      <c r="AA35" s="54">
        <v>1811</v>
      </c>
      <c r="AB35" s="78">
        <v>4470</v>
      </c>
      <c r="AC35" s="54">
        <v>225</v>
      </c>
      <c r="AD35" s="79">
        <v>169</v>
      </c>
    </row>
    <row r="36" spans="1:30" x14ac:dyDescent="0.25">
      <c r="A36" s="80" t="s">
        <v>102</v>
      </c>
      <c r="B36" s="70">
        <v>12936</v>
      </c>
      <c r="C36" s="52">
        <v>1392</v>
      </c>
      <c r="D36" s="74">
        <v>2756</v>
      </c>
      <c r="E36" s="52">
        <v>2197</v>
      </c>
      <c r="F36" s="74">
        <v>2345</v>
      </c>
      <c r="G36" s="52">
        <v>1586</v>
      </c>
      <c r="H36" s="74">
        <v>1377</v>
      </c>
      <c r="I36" s="52">
        <v>1169</v>
      </c>
      <c r="J36" s="74">
        <v>100</v>
      </c>
      <c r="K36" s="52">
        <v>14</v>
      </c>
      <c r="L36" s="74">
        <v>0</v>
      </c>
      <c r="M36" s="52">
        <v>0</v>
      </c>
      <c r="N36" s="74">
        <v>0</v>
      </c>
      <c r="O36" s="52">
        <v>0</v>
      </c>
      <c r="P36" s="74">
        <v>0</v>
      </c>
      <c r="Q36" s="52">
        <v>0</v>
      </c>
      <c r="R36" s="74">
        <v>0</v>
      </c>
      <c r="S36" s="52">
        <v>0</v>
      </c>
      <c r="T36" s="74">
        <v>0</v>
      </c>
      <c r="U36" s="52">
        <v>0</v>
      </c>
      <c r="V36" s="74">
        <v>0</v>
      </c>
      <c r="W36" s="52">
        <v>0</v>
      </c>
      <c r="X36" s="76">
        <v>1145</v>
      </c>
      <c r="Y36" s="54" t="s">
        <v>108</v>
      </c>
      <c r="Z36" s="76">
        <v>1509</v>
      </c>
      <c r="AA36" s="54">
        <v>1730</v>
      </c>
      <c r="AB36" s="78">
        <v>4201</v>
      </c>
      <c r="AC36" s="54">
        <v>155</v>
      </c>
      <c r="AD36" s="79">
        <v>90</v>
      </c>
    </row>
    <row r="37" spans="1:30" x14ac:dyDescent="0.25">
      <c r="A37" s="80"/>
      <c r="B37" s="71"/>
      <c r="C37" s="72"/>
      <c r="D37" s="71"/>
      <c r="E37" s="72"/>
      <c r="F37" s="71"/>
      <c r="G37" s="72"/>
      <c r="H37" s="71"/>
      <c r="I37" s="72"/>
      <c r="J37" s="71"/>
      <c r="K37" s="72"/>
      <c r="L37" s="71"/>
      <c r="M37" s="72"/>
      <c r="N37" s="71"/>
      <c r="O37" s="72"/>
      <c r="P37" s="71"/>
      <c r="Q37" s="72"/>
      <c r="R37" s="71"/>
      <c r="S37" s="72"/>
      <c r="T37" s="71"/>
      <c r="U37" s="72"/>
      <c r="V37" s="71"/>
      <c r="W37" s="72"/>
      <c r="X37" s="54"/>
      <c r="Y37" s="54"/>
      <c r="Z37" s="54"/>
      <c r="AA37" s="54"/>
      <c r="AB37" s="54"/>
      <c r="AC37" s="54"/>
      <c r="AD37" s="54"/>
    </row>
    <row r="40" spans="1:30" x14ac:dyDescent="0.25">
      <c r="A40" s="80" t="s">
        <v>123</v>
      </c>
      <c r="B40" s="71">
        <f>SUM(B2:B36)</f>
        <v>1094866</v>
      </c>
      <c r="C40" s="72">
        <f>SUM(C2:C36)</f>
        <v>38465</v>
      </c>
      <c r="D40" s="71">
        <f>SUM(D2:D36)</f>
        <v>36928</v>
      </c>
      <c r="E40" s="71">
        <f t="shared" ref="E40:V40" si="0">SUM(E2:E36)</f>
        <v>34478</v>
      </c>
      <c r="F40" s="72">
        <f t="shared" si="0"/>
        <v>45507</v>
      </c>
      <c r="G40" s="71">
        <f t="shared" si="0"/>
        <v>45492</v>
      </c>
      <c r="H40" s="71">
        <f t="shared" si="0"/>
        <v>42457</v>
      </c>
      <c r="I40" s="72">
        <f t="shared" si="0"/>
        <v>54814</v>
      </c>
      <c r="J40" s="71">
        <f t="shared" si="0"/>
        <v>44881</v>
      </c>
      <c r="K40" s="71">
        <f t="shared" si="0"/>
        <v>35502</v>
      </c>
      <c r="L40" s="72">
        <f t="shared" si="0"/>
        <v>44833</v>
      </c>
      <c r="M40" s="71">
        <f t="shared" si="0"/>
        <v>50057</v>
      </c>
      <c r="N40" s="71">
        <f t="shared" si="0"/>
        <v>48025</v>
      </c>
      <c r="O40" s="72">
        <f t="shared" si="0"/>
        <v>53726</v>
      </c>
      <c r="P40" s="71">
        <f t="shared" si="0"/>
        <v>56644</v>
      </c>
      <c r="Q40" s="71">
        <f t="shared" si="0"/>
        <v>61228</v>
      </c>
      <c r="R40" s="72">
        <f t="shared" si="0"/>
        <v>62808</v>
      </c>
      <c r="S40" s="71">
        <f t="shared" si="0"/>
        <v>59081</v>
      </c>
      <c r="T40" s="71">
        <f t="shared" si="0"/>
        <v>63769</v>
      </c>
      <c r="U40" s="72">
        <f t="shared" si="0"/>
        <v>75754</v>
      </c>
      <c r="V40" s="71">
        <f t="shared" si="0"/>
        <v>64564</v>
      </c>
      <c r="W40" s="71">
        <f>SUM(W2:W36)</f>
        <v>75853</v>
      </c>
      <c r="X40" s="90"/>
    </row>
    <row r="41" spans="1:30" x14ac:dyDescent="0.25">
      <c r="A41" s="58" t="s">
        <v>180</v>
      </c>
      <c r="C41">
        <f>'Calculation weight,HP,PTW'!C2</f>
        <v>1230.0582347588718</v>
      </c>
      <c r="D41">
        <f>'Calculation weight,HP,PTW'!C6</f>
        <v>1214.8514677209705</v>
      </c>
      <c r="E41">
        <f>'Calculation weight,HP,PTW'!C10</f>
        <v>1232.9527814838448</v>
      </c>
      <c r="F41">
        <f>'Calculation weight,HP,PTW'!C14</f>
        <v>1242.2402927022217</v>
      </c>
      <c r="G41">
        <f>'Calculation weight,HP,PTW'!C18</f>
        <v>1240.2194231952872</v>
      </c>
      <c r="H41">
        <f>'Calculation weight,HP,PTW'!C22</f>
        <v>1264.2966059778128</v>
      </c>
      <c r="I41">
        <f>'Calculation weight,HP,PTW'!C26</f>
        <v>1269.6386871967015</v>
      </c>
      <c r="J41">
        <f>'Calculation weight,HP,PTW'!C30</f>
        <v>1289.5492747487801</v>
      </c>
      <c r="K41">
        <f>'Calculation weight,HP,PTW'!C34</f>
        <v>1290.0525885865586</v>
      </c>
      <c r="L41">
        <f>'Calculation weight,HP,PTW'!C38</f>
        <v>1271.7898199986616</v>
      </c>
      <c r="M41">
        <f>'Calculation weight,HP,PTW'!C42</f>
        <v>1267.1977945142537</v>
      </c>
      <c r="N41">
        <f>'Calculation weight,HP,PTW'!C46</f>
        <v>1285.993107756377</v>
      </c>
      <c r="O41">
        <f>'Calculation weight,HP,PTW'!C50</f>
        <v>1332.5215724230354</v>
      </c>
      <c r="P41">
        <f>'Calculation weight,HP,PTW'!C54</f>
        <v>1392.1062424969989</v>
      </c>
      <c r="Q41">
        <f>'Calculation weight,HP,PTW'!C58</f>
        <v>1431.8396158620239</v>
      </c>
      <c r="R41">
        <f>'Calculation weight,HP,PTW'!C62</f>
        <v>1464.3941217679276</v>
      </c>
      <c r="S41">
        <f>'Calculation weight,HP,PTW'!C66</f>
        <v>1551.9012711362368</v>
      </c>
      <c r="T41">
        <f>'Calculation weight,HP,PTW'!C70</f>
        <v>1587.06189527827</v>
      </c>
      <c r="U41">
        <f>'Calculation weight,HP,PTW'!C74</f>
        <v>1674.7768566676348</v>
      </c>
      <c r="V41">
        <f>'Calculation weight,HP,PTW'!C78</f>
        <v>1744.1764141007372</v>
      </c>
      <c r="W41">
        <f>'Calculation weight,HP,PTW'!C82</f>
        <v>1892.2896787206835</v>
      </c>
    </row>
    <row r="42" spans="1:30" x14ac:dyDescent="0.25">
      <c r="A42" s="58" t="s">
        <v>181</v>
      </c>
      <c r="C42">
        <f>((C2*$AB$2)+($AB$3*C3)+(C4*$AB$4)+($AB$5*C5)+(C6*$AB$6)+($AB$7*C7)+(C8*$AB$8)+($AB$9*C9)+(C10*$AB$10)+($AB$11*C11)+(C12*$AB$12)+($AB$13*C13)+(C14*$AB$14)+($AB$15*C15)+(C16*$AB$16)+($AB$17*C17)+(C18*$AB$18)+($AB$19*C19)+(C20*$AB$20)+($AB$21*C21)+(C22*$AB$22)+($AB$23*C23)+(C24*$AB$24)+($AB$25*C25)+(C26*$AB$26)+($AB$27*C27)+(C28*$AB$28)+($AB$29*C29)+(C30*$AB$30)+($AB$31*C31)+(C32*$AB$32)+($AB$33*C33)+(C34*$AB$34)+($AB$35*C35)+(C36*$AB$36))/C40</f>
        <v>4410.1267125958666</v>
      </c>
      <c r="D42">
        <f t="shared" ref="D42:W42" si="1">((D2*$AB$2)+($AB$3*D3)+(D4*$AB$4)+($AB$5*D5)+(D6*$AB$6)+($AB$7*D7)+(D8*$AB$8)+($AB$9*D9)+(D10*$AB$10)+($AB$11*D11)+(D12*$AB$12)+($AB$13*D13)+(D14*$AB$14)+($AB$15*D15)+(D16*$AB$16)+($AB$17*D17)+(D18*$AB$18)+($AB$19*D19)+(D20*$AB$20)+($AB$21*D21)+(D22*$AB$22)+($AB$23*D23)+(D24*$AB$24)+($AB$25*D25)+(D26*$AB$26)+($AB$27*D27)+(D28*$AB$28)+($AB$29*D29)+(D30*$AB$30)+($AB$31*D31)+(D32*$AB$32)+($AB$33*D33)+(D34*$AB$34)+($AB$35*D35)+(D36*$AB$36))/D40</f>
        <v>4385.8189449740039</v>
      </c>
      <c r="E42">
        <f t="shared" si="1"/>
        <v>4405.2935495098327</v>
      </c>
      <c r="F42">
        <f t="shared" si="1"/>
        <v>4408.9448216757864</v>
      </c>
      <c r="G42">
        <f t="shared" si="1"/>
        <v>4409.1637430757055</v>
      </c>
      <c r="H42">
        <f t="shared" si="1"/>
        <v>4411.9515509809926</v>
      </c>
      <c r="I42">
        <f t="shared" si="1"/>
        <v>4424.1569307111322</v>
      </c>
      <c r="J42">
        <f t="shared" si="1"/>
        <v>4436.9225061830175</v>
      </c>
      <c r="K42">
        <f t="shared" si="1"/>
        <v>4448.7169455241956</v>
      </c>
      <c r="L42">
        <f>((L2*$AB$2)+($AB$3*L3)+(L4*$AB$4)+($AB$5*L5)+(L6*$AB$6)+($AB$7*L7)+(L8*$AB$8)+($AB$9*L9)+(L10*$AB$10)+($AB$11*L11)+(L12*$AB$12)+($AB$13*L13)+(L14*$AB$14)+($AB$15*L15)+(L16*$AB$16)+($AB$17*L17)+(L18*$AB$18)+($AB$19*L19)+(L20*$AB$20)+($AB$21*L21)+(L22*$AB$22)+($AB$23*L23)+(L24*$AB$24)+($AB$25*L25)+(L26*$AB$26)+($AB$27*L27)+(L28*$AB$28)+($AB$29*L29)+(L30*$AB$30)+($AB$31*L31)+(L32*$AB$32)+($AB$33*L33)+(L34*$AB$34)+($AB$35*L35)+(L36*$AB$36))/L40</f>
        <v>4402.991524100551</v>
      </c>
      <c r="M42">
        <f t="shared" si="1"/>
        <v>4398.9745290368983</v>
      </c>
      <c r="N42">
        <f t="shared" si="1"/>
        <v>4382.7385111920876</v>
      </c>
      <c r="O42">
        <f t="shared" si="1"/>
        <v>4377.3739344079213</v>
      </c>
      <c r="P42">
        <f t="shared" si="1"/>
        <v>4376.20957206412</v>
      </c>
      <c r="Q42">
        <f t="shared" si="1"/>
        <v>4371.1412589011561</v>
      </c>
      <c r="R42">
        <f t="shared" si="1"/>
        <v>4362.7073302763984</v>
      </c>
      <c r="S42">
        <f t="shared" si="1"/>
        <v>4396.2467798446205</v>
      </c>
      <c r="T42">
        <f t="shared" si="1"/>
        <v>4400.373833680942</v>
      </c>
      <c r="U42">
        <f t="shared" si="1"/>
        <v>4460.1948279958815</v>
      </c>
      <c r="V42">
        <f t="shared" si="1"/>
        <v>4439.4997521838795</v>
      </c>
      <c r="W42">
        <f t="shared" si="1"/>
        <v>4510.2831397571617</v>
      </c>
    </row>
    <row r="43" spans="1:30" x14ac:dyDescent="0.25">
      <c r="A43" s="58" t="s">
        <v>182</v>
      </c>
      <c r="C43">
        <f>'Calculation weight,HP,PTW'!C3</f>
        <v>101.98005979461848</v>
      </c>
      <c r="D43">
        <f>'Calculation weight,HP,PTW'!C7</f>
        <v>100.05697573656846</v>
      </c>
      <c r="E43">
        <f>'Calculation weight,HP,PTW'!C11</f>
        <v>103.18722083647543</v>
      </c>
      <c r="F43">
        <f>'Calculation weight,HP,PTW'!C15</f>
        <v>104.4549409980882</v>
      </c>
      <c r="G43">
        <f>'Calculation weight,HP,PTW'!C19</f>
        <v>105.49529587619801</v>
      </c>
      <c r="H43">
        <f>'Calculation weight,HP,PTW'!C23</f>
        <v>109.14751395529595</v>
      </c>
      <c r="I43">
        <f>'Calculation weight,HP,PTW'!C27</f>
        <v>108.16805925493487</v>
      </c>
      <c r="J43">
        <f>'Calculation weight,HP,PTW'!C31</f>
        <v>111.05182593970723</v>
      </c>
      <c r="K43">
        <f>'Calculation weight,HP,PTW'!C35</f>
        <v>110.87882372824066</v>
      </c>
      <c r="L43">
        <f>'Calculation weight,HP,PTW'!C39</f>
        <v>106.87792474293489</v>
      </c>
      <c r="M43">
        <f>'Calculation weight,HP,PTW'!C43</f>
        <v>108.56637433326009</v>
      </c>
      <c r="N43">
        <f>'Calculation weight,HP,PTW'!C47</f>
        <v>110.91412805830296</v>
      </c>
      <c r="O43">
        <f>'Calculation weight,HP,PTW'!C51</f>
        <v>120.16036928116741</v>
      </c>
      <c r="P43">
        <f>'Calculation weight,HP,PTW'!C55</f>
        <v>130.62055998870136</v>
      </c>
      <c r="Q43">
        <f>'Calculation weight,HP,PTW'!C59</f>
        <v>135.97243091396092</v>
      </c>
      <c r="R43">
        <f>'Calculation weight,HP,PTW'!C63</f>
        <v>135.85110177047511</v>
      </c>
      <c r="S43">
        <f>'Calculation weight,HP,PTW'!C67</f>
        <v>155.58084663428176</v>
      </c>
      <c r="T43">
        <f>'Calculation weight,HP,PTW'!C71</f>
        <v>156.12899684799825</v>
      </c>
      <c r="U43">
        <f>'Calculation weight,HP,PTW'!C75</f>
        <v>198.84683317052566</v>
      </c>
      <c r="V43">
        <f>'Calculation weight,HP,PTW'!C79</f>
        <v>202.72442847407223</v>
      </c>
      <c r="W43">
        <f>'Calculation weight,HP,PTW'!C83</f>
        <v>234.20032167481841</v>
      </c>
    </row>
    <row r="49" spans="3:25" x14ac:dyDescent="0.25">
      <c r="C49" t="s">
        <v>180</v>
      </c>
      <c r="E49">
        <v>1230.0582347588718</v>
      </c>
      <c r="F49">
        <v>1214.8514677209705</v>
      </c>
      <c r="G49">
        <v>1232.9527814838448</v>
      </c>
      <c r="H49">
        <v>1242.2402927022217</v>
      </c>
      <c r="I49">
        <v>1240.2194231952872</v>
      </c>
      <c r="J49">
        <v>1264.2966059778128</v>
      </c>
      <c r="K49">
        <v>1269.6386871967015</v>
      </c>
      <c r="L49">
        <v>1289.5492747487801</v>
      </c>
      <c r="M49">
        <v>1290.0525885865586</v>
      </c>
      <c r="N49">
        <v>1271.7898199986616</v>
      </c>
      <c r="O49">
        <v>1267.1977945142537</v>
      </c>
      <c r="P49">
        <v>1285.993107756377</v>
      </c>
      <c r="Q49">
        <v>1332.5215724230354</v>
      </c>
      <c r="R49">
        <v>1392.1062424969989</v>
      </c>
      <c r="S49">
        <v>1431.8396158620239</v>
      </c>
      <c r="T49">
        <v>1464.3941217679276</v>
      </c>
      <c r="U49">
        <v>1551.9012711362368</v>
      </c>
      <c r="V49">
        <v>1587.06189527827</v>
      </c>
      <c r="W49">
        <v>1674.7768566676348</v>
      </c>
      <c r="X49">
        <v>1744.1764141007372</v>
      </c>
      <c r="Y49">
        <v>1892.2896787206835</v>
      </c>
    </row>
    <row r="50" spans="3:25" x14ac:dyDescent="0.25">
      <c r="C50" t="s">
        <v>181</v>
      </c>
      <c r="E50">
        <v>4410.1267125958666</v>
      </c>
      <c r="F50">
        <v>4385.8189449740039</v>
      </c>
      <c r="G50">
        <v>4405.2935495098327</v>
      </c>
      <c r="H50">
        <v>4408.9448216757864</v>
      </c>
      <c r="I50">
        <v>4409.1637430757055</v>
      </c>
      <c r="J50">
        <v>4411.9515509809926</v>
      </c>
      <c r="K50">
        <v>4424.1569307111322</v>
      </c>
      <c r="L50">
        <v>4436.9225061830175</v>
      </c>
      <c r="M50">
        <v>4448.7169455241956</v>
      </c>
      <c r="N50">
        <v>4402.991524100551</v>
      </c>
      <c r="O50">
        <v>4398.9745290368983</v>
      </c>
      <c r="P50">
        <v>4382.7385111920876</v>
      </c>
      <c r="Q50">
        <v>4377.3739344079213</v>
      </c>
      <c r="R50">
        <v>4376.20957206412</v>
      </c>
      <c r="S50">
        <v>4371.1412589011561</v>
      </c>
      <c r="T50">
        <v>4362.7073302763984</v>
      </c>
      <c r="U50">
        <v>4396.2467798446205</v>
      </c>
      <c r="V50">
        <v>4400.373833680942</v>
      </c>
      <c r="W50">
        <v>4460.1948279958815</v>
      </c>
      <c r="X50">
        <v>4439.4997521838795</v>
      </c>
      <c r="Y50">
        <v>4510.2831397571617</v>
      </c>
    </row>
    <row r="51" spans="3:25" x14ac:dyDescent="0.25">
      <c r="C51" t="s">
        <v>182</v>
      </c>
      <c r="E51">
        <v>101.98005979461848</v>
      </c>
      <c r="F51">
        <v>100.05697573656846</v>
      </c>
      <c r="G51">
        <v>103.18722083647543</v>
      </c>
      <c r="H51">
        <v>104.4549409980882</v>
      </c>
      <c r="I51">
        <v>105.49529587619801</v>
      </c>
      <c r="J51">
        <v>109.14751395529595</v>
      </c>
      <c r="K51">
        <v>108.16805925493487</v>
      </c>
      <c r="L51">
        <v>111.05182593970723</v>
      </c>
      <c r="M51">
        <v>110.87882372824066</v>
      </c>
      <c r="N51">
        <v>106.87792474293489</v>
      </c>
      <c r="O51">
        <v>108.56637433326009</v>
      </c>
      <c r="P51">
        <v>110.91412805830296</v>
      </c>
      <c r="Q51">
        <v>120.16036928116741</v>
      </c>
      <c r="R51">
        <v>130.62055998870136</v>
      </c>
      <c r="S51">
        <v>135.97243091396092</v>
      </c>
      <c r="T51">
        <v>135.85110177047511</v>
      </c>
      <c r="U51">
        <v>155.58084663428176</v>
      </c>
      <c r="V51">
        <v>156.12899684799825</v>
      </c>
      <c r="W51">
        <v>198.84683317052566</v>
      </c>
      <c r="X51">
        <v>202.72442847407223</v>
      </c>
      <c r="Y51">
        <v>234.20032167481841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35E27-E276-5A49-92AA-E361E80E048D}">
  <dimension ref="A1:AT171"/>
  <sheetViews>
    <sheetView topLeftCell="A69" zoomScale="125" workbookViewId="0">
      <selection activeCell="M136" sqref="M136"/>
    </sheetView>
  </sheetViews>
  <sheetFormatPr defaultColWidth="11.42578125" defaultRowHeight="15" x14ac:dyDescent="0.25"/>
  <cols>
    <col min="9" max="9" width="13.85546875" bestFit="1" customWidth="1"/>
    <col min="12" max="12" width="19.7109375" customWidth="1"/>
  </cols>
  <sheetData>
    <row r="1" spans="1:46" x14ac:dyDescent="0.25">
      <c r="A1" s="58" t="s">
        <v>117</v>
      </c>
      <c r="C1" s="58" t="s">
        <v>121</v>
      </c>
      <c r="D1" s="47" t="s">
        <v>54</v>
      </c>
      <c r="E1" s="47" t="s">
        <v>56</v>
      </c>
      <c r="F1" s="47" t="s">
        <v>57</v>
      </c>
      <c r="G1" s="47" t="s">
        <v>59</v>
      </c>
      <c r="H1" s="47" t="s">
        <v>61</v>
      </c>
      <c r="I1" s="47" t="s">
        <v>63</v>
      </c>
      <c r="J1" s="47" t="s">
        <v>65</v>
      </c>
      <c r="K1" s="47" t="s">
        <v>67</v>
      </c>
      <c r="L1" s="47" t="s">
        <v>69</v>
      </c>
      <c r="M1" s="47" t="s">
        <v>70</v>
      </c>
      <c r="N1" s="47" t="s">
        <v>71</v>
      </c>
      <c r="O1" s="47" t="s">
        <v>73</v>
      </c>
      <c r="P1" s="47" t="s">
        <v>74</v>
      </c>
      <c r="Q1" s="47" t="s">
        <v>75</v>
      </c>
      <c r="R1" s="47" t="s">
        <v>77</v>
      </c>
      <c r="S1" s="47" t="s">
        <v>79</v>
      </c>
      <c r="T1" s="47" t="s">
        <v>80</v>
      </c>
      <c r="U1" s="47" t="s">
        <v>81</v>
      </c>
      <c r="V1" s="47" t="s">
        <v>83</v>
      </c>
      <c r="W1" s="47" t="s">
        <v>84</v>
      </c>
      <c r="X1" s="47" t="s">
        <v>85</v>
      </c>
      <c r="Y1" s="47" t="s">
        <v>86</v>
      </c>
      <c r="Z1" s="47" t="s">
        <v>87</v>
      </c>
      <c r="AA1" s="47" t="s">
        <v>88</v>
      </c>
      <c r="AB1" s="47" t="s">
        <v>89</v>
      </c>
      <c r="AC1" s="47" t="s">
        <v>90</v>
      </c>
      <c r="AD1" s="47" t="s">
        <v>91</v>
      </c>
      <c r="AE1" s="47" t="s">
        <v>93</v>
      </c>
      <c r="AF1" s="47" t="s">
        <v>94</v>
      </c>
      <c r="AG1" s="47" t="s">
        <v>95</v>
      </c>
      <c r="AH1" s="47" t="s">
        <v>96</v>
      </c>
      <c r="AI1" s="47" t="s">
        <v>97</v>
      </c>
      <c r="AJ1" s="47" t="s">
        <v>98</v>
      </c>
      <c r="AK1" s="47" t="s">
        <v>100</v>
      </c>
      <c r="AL1" s="47" t="s">
        <v>102</v>
      </c>
      <c r="AO1" s="62" t="s">
        <v>117</v>
      </c>
      <c r="AP1" s="62" t="s">
        <v>122</v>
      </c>
      <c r="AS1" t="s">
        <v>103</v>
      </c>
      <c r="AT1" s="63">
        <v>2706041</v>
      </c>
    </row>
    <row r="2" spans="1:46" x14ac:dyDescent="0.25">
      <c r="A2" s="140">
        <v>2001</v>
      </c>
      <c r="B2" s="58" t="s">
        <v>118</v>
      </c>
      <c r="C2">
        <f>SUM(D2:AL2)/Information!AL3</f>
        <v>1230.0582347588718</v>
      </c>
      <c r="E2">
        <f>Information!D24*Information!D3</f>
        <v>3193920</v>
      </c>
      <c r="N2">
        <f>Information!$M$24*Information!M3</f>
        <v>2349870</v>
      </c>
      <c r="P2">
        <f>Information!$O$24*Information!O3</f>
        <v>2943360</v>
      </c>
      <c r="R2">
        <f>Information!$Q$24*Information!Q3</f>
        <v>2032695</v>
      </c>
      <c r="T2">
        <f>Information!$S$24*Information!S3</f>
        <v>1711950</v>
      </c>
      <c r="U2">
        <f>Information!$T$24*Information!T3</f>
        <v>4966788</v>
      </c>
      <c r="W2">
        <f>Information!$V$24*Information!V3</f>
        <v>3272360</v>
      </c>
      <c r="X2">
        <f>Information!$W$24*Information!W3</f>
        <v>7015425</v>
      </c>
      <c r="AC2">
        <f>Information!$AB$24*Information!AB3</f>
        <v>5980596</v>
      </c>
      <c r="AD2">
        <f>Information!$AC$24*Information!AC3</f>
        <v>2806700</v>
      </c>
      <c r="AE2">
        <f>Information!$AD$24*Information!AD3</f>
        <v>2968510</v>
      </c>
      <c r="AI2">
        <f>Information!$AH$24*Information!AH3</f>
        <v>3958900</v>
      </c>
      <c r="AJ2">
        <f>Information!$AI$24*Information!AI3</f>
        <v>2327612</v>
      </c>
      <c r="AK2">
        <f>Information!$AJ$24*Information!AJ3</f>
        <v>191664</v>
      </c>
      <c r="AL2">
        <f>Information!$AK$24*Information!AK3</f>
        <v>1593840</v>
      </c>
      <c r="AO2">
        <v>2001</v>
      </c>
      <c r="AP2" s="51">
        <v>91887</v>
      </c>
    </row>
    <row r="3" spans="1:46" x14ac:dyDescent="0.25">
      <c r="A3" s="140"/>
      <c r="B3" s="58" t="s">
        <v>119</v>
      </c>
      <c r="C3">
        <f>SUM(D3:AL3)/Tabell1[[#This Row],[Sales this year from only theese models]]</f>
        <v>101.98005979461848</v>
      </c>
      <c r="E3">
        <f>Information!D30*Tabell1[[#This Row],[RAV4]]</f>
        <v>277250</v>
      </c>
      <c r="N3">
        <f>Information!$M$30*Tabell1[[#This Row],[Corolla]]</f>
        <v>193140</v>
      </c>
      <c r="P3">
        <f>Information!$O$30*Tabell1[[#This Row],[Yaris]]</f>
        <v>211554</v>
      </c>
      <c r="R3">
        <f>Information!$Q$30*Tabell1[[#This Row],[Octavia]]</f>
        <v>125475</v>
      </c>
      <c r="T3">
        <f>Information!$S$30*Tabell1[[#This Row],[Polo]]</f>
        <v>91530</v>
      </c>
      <c r="U3">
        <f>Information!$T$30*Tabell1[[#This Row],[Golf]]</f>
        <v>320025</v>
      </c>
      <c r="W3">
        <f>Information!$V$30*Tabell1[[#This Row],[Focus]]</f>
        <v>395850</v>
      </c>
      <c r="X3">
        <f>Information!$W$30*Tabell1[[#This Row],[Passat]]</f>
        <v>641110</v>
      </c>
      <c r="AC3">
        <f>Information!$AB$30*Tabell1[[#This Row],[Mondeo]]</f>
        <v>506440</v>
      </c>
      <c r="AD3">
        <f>Information!$AC$30*Tabell1[[#This Row],[A4]]</f>
        <v>220218</v>
      </c>
      <c r="AE3">
        <f>Information!$AD$30*Tabell1[[#This Row],[A4]]</f>
        <v>194310</v>
      </c>
      <c r="AI3">
        <f>Information!$AH$30*Tabell1[[#This Row],[Avensis]]</f>
        <v>356950</v>
      </c>
      <c r="AJ3">
        <f>Information!$AI$30*Tabell1[[#This Row],[V70]]</f>
        <v>243082</v>
      </c>
      <c r="AK3">
        <f>Information!$AJ$30*Tabell1[[#This Row],[Grand Vitara]]</f>
        <v>20449</v>
      </c>
      <c r="AL3">
        <f>Information!$AK$30*Tabell1[[#This Row],[307]]</f>
        <v>125280</v>
      </c>
      <c r="AO3">
        <v>2002</v>
      </c>
      <c r="AP3" s="64">
        <v>88716</v>
      </c>
    </row>
    <row r="4" spans="1:46" x14ac:dyDescent="0.25">
      <c r="A4" s="140"/>
      <c r="B4" s="58" t="s">
        <v>120</v>
      </c>
      <c r="C4">
        <f>C3/C2</f>
        <v>8.2906692474287308E-2</v>
      </c>
      <c r="E4">
        <f>E3/E2</f>
        <v>8.6805555555555552E-2</v>
      </c>
      <c r="N4">
        <f>N3/N2</f>
        <v>8.2191780821917804E-2</v>
      </c>
      <c r="P4">
        <f>P3/P2</f>
        <v>7.1874999999999994E-2</v>
      </c>
      <c r="R4">
        <f>R3/R2</f>
        <v>6.1728395061728392E-2</v>
      </c>
      <c r="T4">
        <f>T3/T2</f>
        <v>5.3465346534653464E-2</v>
      </c>
      <c r="U4">
        <f t="shared" ref="U4:AD4" si="0">U3/U2</f>
        <v>6.4432989690721643E-2</v>
      </c>
      <c r="W4">
        <f t="shared" si="0"/>
        <v>0.12096774193548387</v>
      </c>
      <c r="X4">
        <f t="shared" si="0"/>
        <v>9.1385767790262168E-2</v>
      </c>
      <c r="AC4">
        <f t="shared" si="0"/>
        <v>8.4680523479599687E-2</v>
      </c>
      <c r="AD4">
        <f t="shared" si="0"/>
        <v>7.8461538461538458E-2</v>
      </c>
      <c r="AE4">
        <f t="shared" ref="AE4:AK4" si="1">AE3/AE2</f>
        <v>6.545708116192972E-2</v>
      </c>
      <c r="AI4">
        <f t="shared" si="1"/>
        <v>9.0163934426229511E-2</v>
      </c>
      <c r="AJ4">
        <f t="shared" si="1"/>
        <v>0.1044340723453909</v>
      </c>
      <c r="AK4">
        <f t="shared" si="1"/>
        <v>0.10669191919191919</v>
      </c>
      <c r="AL4">
        <f t="shared" ref="AL4" si="2">AL3/AL2</f>
        <v>7.8602620087336247E-2</v>
      </c>
      <c r="AO4">
        <v>2003</v>
      </c>
      <c r="AP4" s="51">
        <v>89918</v>
      </c>
    </row>
    <row r="5" spans="1:46" x14ac:dyDescent="0.25">
      <c r="A5" s="140"/>
      <c r="B5" s="58"/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AO5">
        <v>2004</v>
      </c>
      <c r="AP5" s="64">
        <v>115636</v>
      </c>
    </row>
    <row r="6" spans="1:46" x14ac:dyDescent="0.25">
      <c r="A6" s="139">
        <v>2002</v>
      </c>
      <c r="B6" s="58" t="s">
        <v>118</v>
      </c>
      <c r="C6">
        <f>SUM(D6:AL6)/Information!AL4</f>
        <v>1214.8514677209705</v>
      </c>
      <c r="D6">
        <v>0</v>
      </c>
      <c r="E6">
        <f>Information!D4*Information!D24</f>
        <v>3090240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N6">
        <f>Information!$M$24*Information!M4</f>
        <v>4630755</v>
      </c>
      <c r="P6">
        <f>Information!$O$24*Information!O4</f>
        <v>2329920</v>
      </c>
      <c r="R6">
        <f>Information!$Q$24*Information!Q4</f>
        <v>1676700</v>
      </c>
      <c r="S6">
        <f>Information!$Q$24*Information!R4</f>
        <v>0</v>
      </c>
      <c r="T6">
        <f>Information!$S$24*Information!S4</f>
        <v>2683570</v>
      </c>
      <c r="U6">
        <f>Information!$T$24*Information!T4</f>
        <v>4434840</v>
      </c>
      <c r="V6">
        <f>Information!$S$24*Information!U4</f>
        <v>0</v>
      </c>
      <c r="W6">
        <f>Information!$V$24*Information!V4</f>
        <v>2382040</v>
      </c>
      <c r="X6">
        <f>Information!$W$24*Information!W4</f>
        <v>5376045</v>
      </c>
      <c r="Y6">
        <f>Information!$S$24*Information!X4</f>
        <v>0</v>
      </c>
      <c r="Z6">
        <f>Information!$S$24*Information!Y4</f>
        <v>0</v>
      </c>
      <c r="AA6">
        <f>Information!$S$24*Information!Z4</f>
        <v>0</v>
      </c>
      <c r="AB6">
        <f>Information!$S$24*Information!AA4</f>
        <v>0</v>
      </c>
      <c r="AC6">
        <f>Information!$AB$24*Information!AB4</f>
        <v>4293195</v>
      </c>
      <c r="AD6">
        <f>Information!$AC$24*Information!AC4</f>
        <v>2901600</v>
      </c>
      <c r="AE6">
        <f>Information!$AD$24*Information!AD4</f>
        <v>2026090</v>
      </c>
      <c r="AI6">
        <f>Information!$AH$24*Information!AH4</f>
        <v>3416000</v>
      </c>
      <c r="AJ6">
        <f>Information!$AI$24*Information!AI4</f>
        <v>2327612</v>
      </c>
      <c r="AK6">
        <f>Information!$AJ$24*Information!AJ4</f>
        <v>137808</v>
      </c>
      <c r="AL6">
        <f>Information!$AK$24*Information!AK4</f>
        <v>3155620</v>
      </c>
      <c r="AO6">
        <v>2005</v>
      </c>
      <c r="AP6" s="51">
        <v>109901</v>
      </c>
    </row>
    <row r="7" spans="1:46" x14ac:dyDescent="0.25">
      <c r="A7" s="139"/>
      <c r="B7" s="58" t="s">
        <v>119</v>
      </c>
      <c r="C7">
        <f>SUM(D7:AL7)/Information!AL4</f>
        <v>100.05697573656846</v>
      </c>
      <c r="D7">
        <v>0</v>
      </c>
      <c r="E7">
        <f>Information!D30*Information!D4</f>
        <v>268250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N7">
        <f>Information!$M$30*Information!M4</f>
        <v>380610</v>
      </c>
      <c r="P7">
        <f>Information!$O$30*Information!O4</f>
        <v>167463</v>
      </c>
      <c r="R7">
        <f>Information!$Q$30*Information!Q4</f>
        <v>103500</v>
      </c>
      <c r="S7">
        <f>Information!$Q$30*Information!R4</f>
        <v>0</v>
      </c>
      <c r="T7">
        <f>Information!$S$30*Information!S4</f>
        <v>143478</v>
      </c>
      <c r="U7">
        <f>Information!$T$30*Information!T4</f>
        <v>285750</v>
      </c>
      <c r="V7">
        <f>Information!$S$30*Information!U4</f>
        <v>0</v>
      </c>
      <c r="W7">
        <f>Information!$V$30*Information!V4</f>
        <v>288150</v>
      </c>
      <c r="X7">
        <f>Information!$W$30*Information!W4</f>
        <v>491294</v>
      </c>
      <c r="Y7">
        <f>Information!$S$30*Information!X4</f>
        <v>0</v>
      </c>
      <c r="Z7">
        <f>Information!$S$30*Information!Y4</f>
        <v>0</v>
      </c>
      <c r="AA7">
        <f>Information!$S$30*Information!Z4</f>
        <v>0</v>
      </c>
      <c r="AB7">
        <f>Information!$S$30*Information!AA4</f>
        <v>0</v>
      </c>
      <c r="AC7">
        <f>Information!$AB$30*Information!AB4</f>
        <v>363550</v>
      </c>
      <c r="AD7">
        <f>Information!$AC$30*Information!AC4</f>
        <v>227664</v>
      </c>
      <c r="AE7">
        <f>Information!$AD$30*Information!AD4</f>
        <v>161370</v>
      </c>
      <c r="AI7">
        <f>Information!$AH$30*Information!AH4</f>
        <v>308000</v>
      </c>
      <c r="AJ7">
        <f>Information!$AI$30*Information!AI4</f>
        <v>243082</v>
      </c>
      <c r="AK7">
        <f>Information!$AJ$30*Information!AJ4</f>
        <v>14703</v>
      </c>
      <c r="AL7">
        <f>Information!$AK$30*Information!AK4</f>
        <v>248040</v>
      </c>
      <c r="AO7">
        <v>2006</v>
      </c>
      <c r="AP7" s="64">
        <v>109161</v>
      </c>
    </row>
    <row r="8" spans="1:46" x14ac:dyDescent="0.25">
      <c r="A8" s="139"/>
      <c r="B8" s="58" t="s">
        <v>120</v>
      </c>
      <c r="C8">
        <f>C7/C6</f>
        <v>8.2361488951626927E-2</v>
      </c>
      <c r="E8">
        <f>E7/E6</f>
        <v>8.6805555555555552E-2</v>
      </c>
      <c r="N8">
        <f t="shared" ref="N8:T8" si="3">N7/N6</f>
        <v>8.2191780821917804E-2</v>
      </c>
      <c r="P8">
        <f t="shared" si="3"/>
        <v>7.1874999999999994E-2</v>
      </c>
      <c r="R8">
        <f t="shared" si="3"/>
        <v>6.1728395061728392E-2</v>
      </c>
      <c r="T8">
        <f t="shared" si="3"/>
        <v>5.3465346534653464E-2</v>
      </c>
      <c r="U8">
        <f t="shared" ref="U8:AD8" si="4">U7/U6</f>
        <v>6.4432989690721643E-2</v>
      </c>
      <c r="W8">
        <f t="shared" si="4"/>
        <v>0.12096774193548387</v>
      </c>
      <c r="X8">
        <f t="shared" si="4"/>
        <v>9.1385767790262168E-2</v>
      </c>
      <c r="AC8">
        <f t="shared" si="4"/>
        <v>8.4680523479599687E-2</v>
      </c>
      <c r="AD8">
        <f t="shared" si="4"/>
        <v>7.8461538461538458E-2</v>
      </c>
      <c r="AE8">
        <f t="shared" ref="AE8" si="5">AE7/AE6</f>
        <v>7.9646017699115043E-2</v>
      </c>
      <c r="AI8">
        <f t="shared" ref="AI8" si="6">AI7/AI6</f>
        <v>9.0163934426229511E-2</v>
      </c>
      <c r="AJ8">
        <f t="shared" ref="AJ8" si="7">AJ7/AJ6</f>
        <v>0.1044340723453909</v>
      </c>
      <c r="AK8">
        <f t="shared" ref="AK8:AL8" si="8">AK7/AK6</f>
        <v>0.10669191919191919</v>
      </c>
      <c r="AL8">
        <f t="shared" si="8"/>
        <v>7.8602620087336247E-2</v>
      </c>
      <c r="AO8">
        <v>2007</v>
      </c>
      <c r="AP8" s="51">
        <v>129192</v>
      </c>
    </row>
    <row r="9" spans="1:46" x14ac:dyDescent="0.25">
      <c r="A9" s="139"/>
      <c r="B9" s="58"/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AO9">
        <v>2008</v>
      </c>
      <c r="AP9" s="64">
        <v>110615</v>
      </c>
    </row>
    <row r="10" spans="1:46" x14ac:dyDescent="0.25">
      <c r="A10" s="139">
        <v>2003</v>
      </c>
      <c r="B10" s="58" t="s">
        <v>118</v>
      </c>
      <c r="C10">
        <f>SUM(D10:AL10)/Information!AL5</f>
        <v>1232.9527814838448</v>
      </c>
      <c r="D10">
        <v>0</v>
      </c>
      <c r="E10">
        <f>Information!D24*Information!D5</f>
        <v>3700800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N10">
        <f>Information!$M$24*Information!M5</f>
        <v>4255170</v>
      </c>
      <c r="P10">
        <f>Information!$O$24*Information!O5</f>
        <v>1777920</v>
      </c>
      <c r="R10">
        <f>Information!$Q$24*Information!Q5</f>
        <v>1824930</v>
      </c>
      <c r="S10">
        <f>Information!$Q$24*Information!R5</f>
        <v>0</v>
      </c>
      <c r="T10">
        <f>Information!$S$24*Information!S5</f>
        <v>2448240</v>
      </c>
      <c r="U10">
        <f>Information!$T$24*Information!T5</f>
        <v>3024072</v>
      </c>
      <c r="V10">
        <f>Information!$S$24*Information!U5</f>
        <v>0</v>
      </c>
      <c r="W10">
        <f>Information!$V$24*Information!V5</f>
        <v>2093120</v>
      </c>
      <c r="X10">
        <f>Information!$W$24*Information!W5</f>
        <v>4225275</v>
      </c>
      <c r="Y10">
        <f>Information!$S$24*Information!X5</f>
        <v>0</v>
      </c>
      <c r="Z10">
        <f>Information!$Y$24*Information!Y5</f>
        <v>1531462</v>
      </c>
      <c r="AA10">
        <f>Information!$S$24*Information!Z5</f>
        <v>0</v>
      </c>
      <c r="AB10">
        <f>Information!$S$24*Information!AA5</f>
        <v>0</v>
      </c>
      <c r="AC10">
        <f>Information!$AB$24*Information!AB5</f>
        <v>3632004</v>
      </c>
      <c r="AD10">
        <f>Information!$AC$24*Information!AC5</f>
        <v>2835300</v>
      </c>
      <c r="AE10">
        <f>Information!$AD$24*Information!AD5</f>
        <v>1194410</v>
      </c>
      <c r="AF10">
        <f>Information!$AC$24*Information!AE5</f>
        <v>0</v>
      </c>
      <c r="AG10">
        <f>Information!$AB$24*Information!AF5</f>
        <v>0</v>
      </c>
      <c r="AH10">
        <f>Information!$AC$24*Information!AG5</f>
        <v>0</v>
      </c>
      <c r="AI10">
        <f>Information!$AH$24*Information!AH5</f>
        <v>4808020</v>
      </c>
      <c r="AJ10">
        <f>Information!$AI$24*Information!AI5</f>
        <v>2127074</v>
      </c>
      <c r="AK10">
        <f>Information!$AJ$24*Information!AJ5</f>
        <v>516384</v>
      </c>
      <c r="AL10">
        <f>Information!$AK$24*Information!AK5</f>
        <v>2515565</v>
      </c>
      <c r="AO10">
        <v>2009</v>
      </c>
      <c r="AP10" s="51">
        <v>98673</v>
      </c>
    </row>
    <row r="11" spans="1:46" x14ac:dyDescent="0.25">
      <c r="A11" s="139"/>
      <c r="B11" s="58" t="s">
        <v>119</v>
      </c>
      <c r="C11">
        <f>SUM(D11:AL11)/Information!AL5</f>
        <v>103.18722083647543</v>
      </c>
      <c r="D11">
        <v>0</v>
      </c>
      <c r="E11">
        <f>Information!D30*Information!D5</f>
        <v>321250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>
        <f>Information!$M$30*Information!M5</f>
        <v>349740</v>
      </c>
      <c r="P11">
        <f>Information!$O$30*Information!O5</f>
        <v>127788</v>
      </c>
      <c r="R11">
        <f>Information!$Q$30*Information!Q5</f>
        <v>112650</v>
      </c>
      <c r="S11">
        <f>Information!$Q$30*Information!R5</f>
        <v>0</v>
      </c>
      <c r="T11">
        <f>Information!$S$30*Information!S5</f>
        <v>130896</v>
      </c>
      <c r="U11">
        <f>Information!$T$30*Information!T5</f>
        <v>194850</v>
      </c>
      <c r="V11">
        <f>Information!$S$30*Information!U5</f>
        <v>0</v>
      </c>
      <c r="W11">
        <f>Information!$V$30*Information!V5</f>
        <v>253200</v>
      </c>
      <c r="X11">
        <f>Information!$W$30*Information!W5</f>
        <v>386130</v>
      </c>
      <c r="Y11">
        <f>Information!$S$30*Information!X5</f>
        <v>0</v>
      </c>
      <c r="Z11">
        <f>Information!$Y$30*Information!Y5</f>
        <v>147560</v>
      </c>
      <c r="AA11">
        <f>Information!$S$30*Information!Z5</f>
        <v>0</v>
      </c>
      <c r="AB11">
        <f>Information!$S$30*Information!AA5</f>
        <v>0</v>
      </c>
      <c r="AC11">
        <f>Information!$AB$30*Information!AB5</f>
        <v>307560</v>
      </c>
      <c r="AD11">
        <f>Information!$AC$30*Information!AC5</f>
        <v>222462</v>
      </c>
      <c r="AE11">
        <f>Information!$AD$30*Information!AD5</f>
        <v>95130</v>
      </c>
      <c r="AF11">
        <f>Information!$AC$30*Information!AE5</f>
        <v>0</v>
      </c>
      <c r="AG11">
        <f>Information!$AB$30*Information!AF5</f>
        <v>0</v>
      </c>
      <c r="AH11">
        <f>Information!$AC$30*Information!AG5</f>
        <v>0</v>
      </c>
      <c r="AI11">
        <f>Information!$AH$30*Information!AH5</f>
        <v>433510</v>
      </c>
      <c r="AJ11">
        <f>Information!$AI$30*Information!AI5</f>
        <v>222139</v>
      </c>
      <c r="AK11">
        <f>Information!$AJ$30*Information!AJ5</f>
        <v>55094</v>
      </c>
      <c r="AL11">
        <f>Information!$AK$30*Information!AK5</f>
        <v>197730</v>
      </c>
      <c r="AO11">
        <v>2010</v>
      </c>
      <c r="AP11" s="64">
        <v>127751</v>
      </c>
    </row>
    <row r="12" spans="1:46" x14ac:dyDescent="0.25">
      <c r="A12" s="139"/>
      <c r="B12" s="58" t="s">
        <v>120</v>
      </c>
      <c r="C12">
        <f>C11/C10</f>
        <v>8.3691137557020456E-2</v>
      </c>
      <c r="E12">
        <f>E11/E10</f>
        <v>8.6805555555555552E-2</v>
      </c>
      <c r="N12">
        <f>N11/N10</f>
        <v>8.2191780821917804E-2</v>
      </c>
      <c r="P12">
        <f>P11/P10</f>
        <v>7.1874999999999994E-2</v>
      </c>
      <c r="R12">
        <f t="shared" ref="R12:AD12" si="9">R11/R10</f>
        <v>6.1728395061728392E-2</v>
      </c>
      <c r="T12">
        <f t="shared" si="9"/>
        <v>5.3465346534653464E-2</v>
      </c>
      <c r="U12">
        <f t="shared" si="9"/>
        <v>6.4432989690721643E-2</v>
      </c>
      <c r="W12">
        <f t="shared" si="9"/>
        <v>0.12096774193548387</v>
      </c>
      <c r="X12">
        <f t="shared" si="9"/>
        <v>9.1385767790262168E-2</v>
      </c>
      <c r="Z12">
        <f t="shared" si="9"/>
        <v>9.635237439779766E-2</v>
      </c>
      <c r="AC12">
        <f t="shared" si="9"/>
        <v>8.4680523479599687E-2</v>
      </c>
      <c r="AD12">
        <f t="shared" si="9"/>
        <v>7.8461538461538458E-2</v>
      </c>
      <c r="AE12">
        <f t="shared" ref="AE12" si="10">AE11/AE10</f>
        <v>7.9646017699115043E-2</v>
      </c>
      <c r="AI12">
        <f t="shared" ref="AI12" si="11">AI11/AI10</f>
        <v>9.0163934426229511E-2</v>
      </c>
      <c r="AJ12">
        <f t="shared" ref="AJ12" si="12">AJ11/AJ10</f>
        <v>0.1044340723453909</v>
      </c>
      <c r="AK12">
        <f t="shared" ref="AK12:AL12" si="13">AK11/AK10</f>
        <v>0.10669191919191919</v>
      </c>
      <c r="AL12">
        <f t="shared" si="13"/>
        <v>7.8602620087336247E-2</v>
      </c>
      <c r="AO12">
        <v>2011</v>
      </c>
      <c r="AP12" s="51">
        <v>138343</v>
      </c>
    </row>
    <row r="13" spans="1:46" x14ac:dyDescent="0.25">
      <c r="A13" s="139"/>
      <c r="B13" s="58"/>
      <c r="D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AO13">
        <v>2012</v>
      </c>
      <c r="AP13" s="64">
        <v>137968</v>
      </c>
    </row>
    <row r="14" spans="1:46" x14ac:dyDescent="0.25">
      <c r="A14" s="140">
        <v>2004</v>
      </c>
      <c r="B14" s="58" t="s">
        <v>118</v>
      </c>
      <c r="C14">
        <f>SUM(D14:AL14)/Information!AL6</f>
        <v>1242.2402927022217</v>
      </c>
      <c r="D14">
        <v>0</v>
      </c>
      <c r="E14">
        <f>Information!D24*Information!D6</f>
        <v>3758400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>
        <f>Information!$M$24*Information!M6</f>
        <v>4757775</v>
      </c>
      <c r="P14">
        <f>Information!$O$24*Information!O6</f>
        <v>2138880</v>
      </c>
      <c r="R14">
        <f>Information!$Q$24*Information!Q6</f>
        <v>2267190</v>
      </c>
      <c r="S14">
        <f>Information!$Q$24*Information!R6</f>
        <v>0</v>
      </c>
      <c r="T14">
        <f>Information!$S$24*Information!S6</f>
        <v>1920010</v>
      </c>
      <c r="U14">
        <f>Information!$T$24*Information!T6</f>
        <v>6590568</v>
      </c>
      <c r="V14">
        <f>Information!$S$24*Information!U6</f>
        <v>0</v>
      </c>
      <c r="W14">
        <f>Information!$V$24*Information!V6</f>
        <v>2427920</v>
      </c>
      <c r="X14">
        <f>Information!$W$24*Information!W6</f>
        <v>4673835</v>
      </c>
      <c r="Y14">
        <f>Information!$S$24*Information!X6</f>
        <v>0</v>
      </c>
      <c r="Z14">
        <f>Information!$Y$24*Information!Y6</f>
        <v>4799259</v>
      </c>
      <c r="AA14">
        <f>Information!$S$24*Information!Z6</f>
        <v>0</v>
      </c>
      <c r="AB14">
        <f>Information!$S$24*Information!AA6</f>
        <v>0</v>
      </c>
      <c r="AC14">
        <f>Information!$AB$24*Information!AB6</f>
        <v>4207461</v>
      </c>
      <c r="AD14">
        <f>Information!$AC$24*Information!AC6</f>
        <v>3134300</v>
      </c>
      <c r="AE14">
        <f>Information!$AD$24*Information!AD6</f>
        <v>1984280</v>
      </c>
      <c r="AF14">
        <f>Information!$AC$24*Information!AE6</f>
        <v>0</v>
      </c>
      <c r="AG14">
        <f>Information!$AB$24*Information!AF6</f>
        <v>0</v>
      </c>
      <c r="AH14">
        <f>Information!$AC$24*Information!AG6</f>
        <v>0</v>
      </c>
      <c r="AI14">
        <f>Information!$AH$24*Information!AH6</f>
        <v>7677460</v>
      </c>
      <c r="AJ14">
        <f>Information!$AI$24*Information!AI6</f>
        <v>2627562</v>
      </c>
      <c r="AK14">
        <f>Information!$AJ$24*Information!AJ6</f>
        <v>880704</v>
      </c>
      <c r="AL14">
        <f>Information!$AK$24*Information!AK6</f>
        <v>2685025</v>
      </c>
      <c r="AO14">
        <v>2013</v>
      </c>
      <c r="AP14" s="51">
        <v>142149</v>
      </c>
    </row>
    <row r="15" spans="1:46" x14ac:dyDescent="0.25">
      <c r="A15" s="140"/>
      <c r="B15" s="58" t="s">
        <v>119</v>
      </c>
      <c r="C15">
        <f>SUM(D15:AL15)/Information!AL6</f>
        <v>104.4549409980882</v>
      </c>
      <c r="D15">
        <v>0</v>
      </c>
      <c r="E15">
        <f>Information!D30*Information!D6</f>
        <v>326250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N15">
        <f>Information!$M$30*Information!M6</f>
        <v>391050</v>
      </c>
      <c r="P15">
        <f>Information!$O$30*Information!O6</f>
        <v>153732</v>
      </c>
      <c r="R15">
        <f>Information!$Q$30*Information!Q6</f>
        <v>139950</v>
      </c>
      <c r="S15">
        <f>Information!$Q$30*Information!R6</f>
        <v>0</v>
      </c>
      <c r="T15">
        <f>Information!$S$30*Information!S6</f>
        <v>102654</v>
      </c>
      <c r="U15">
        <f>Information!$T$30*Information!T6</f>
        <v>424650</v>
      </c>
      <c r="V15">
        <f>Information!$S$30*Information!U6</f>
        <v>0</v>
      </c>
      <c r="W15">
        <f>Information!$V$30*Information!V6</f>
        <v>293700</v>
      </c>
      <c r="X15">
        <f>Information!$W$30*Information!W6</f>
        <v>427122</v>
      </c>
      <c r="Y15">
        <f>Information!$S$30*Information!X6</f>
        <v>0</v>
      </c>
      <c r="Z15">
        <f>Information!$Y$30*Information!Y6</f>
        <v>462420</v>
      </c>
      <c r="AA15">
        <f>Information!$S$30*Information!Z6</f>
        <v>0</v>
      </c>
      <c r="AB15">
        <f>Information!$S$30*Information!AA6</f>
        <v>0</v>
      </c>
      <c r="AC15">
        <f>Information!$AB$30*Information!AB6</f>
        <v>356290</v>
      </c>
      <c r="AD15">
        <f>Information!$AC$30*Information!AC6</f>
        <v>245922</v>
      </c>
      <c r="AE15">
        <f>Information!$AD$30*Information!AD6</f>
        <v>158040</v>
      </c>
      <c r="AF15">
        <f>Information!$AC$30*Information!AE6</f>
        <v>0</v>
      </c>
      <c r="AG15">
        <f>Information!$AB$30*Information!AF6</f>
        <v>0</v>
      </c>
      <c r="AH15">
        <f>Information!$AC$30*Information!AG6</f>
        <v>0</v>
      </c>
      <c r="AI15">
        <f>Information!$AH$30*Information!AH6</f>
        <v>692230</v>
      </c>
      <c r="AJ15">
        <f>Information!$AI$30*Information!AI6</f>
        <v>274407</v>
      </c>
      <c r="AK15">
        <f>Information!$AJ$30*Information!AJ6</f>
        <v>93964</v>
      </c>
      <c r="AL15">
        <f>Information!$AK$30*Information!AK6</f>
        <v>211050</v>
      </c>
      <c r="AO15">
        <v>2014</v>
      </c>
      <c r="AP15" s="64">
        <v>144195</v>
      </c>
    </row>
    <row r="16" spans="1:46" x14ac:dyDescent="0.25">
      <c r="A16" s="140"/>
      <c r="B16" s="58" t="s">
        <v>120</v>
      </c>
      <c r="C16">
        <f>C15/C14</f>
        <v>8.4085938615683892E-2</v>
      </c>
      <c r="E16">
        <f>E15/E14</f>
        <v>8.6805555555555552E-2</v>
      </c>
      <c r="N16">
        <f>N15/N14</f>
        <v>8.2191780821917804E-2</v>
      </c>
      <c r="P16">
        <f>P15/P14</f>
        <v>7.1874999999999994E-2</v>
      </c>
      <c r="R16">
        <f>R15/R14</f>
        <v>6.1728395061728392E-2</v>
      </c>
      <c r="T16">
        <f>T15/T14</f>
        <v>5.3465346534653464E-2</v>
      </c>
      <c r="U16">
        <f t="shared" ref="U16:AD16" si="14">U15/U14</f>
        <v>6.4432989690721643E-2</v>
      </c>
      <c r="W16">
        <f t="shared" si="14"/>
        <v>0.12096774193548387</v>
      </c>
      <c r="X16">
        <f t="shared" si="14"/>
        <v>9.1385767790262168E-2</v>
      </c>
      <c r="Z16">
        <f t="shared" si="14"/>
        <v>9.635237439779766E-2</v>
      </c>
      <c r="AC16">
        <f t="shared" si="14"/>
        <v>8.4680523479599687E-2</v>
      </c>
      <c r="AD16">
        <f t="shared" si="14"/>
        <v>7.8461538461538458E-2</v>
      </c>
      <c r="AE16">
        <f t="shared" ref="AE16:AK16" si="15">AE15/AE14</f>
        <v>7.9646017699115043E-2</v>
      </c>
      <c r="AI16">
        <f>AI15/AI14</f>
        <v>9.0163934426229511E-2</v>
      </c>
      <c r="AJ16">
        <f>AJ15/AJ14</f>
        <v>0.1044340723453909</v>
      </c>
      <c r="AK16">
        <f t="shared" si="15"/>
        <v>0.10669191919191919</v>
      </c>
      <c r="AL16">
        <f t="shared" ref="AL16" si="16">AL15/AL14</f>
        <v>7.8602620087336247E-2</v>
      </c>
      <c r="AO16">
        <v>2015</v>
      </c>
      <c r="AP16" s="51">
        <v>150686</v>
      </c>
    </row>
    <row r="17" spans="1:42" x14ac:dyDescent="0.25">
      <c r="A17" s="140"/>
      <c r="B17" s="58"/>
      <c r="D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AO17">
        <v>2016</v>
      </c>
      <c r="AP17" s="64">
        <v>154603</v>
      </c>
    </row>
    <row r="18" spans="1:42" x14ac:dyDescent="0.25">
      <c r="A18" s="139">
        <v>2005</v>
      </c>
      <c r="B18" s="58" t="s">
        <v>118</v>
      </c>
      <c r="C18">
        <f>SUM(D18:AL18)/Information!AL7</f>
        <v>1240.2194231952872</v>
      </c>
      <c r="D18">
        <v>0</v>
      </c>
      <c r="E18">
        <f>Information!D24*Information!D7</f>
        <v>3883680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f>Information!$M$24*Information!M7</f>
        <v>5239575</v>
      </c>
      <c r="P18">
        <f>Information!$O$24*Information!O7</f>
        <v>2012160</v>
      </c>
      <c r="R18">
        <f>Information!$Q$24*Information!Q7</f>
        <v>2844315</v>
      </c>
      <c r="S18">
        <f>Information!$Q$24*Information!R7</f>
        <v>0</v>
      </c>
      <c r="T18">
        <f>Information!$S$24*Information!S7</f>
        <v>1893750</v>
      </c>
      <c r="U18">
        <f>Information!$T$24*Information!T7</f>
        <v>5942220</v>
      </c>
      <c r="V18">
        <f>Information!$S$24*Information!U7</f>
        <v>0</v>
      </c>
      <c r="W18">
        <f>Information!$V$24*Information!V7</f>
        <v>4095720</v>
      </c>
      <c r="X18">
        <f>Information!$W$24*Information!W7</f>
        <v>6542835</v>
      </c>
      <c r="Y18">
        <f>Information!$S$24*Information!X7</f>
        <v>0</v>
      </c>
      <c r="Z18">
        <f>Information!$Y$24*Information!Y7</f>
        <v>3559850</v>
      </c>
      <c r="AA18">
        <f>Information!$S$24*Information!Z7</f>
        <v>0</v>
      </c>
      <c r="AB18">
        <f>Information!$S$24*Information!AA7</f>
        <v>0</v>
      </c>
      <c r="AC18">
        <f>Information!$AB$24*Information!AB7</f>
        <v>2872089</v>
      </c>
      <c r="AD18">
        <f>Information!$AC$24*Information!AC7</f>
        <v>3079700</v>
      </c>
      <c r="AE18">
        <f>Information!$AD$24*Information!AD7</f>
        <v>3079250</v>
      </c>
      <c r="AF18">
        <f>Information!$AC$24*Information!AE7</f>
        <v>0</v>
      </c>
      <c r="AG18">
        <f>Information!$AB$24*Information!AF7</f>
        <v>0</v>
      </c>
      <c r="AH18">
        <f>Information!$AC$24*Information!AG7</f>
        <v>0</v>
      </c>
      <c r="AI18">
        <f>Information!$AH$24*Information!AH7</f>
        <v>5893820</v>
      </c>
      <c r="AJ18">
        <f>Information!$AI$24*Information!AI7</f>
        <v>2022520</v>
      </c>
      <c r="AK18">
        <f>Information!$AJ$24*Information!AJ7</f>
        <v>1642608</v>
      </c>
      <c r="AL18">
        <f>Information!$AK$24*Information!AK7</f>
        <v>1815970</v>
      </c>
      <c r="AO18">
        <v>2017</v>
      </c>
      <c r="AP18" s="51">
        <v>158649</v>
      </c>
    </row>
    <row r="19" spans="1:42" x14ac:dyDescent="0.25">
      <c r="A19" s="139"/>
      <c r="B19" s="58" t="s">
        <v>119</v>
      </c>
      <c r="C19">
        <f>SUM(D19:AL19)/Information!AL7</f>
        <v>105.49529587619801</v>
      </c>
      <c r="D19">
        <v>0</v>
      </c>
      <c r="E19">
        <f>Information!D30*Information!D7</f>
        <v>337125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>
        <f>Information!$M$30*Information!M7</f>
        <v>430650</v>
      </c>
      <c r="P19">
        <f>Information!$O$30*Information!O7</f>
        <v>144624</v>
      </c>
      <c r="R19">
        <f>Information!$Q$30*Information!Q7</f>
        <v>175575</v>
      </c>
      <c r="S19">
        <f>Information!$Q$30*Information!R7</f>
        <v>0</v>
      </c>
      <c r="T19">
        <f>Information!$S$30*Information!S7</f>
        <v>101250</v>
      </c>
      <c r="U19">
        <f>Information!$T$30*Information!T7</f>
        <v>382875</v>
      </c>
      <c r="V19">
        <f>Information!$S$30*Information!U7</f>
        <v>0</v>
      </c>
      <c r="W19">
        <f>Information!$V$30*Information!V7</f>
        <v>495450</v>
      </c>
      <c r="X19">
        <f>Information!$W$30*Information!W7</f>
        <v>597922</v>
      </c>
      <c r="Y19">
        <f>Information!$S$30*Information!X7</f>
        <v>0</v>
      </c>
      <c r="Z19">
        <f>Information!$Y$30*Information!Y7</f>
        <v>343000</v>
      </c>
      <c r="AA19">
        <f>Information!$S$30*Information!Z7</f>
        <v>0</v>
      </c>
      <c r="AB19">
        <f>Information!$S$30*Information!AA7</f>
        <v>0</v>
      </c>
      <c r="AC19">
        <f>Information!$AB$30*Information!AB7</f>
        <v>243210</v>
      </c>
      <c r="AD19">
        <f>Information!$AC$30*Information!AC7</f>
        <v>241638</v>
      </c>
      <c r="AE19">
        <f>Information!$AD$30*Information!AD7</f>
        <v>245250</v>
      </c>
      <c r="AF19">
        <f>Information!$AC$30*Information!AE7</f>
        <v>0</v>
      </c>
      <c r="AG19">
        <f>Information!$AB$30*Information!AF7</f>
        <v>0</v>
      </c>
      <c r="AH19">
        <f>Information!$AC$30*Information!AG7</f>
        <v>0</v>
      </c>
      <c r="AI19">
        <f>Information!$AH$30*Information!AH7</f>
        <v>531410</v>
      </c>
      <c r="AJ19">
        <f>Information!$AI$30*Information!AI7</f>
        <v>211220</v>
      </c>
      <c r="AK19">
        <f>Information!$AJ$30*Information!AJ7</f>
        <v>175253</v>
      </c>
      <c r="AL19">
        <f>Information!$AK$30*Information!AK7</f>
        <v>142740</v>
      </c>
      <c r="AO19">
        <v>2018</v>
      </c>
      <c r="AP19" s="64">
        <v>147929</v>
      </c>
    </row>
    <row r="20" spans="1:42" x14ac:dyDescent="0.25">
      <c r="A20" s="139"/>
      <c r="B20" s="58" t="s">
        <v>120</v>
      </c>
      <c r="C20">
        <f>C19/C18</f>
        <v>8.5061799471258998E-2</v>
      </c>
      <c r="D20">
        <v>0</v>
      </c>
      <c r="E20">
        <f>E19/E18</f>
        <v>8.6805555555555552E-2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>
        <f>N19/N18</f>
        <v>8.2191780821917804E-2</v>
      </c>
      <c r="P20">
        <f>P19/P18</f>
        <v>7.1874999999999994E-2</v>
      </c>
      <c r="R20">
        <f t="shared" ref="R20:AD20" si="17">R19/R18</f>
        <v>6.1728395061728392E-2</v>
      </c>
      <c r="S20" t="e">
        <f t="shared" si="17"/>
        <v>#DIV/0!</v>
      </c>
      <c r="T20">
        <f t="shared" si="17"/>
        <v>5.3465346534653464E-2</v>
      </c>
      <c r="U20">
        <f t="shared" si="17"/>
        <v>6.4432989690721643E-2</v>
      </c>
      <c r="V20" t="e">
        <f t="shared" si="17"/>
        <v>#DIV/0!</v>
      </c>
      <c r="W20">
        <f t="shared" si="17"/>
        <v>0.12096774193548387</v>
      </c>
      <c r="X20">
        <f t="shared" si="17"/>
        <v>9.1385767790262168E-2</v>
      </c>
      <c r="Y20" t="e">
        <f t="shared" si="17"/>
        <v>#DIV/0!</v>
      </c>
      <c r="Z20">
        <f t="shared" si="17"/>
        <v>9.635237439779766E-2</v>
      </c>
      <c r="AA20" t="e">
        <f t="shared" si="17"/>
        <v>#DIV/0!</v>
      </c>
      <c r="AB20" t="e">
        <f t="shared" si="17"/>
        <v>#DIV/0!</v>
      </c>
      <c r="AC20">
        <f t="shared" si="17"/>
        <v>8.4680523479599687E-2</v>
      </c>
      <c r="AD20">
        <f t="shared" si="17"/>
        <v>7.8461538461538458E-2</v>
      </c>
      <c r="AE20">
        <f t="shared" ref="AE20" si="18">AE19/AE18</f>
        <v>7.9646017699115043E-2</v>
      </c>
      <c r="AF20" t="e">
        <f t="shared" ref="AF20" si="19">AF19/AF18</f>
        <v>#DIV/0!</v>
      </c>
      <c r="AG20" t="e">
        <f t="shared" ref="AG20" si="20">AG19/AG18</f>
        <v>#DIV/0!</v>
      </c>
      <c r="AH20" t="e">
        <f t="shared" ref="AH20" si="21">AH19/AH18</f>
        <v>#DIV/0!</v>
      </c>
      <c r="AI20">
        <f t="shared" ref="AI20" si="22">AI19/AI18</f>
        <v>9.0163934426229511E-2</v>
      </c>
      <c r="AJ20">
        <f t="shared" ref="AJ20" si="23">AJ19/AJ18</f>
        <v>0.1044340723453909</v>
      </c>
      <c r="AK20">
        <f>AK19/AK18</f>
        <v>0.10669191919191919</v>
      </c>
      <c r="AL20">
        <f>AL19/AL18</f>
        <v>7.8602620087336247E-2</v>
      </c>
      <c r="AO20">
        <v>2019</v>
      </c>
      <c r="AP20" s="51">
        <v>142381</v>
      </c>
    </row>
    <row r="21" spans="1:42" x14ac:dyDescent="0.25">
      <c r="A21" s="139"/>
      <c r="B21" s="58"/>
      <c r="D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AO21">
        <v>2020</v>
      </c>
      <c r="AP21" s="64">
        <v>141412</v>
      </c>
    </row>
    <row r="22" spans="1:42" x14ac:dyDescent="0.25">
      <c r="A22" s="139">
        <v>2006</v>
      </c>
      <c r="B22" s="58" t="s">
        <v>118</v>
      </c>
      <c r="C22">
        <f>SUM(D22:AL22)/Information!AL8</f>
        <v>1264.2966059778128</v>
      </c>
      <c r="D22">
        <v>0</v>
      </c>
      <c r="E22">
        <f>Information!$D$24*Information!D8</f>
        <v>4420800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f>Information!$M$24*Information!M8</f>
        <v>4406280</v>
      </c>
      <c r="P22">
        <f>Information!$O$24*Information!O8</f>
        <v>2215680</v>
      </c>
      <c r="R22">
        <f>Information!$Q$24*Information!Q8</f>
        <v>2974320</v>
      </c>
      <c r="S22">
        <f>Information!$Q$24*Information!R8</f>
        <v>0</v>
      </c>
      <c r="T22">
        <f>Information!$S$24*Information!S8</f>
        <v>1602870</v>
      </c>
      <c r="U22">
        <f>Information!$T$24*Information!T8</f>
        <v>4877160</v>
      </c>
      <c r="V22">
        <f>Information!$S$24*Information!U8</f>
        <v>0</v>
      </c>
      <c r="W22">
        <f>Information!$V$24*Information!V8</f>
        <v>2999560</v>
      </c>
      <c r="X22">
        <f>Information!$W$24*Information!W8</f>
        <v>6919305</v>
      </c>
      <c r="Y22">
        <f>Information!$S$24*Information!X8</f>
        <v>0</v>
      </c>
      <c r="Z22">
        <f>Information!$Y$24*Information!Y8</f>
        <v>2349501</v>
      </c>
      <c r="AA22">
        <f>Information!$S$24*Information!Z8</f>
        <v>0</v>
      </c>
      <c r="AB22">
        <f>Information!$S$24*Information!AA8</f>
        <v>0</v>
      </c>
      <c r="AC22">
        <f>Information!$AB$24*Information!AB8</f>
        <v>2023842</v>
      </c>
      <c r="AD22">
        <f>Information!$AC$24*Information!AC8</f>
        <v>2744300</v>
      </c>
      <c r="AE22">
        <f>Information!$AD$24*Information!AD8</f>
        <v>2035130</v>
      </c>
      <c r="AF22">
        <f>Information!$AC$24*Information!AE8</f>
        <v>0</v>
      </c>
      <c r="AG22">
        <f>Information!$AB$24*Information!AF8</f>
        <v>0</v>
      </c>
      <c r="AH22">
        <f>Information!$AC$24*Information!AG8</f>
        <v>0</v>
      </c>
      <c r="AI22">
        <f>Information!$AH$24*Information!AH8</f>
        <v>4967840</v>
      </c>
      <c r="AJ22">
        <f>Information!$AI$24*Information!AI8</f>
        <v>1751708</v>
      </c>
      <c r="AK22">
        <f>Information!$AJ$24*Information!AJ8</f>
        <v>5813280</v>
      </c>
      <c r="AL22">
        <f>Information!$AK$24*Information!AK8</f>
        <v>1576665</v>
      </c>
      <c r="AO22">
        <v>2021</v>
      </c>
      <c r="AP22" s="51">
        <v>176276</v>
      </c>
    </row>
    <row r="23" spans="1:42" x14ac:dyDescent="0.25">
      <c r="A23" s="139"/>
      <c r="B23" s="58" t="s">
        <v>119</v>
      </c>
      <c r="C23">
        <f>SUM(D23:AL23)/Information!AL8</f>
        <v>109.14751395529595</v>
      </c>
      <c r="D23">
        <v>0</v>
      </c>
      <c r="E23">
        <f>Information!$D$30*Information!D8</f>
        <v>383750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>
        <f>Information!$M$30*Information!M8</f>
        <v>362160</v>
      </c>
      <c r="P23">
        <f>Information!$O$30*Information!O8</f>
        <v>159252</v>
      </c>
      <c r="R23">
        <f>Information!$Q$30*Information!Q8</f>
        <v>183600</v>
      </c>
      <c r="S23">
        <f>Information!$Q$30*Information!R8</f>
        <v>0</v>
      </c>
      <c r="T23">
        <f>Information!$S$30*Information!S8</f>
        <v>85698</v>
      </c>
      <c r="U23">
        <f>Information!$T$30*Information!T8</f>
        <v>314250</v>
      </c>
      <c r="V23">
        <f>Information!$S$30*Information!U8</f>
        <v>0</v>
      </c>
      <c r="W23">
        <f>Information!$V$30*Information!V8</f>
        <v>362850</v>
      </c>
      <c r="X23">
        <f>Information!$W$30*Information!W8</f>
        <v>632326</v>
      </c>
      <c r="Y23">
        <f>Information!$S$30*Information!X8</f>
        <v>0</v>
      </c>
      <c r="Z23">
        <f>Information!$Y$30*Information!Y8</f>
        <v>226380</v>
      </c>
      <c r="AA23">
        <f>Information!$S$30*Information!Z8</f>
        <v>0</v>
      </c>
      <c r="AB23">
        <f>Information!$S$30*Information!AA8</f>
        <v>0</v>
      </c>
      <c r="AC23">
        <f>Information!$AB$30*Information!AB8</f>
        <v>171380</v>
      </c>
      <c r="AD23">
        <f>Information!$AC$30*Information!AC8</f>
        <v>215322</v>
      </c>
      <c r="AE23">
        <f>Information!$AD$30*Information!AD8</f>
        <v>162090</v>
      </c>
      <c r="AF23">
        <f>Information!$AC$30*Information!AE8</f>
        <v>0</v>
      </c>
      <c r="AG23">
        <f>Information!$AB$30*Information!AF8</f>
        <v>0</v>
      </c>
      <c r="AH23">
        <f>Information!$AC$30*Information!AG8</f>
        <v>0</v>
      </c>
      <c r="AI23">
        <f>Information!$AH$30*Information!AH8</f>
        <v>447920</v>
      </c>
      <c r="AJ23">
        <f>Information!$AI$30*Information!AI8</f>
        <v>182938</v>
      </c>
      <c r="AK23">
        <f>Information!$AJ$30*Information!AJ8</f>
        <v>620230</v>
      </c>
      <c r="AL23">
        <f>Information!$AK$30*Information!AK8</f>
        <v>123930</v>
      </c>
    </row>
    <row r="24" spans="1:42" x14ac:dyDescent="0.25">
      <c r="A24" s="139"/>
      <c r="B24" s="58" t="s">
        <v>120</v>
      </c>
      <c r="C24">
        <f>C23/C22</f>
        <v>8.6330623240802554E-2</v>
      </c>
      <c r="D24">
        <v>0</v>
      </c>
      <c r="E24">
        <f>E23/E22</f>
        <v>8.6805555555555552E-2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N24">
        <f>N23/N22</f>
        <v>8.2191780821917804E-2</v>
      </c>
      <c r="P24">
        <f>P23/P22</f>
        <v>7.1874999999999994E-2</v>
      </c>
      <c r="R24">
        <f>R23/R22</f>
        <v>6.1728395061728392E-2</v>
      </c>
      <c r="S24" t="e">
        <f>S23/S22</f>
        <v>#DIV/0!</v>
      </c>
      <c r="T24">
        <f>T23/T22</f>
        <v>5.3465346534653464E-2</v>
      </c>
      <c r="U24">
        <f t="shared" ref="U24:AD24" si="24">U23/U22</f>
        <v>6.4432989690721643E-2</v>
      </c>
      <c r="V24" t="e">
        <f t="shared" si="24"/>
        <v>#DIV/0!</v>
      </c>
      <c r="W24">
        <f>W23/W22</f>
        <v>0.12096774193548387</v>
      </c>
      <c r="X24">
        <f t="shared" si="24"/>
        <v>9.1385767790262168E-2</v>
      </c>
      <c r="Y24" t="e">
        <f t="shared" si="24"/>
        <v>#DIV/0!</v>
      </c>
      <c r="Z24">
        <f t="shared" si="24"/>
        <v>9.635237439779766E-2</v>
      </c>
      <c r="AA24" t="e">
        <f t="shared" si="24"/>
        <v>#DIV/0!</v>
      </c>
      <c r="AB24" t="e">
        <f t="shared" si="24"/>
        <v>#DIV/0!</v>
      </c>
      <c r="AC24">
        <f t="shared" si="24"/>
        <v>8.4680523479599687E-2</v>
      </c>
      <c r="AD24">
        <f t="shared" si="24"/>
        <v>7.8461538461538458E-2</v>
      </c>
      <c r="AE24">
        <f t="shared" ref="AE24:AK24" si="25">AE23/AE22</f>
        <v>7.9646017699115043E-2</v>
      </c>
      <c r="AF24" t="e">
        <f t="shared" si="25"/>
        <v>#DIV/0!</v>
      </c>
      <c r="AG24" t="e">
        <f t="shared" si="25"/>
        <v>#DIV/0!</v>
      </c>
      <c r="AH24" t="e">
        <f t="shared" si="25"/>
        <v>#DIV/0!</v>
      </c>
      <c r="AI24">
        <f>AI23/AI22</f>
        <v>9.0163934426229511E-2</v>
      </c>
      <c r="AJ24">
        <f t="shared" si="25"/>
        <v>0.1044340723453909</v>
      </c>
      <c r="AK24">
        <f t="shared" si="25"/>
        <v>0.10669191919191919</v>
      </c>
      <c r="AL24">
        <f t="shared" ref="AL24" si="26">AL23/AL22</f>
        <v>7.8602620087336247E-2</v>
      </c>
    </row>
    <row r="25" spans="1:42" x14ac:dyDescent="0.25">
      <c r="A25" s="139"/>
      <c r="B25" s="58"/>
    </row>
    <row r="26" spans="1:42" x14ac:dyDescent="0.25">
      <c r="A26" s="140">
        <v>2007</v>
      </c>
      <c r="B26" s="58" t="s">
        <v>118</v>
      </c>
      <c r="C26">
        <f>SUM(D26:AL26)/Information!AL9</f>
        <v>1269.6386871967015</v>
      </c>
      <c r="D26">
        <v>0</v>
      </c>
      <c r="E26">
        <f>Information!$D$24*Information!D9</f>
        <v>5928480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>
        <f>Information!$M$24*Information!M9</f>
        <v>2242560</v>
      </c>
      <c r="P26">
        <f>Information!$O$24*Information!O9</f>
        <v>2820480</v>
      </c>
      <c r="Q26">
        <f>Information!$P$24*Information!P9</f>
        <v>203412</v>
      </c>
      <c r="R26">
        <f>Information!$Q$24*Information!Q9</f>
        <v>4251285</v>
      </c>
      <c r="S26">
        <f>Information!$Q$24*Information!R9</f>
        <v>0</v>
      </c>
      <c r="T26">
        <f>Information!$S$24*Information!S9</f>
        <v>2312900</v>
      </c>
      <c r="U26">
        <f>Information!$T$24*Information!T9</f>
        <v>6263484</v>
      </c>
      <c r="V26">
        <f>Information!$S$24*Information!U9</f>
        <v>0</v>
      </c>
      <c r="W26">
        <f>Information!$V$24*Information!V9</f>
        <v>3334360</v>
      </c>
      <c r="X26">
        <f>Information!$W$24*Information!W9</f>
        <v>9603990</v>
      </c>
      <c r="Y26">
        <f>Information!$S$24*Information!X9</f>
        <v>0</v>
      </c>
      <c r="Z26">
        <f>Information!$Y$24*Information!Y9</f>
        <v>3780706</v>
      </c>
      <c r="AA26">
        <f>Information!$S$24*Information!Z9</f>
        <v>0</v>
      </c>
      <c r="AB26">
        <f>Information!$S$24*Information!AA9</f>
        <v>0</v>
      </c>
      <c r="AC26">
        <f>Information!$AB$24*Information!AB9</f>
        <v>4056777</v>
      </c>
      <c r="AD26">
        <f>Information!$AC$24*Information!AC9</f>
        <v>3079700</v>
      </c>
      <c r="AE26">
        <f>Information!$AD$24*Information!AD9</f>
        <v>2319890</v>
      </c>
      <c r="AF26">
        <f>Information!$AC$24*Information!AE9</f>
        <v>0</v>
      </c>
      <c r="AG26">
        <f>Information!$AF$24*Information!AF9</f>
        <v>4250750</v>
      </c>
      <c r="AH26">
        <f>Information!$AC$24*Information!AG9</f>
        <v>0</v>
      </c>
      <c r="AI26">
        <f>Information!$AH$24*Information!AH9</f>
        <v>6857620</v>
      </c>
      <c r="AJ26">
        <f>Information!$AI$24*Information!AI9</f>
        <v>5597924</v>
      </c>
      <c r="AK26">
        <f>Information!$AJ$24*Information!AJ9</f>
        <v>1351152</v>
      </c>
      <c r="AL26">
        <f>Information!$AK$24*Information!AK9</f>
        <v>1338505</v>
      </c>
    </row>
    <row r="27" spans="1:42" x14ac:dyDescent="0.25">
      <c r="A27" s="140"/>
      <c r="B27" s="58" t="s">
        <v>119</v>
      </c>
      <c r="C27">
        <f>SUM(D27:AL27)/Information!AL9</f>
        <v>108.16805925493487</v>
      </c>
      <c r="D27">
        <v>0</v>
      </c>
      <c r="E27">
        <f>Information!$D$30*Information!D9</f>
        <v>514625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N27">
        <f>Information!$M$30*Information!M9</f>
        <v>184320</v>
      </c>
      <c r="P27">
        <f>Information!$O$30*Information!O9</f>
        <v>202722</v>
      </c>
      <c r="Q27">
        <f>Information!$P$30*Information!P9</f>
        <v>19800</v>
      </c>
      <c r="R27">
        <f>Information!$Q$30*Information!Q9</f>
        <v>262425</v>
      </c>
      <c r="S27">
        <f>Information!$Q$30*Information!R9</f>
        <v>0</v>
      </c>
      <c r="T27">
        <f>Information!$S$30*Information!S9</f>
        <v>123660</v>
      </c>
      <c r="U27">
        <f>Information!$T$30*Information!T9</f>
        <v>403575</v>
      </c>
      <c r="V27">
        <f>Information!$S$30*Information!U9</f>
        <v>0</v>
      </c>
      <c r="W27">
        <f>Information!$V$30*Information!V9</f>
        <v>403350</v>
      </c>
      <c r="X27">
        <f>Information!$W$30*Information!W9</f>
        <v>877668</v>
      </c>
      <c r="Y27">
        <f>Information!$S$30*Information!X9</f>
        <v>0</v>
      </c>
      <c r="Z27">
        <f>Information!$Y$30*Information!Y9</f>
        <v>364280</v>
      </c>
      <c r="AA27">
        <f>Information!$S$30*Information!Z9</f>
        <v>0</v>
      </c>
      <c r="AB27">
        <f>Information!$S$30*Information!AA9</f>
        <v>0</v>
      </c>
      <c r="AC27">
        <f>Information!$AB$30*Information!AB9</f>
        <v>343530</v>
      </c>
      <c r="AD27">
        <f>Information!$AC$30*Information!AC9</f>
        <v>241638</v>
      </c>
      <c r="AE27">
        <f>Information!$AD$30*Information!AD9</f>
        <v>184770</v>
      </c>
      <c r="AF27">
        <f>Information!$AC$30*Information!AE9</f>
        <v>0</v>
      </c>
      <c r="AG27">
        <f>Information!$AF$30*Information!AF9</f>
        <v>350470</v>
      </c>
      <c r="AH27">
        <f>Information!$AC$30*Information!AG9</f>
        <v>0</v>
      </c>
      <c r="AI27">
        <f>Information!$AH$30*Information!AH9</f>
        <v>618310</v>
      </c>
      <c r="AJ27">
        <f>Information!$AI$30*Information!AI9</f>
        <v>584614</v>
      </c>
      <c r="AK27">
        <f>Information!$AJ$30*Information!AJ9</f>
        <v>144157</v>
      </c>
      <c r="AL27">
        <f>Information!$AK$30*Information!AK9</f>
        <v>105210</v>
      </c>
    </row>
    <row r="28" spans="1:42" x14ac:dyDescent="0.25">
      <c r="A28" s="140"/>
      <c r="B28" s="58" t="s">
        <v>120</v>
      </c>
      <c r="C28">
        <f>C27/C26</f>
        <v>8.5195938297819615E-2</v>
      </c>
      <c r="D28">
        <v>0</v>
      </c>
      <c r="E28">
        <f>E27/E26</f>
        <v>8.6805555555555552E-2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>
        <f>N27/N26</f>
        <v>8.2191780821917804E-2</v>
      </c>
      <c r="P28">
        <f t="shared" ref="P28:AD28" si="27">P27/P26</f>
        <v>7.1874999999999994E-2</v>
      </c>
      <c r="Q28">
        <f t="shared" si="27"/>
        <v>9.7339390006489293E-2</v>
      </c>
      <c r="R28">
        <f t="shared" si="27"/>
        <v>6.1728395061728392E-2</v>
      </c>
      <c r="S28" t="e">
        <f t="shared" si="27"/>
        <v>#DIV/0!</v>
      </c>
      <c r="T28">
        <f t="shared" si="27"/>
        <v>5.3465346534653464E-2</v>
      </c>
      <c r="U28">
        <f t="shared" si="27"/>
        <v>6.4432989690721643E-2</v>
      </c>
      <c r="V28" t="e">
        <f t="shared" si="27"/>
        <v>#DIV/0!</v>
      </c>
      <c r="W28">
        <f t="shared" si="27"/>
        <v>0.12096774193548387</v>
      </c>
      <c r="X28">
        <f t="shared" si="27"/>
        <v>9.1385767790262168E-2</v>
      </c>
      <c r="Y28" t="e">
        <f t="shared" si="27"/>
        <v>#DIV/0!</v>
      </c>
      <c r="Z28">
        <f t="shared" si="27"/>
        <v>9.635237439779766E-2</v>
      </c>
      <c r="AA28" t="e">
        <f t="shared" si="27"/>
        <v>#DIV/0!</v>
      </c>
      <c r="AB28" t="e">
        <f t="shared" si="27"/>
        <v>#DIV/0!</v>
      </c>
      <c r="AC28">
        <f t="shared" si="27"/>
        <v>8.4680523479599687E-2</v>
      </c>
      <c r="AD28">
        <f t="shared" si="27"/>
        <v>7.8461538461538458E-2</v>
      </c>
      <c r="AE28">
        <f t="shared" ref="AE28" si="28">AE27/AE26</f>
        <v>7.9646017699115043E-2</v>
      </c>
      <c r="AF28" t="e">
        <f t="shared" ref="AF28" si="29">AF27/AF26</f>
        <v>#DIV/0!</v>
      </c>
      <c r="AG28">
        <f t="shared" ref="AG28" si="30">AG27/AG26</f>
        <v>8.2448979591836738E-2</v>
      </c>
      <c r="AH28" t="e">
        <f t="shared" ref="AH28" si="31">AH27/AH26</f>
        <v>#DIV/0!</v>
      </c>
      <c r="AI28">
        <f t="shared" ref="AI28" si="32">AI27/AI26</f>
        <v>9.0163934426229511E-2</v>
      </c>
      <c r="AJ28">
        <f>AJ27/AJ26</f>
        <v>0.1044340723453909</v>
      </c>
      <c r="AK28">
        <f t="shared" ref="AK28:AL28" si="33">AK27/AK26</f>
        <v>0.10669191919191919</v>
      </c>
      <c r="AL28">
        <f t="shared" si="33"/>
        <v>7.8602620087336247E-2</v>
      </c>
    </row>
    <row r="29" spans="1:42" x14ac:dyDescent="0.25">
      <c r="A29" s="140"/>
      <c r="B29" s="58"/>
      <c r="D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42" x14ac:dyDescent="0.25">
      <c r="A30" s="139">
        <v>2008</v>
      </c>
      <c r="B30" s="58" t="s">
        <v>118</v>
      </c>
      <c r="C30">
        <f>SUM(D30:AL30)/Information!AL10</f>
        <v>1289.5492747487801</v>
      </c>
      <c r="E30">
        <f>Information!$D$24*Information!D10</f>
        <v>3119040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f>Information!$M$24*Information!M10</f>
        <v>923085</v>
      </c>
      <c r="P30">
        <f>Information!$O$24*Information!O10</f>
        <v>2048640</v>
      </c>
      <c r="Q30">
        <f>Information!$P$24*Information!P10</f>
        <v>4555196</v>
      </c>
      <c r="R30">
        <f>Information!$Q$24*Information!Q10</f>
        <v>2767770</v>
      </c>
      <c r="S30">
        <f>Information!$Q$24*Information!R10</f>
        <v>0</v>
      </c>
      <c r="T30">
        <f>Information!$S$24*Information!S10</f>
        <v>1669530</v>
      </c>
      <c r="U30">
        <f>Information!$T$24*Information!T10</f>
        <v>5487096</v>
      </c>
      <c r="V30">
        <f>Information!$S$24*Information!U10</f>
        <v>0</v>
      </c>
      <c r="W30">
        <f>Information!$V$24*Information!V10</f>
        <v>3279800</v>
      </c>
      <c r="X30">
        <f>Information!$W$24*Information!W10</f>
        <v>5468160</v>
      </c>
      <c r="Y30">
        <f>Information!$S$24*Information!X10</f>
        <v>0</v>
      </c>
      <c r="Z30">
        <f>Information!$Y$24*Information!Y10</f>
        <v>2334971</v>
      </c>
      <c r="AA30">
        <f>Information!$S$24*Information!Z10</f>
        <v>0</v>
      </c>
      <c r="AB30">
        <f>Information!$S$24*Information!AA10</f>
        <v>0</v>
      </c>
      <c r="AC30">
        <f>Information!$AB$24*Information!AB10</f>
        <v>6163755</v>
      </c>
      <c r="AD30">
        <f>Information!$AC$24*Information!AC10</f>
        <v>4466800</v>
      </c>
      <c r="AE30">
        <f>Information!$AD$24*Information!AD10</f>
        <v>1333400</v>
      </c>
      <c r="AF30">
        <f>Information!$AC$24*Information!AE10</f>
        <v>0</v>
      </c>
      <c r="AG30">
        <f>Information!$AF$24*Information!AF10</f>
        <v>4302200</v>
      </c>
      <c r="AH30">
        <f>Information!$AC$24*Information!AG10</f>
        <v>0</v>
      </c>
      <c r="AI30">
        <f>Information!$AH$24*Information!AH10</f>
        <v>4293180</v>
      </c>
      <c r="AJ30">
        <f>Information!$AI$24*Information!AI10</f>
        <v>4307282</v>
      </c>
      <c r="AK30">
        <f>Information!$AJ$24*Information!AJ10</f>
        <v>1241856</v>
      </c>
      <c r="AL30">
        <f>Information!$AK$24*Information!AK10</f>
        <v>114500</v>
      </c>
    </row>
    <row r="31" spans="1:42" x14ac:dyDescent="0.25">
      <c r="A31" s="139"/>
      <c r="B31" s="58" t="s">
        <v>119</v>
      </c>
      <c r="C31">
        <f>SUM(D31:AL31)/Information!AL10</f>
        <v>111.05182593970723</v>
      </c>
      <c r="D31">
        <v>0</v>
      </c>
      <c r="E31">
        <f>Information!$D$30*Information!D10</f>
        <v>270750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>
        <f>Information!$M$30*Information!M10</f>
        <v>75870</v>
      </c>
      <c r="P31">
        <f>Information!$O$30*Information!O10</f>
        <v>147246</v>
      </c>
      <c r="Q31">
        <f>Information!$P$30*Information!P10</f>
        <v>443400</v>
      </c>
      <c r="R31">
        <f>Information!$Q$30*Information!Q10</f>
        <v>170850</v>
      </c>
      <c r="S31">
        <f>Information!$Q$30*Information!R10</f>
        <v>0</v>
      </c>
      <c r="T31">
        <f>Information!$S$30*Information!S10</f>
        <v>89262</v>
      </c>
      <c r="U31">
        <f>Information!$T$30*Information!T10</f>
        <v>353550</v>
      </c>
      <c r="V31">
        <f>Information!$S$30*Information!U10</f>
        <v>0</v>
      </c>
      <c r="W31">
        <f>Information!$V$30*Information!V10</f>
        <v>396750</v>
      </c>
      <c r="X31">
        <f>Information!$W$30*Information!W10</f>
        <v>499712</v>
      </c>
      <c r="Y31">
        <f>Information!$S$30*Information!X10</f>
        <v>0</v>
      </c>
      <c r="Z31">
        <f>Information!$Y$30*Information!Y10</f>
        <v>224980</v>
      </c>
      <c r="AA31">
        <f>Information!$S$30*Information!Z10</f>
        <v>0</v>
      </c>
      <c r="AB31">
        <f>Information!$S$30*Information!AA10</f>
        <v>0</v>
      </c>
      <c r="AC31">
        <f>Information!$AB$30*Information!AB10</f>
        <v>521950</v>
      </c>
      <c r="AD31">
        <f>Information!$AC$30*Information!AC10</f>
        <v>350472</v>
      </c>
      <c r="AE31">
        <f>Information!$AD$30*Information!AD10</f>
        <v>106200</v>
      </c>
      <c r="AF31">
        <f>Information!$AC$30*Information!AE10</f>
        <v>0</v>
      </c>
      <c r="AG31">
        <f>Information!$AF$30*Information!AF10</f>
        <v>354712</v>
      </c>
      <c r="AH31">
        <f>Information!$AC$30*Information!AG10</f>
        <v>0</v>
      </c>
      <c r="AI31">
        <f>Information!$AH$30*Information!AH10</f>
        <v>387090</v>
      </c>
      <c r="AJ31">
        <f>Information!$AI$30*Information!AI10</f>
        <v>449827</v>
      </c>
      <c r="AK31">
        <f>Information!$AJ$30*Information!AJ10</f>
        <v>132496</v>
      </c>
      <c r="AL31">
        <f>Information!$AK$30*Information!AK10</f>
        <v>9000</v>
      </c>
    </row>
    <row r="32" spans="1:42" x14ac:dyDescent="0.25">
      <c r="A32" s="139"/>
      <c r="B32" s="58" t="s">
        <v>120</v>
      </c>
      <c r="C32">
        <f t="shared" ref="C32" si="34">C31/C30</f>
        <v>8.61167759264891E-2</v>
      </c>
      <c r="D32">
        <v>0</v>
      </c>
      <c r="E32">
        <f>E31/E30</f>
        <v>8.6805555555555552E-2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N32">
        <f>N31/N30</f>
        <v>8.2191780821917804E-2</v>
      </c>
      <c r="P32">
        <f t="shared" ref="P32:AD32" si="35">P31/P30</f>
        <v>7.1874999999999994E-2</v>
      </c>
      <c r="Q32">
        <f t="shared" si="35"/>
        <v>9.7339390006489293E-2</v>
      </c>
      <c r="R32">
        <f t="shared" si="35"/>
        <v>6.1728395061728392E-2</v>
      </c>
      <c r="S32" t="e">
        <f t="shared" si="35"/>
        <v>#DIV/0!</v>
      </c>
      <c r="T32">
        <f t="shared" si="35"/>
        <v>5.3465346534653464E-2</v>
      </c>
      <c r="U32">
        <f t="shared" si="35"/>
        <v>6.4432989690721643E-2</v>
      </c>
      <c r="V32" t="e">
        <f t="shared" si="35"/>
        <v>#DIV/0!</v>
      </c>
      <c r="W32">
        <f t="shared" si="35"/>
        <v>0.12096774193548387</v>
      </c>
      <c r="X32">
        <f t="shared" si="35"/>
        <v>9.1385767790262168E-2</v>
      </c>
      <c r="Y32" t="e">
        <f t="shared" si="35"/>
        <v>#DIV/0!</v>
      </c>
      <c r="Z32">
        <f t="shared" si="35"/>
        <v>9.635237439779766E-2</v>
      </c>
      <c r="AA32" t="e">
        <f t="shared" si="35"/>
        <v>#DIV/0!</v>
      </c>
      <c r="AB32" t="e">
        <f t="shared" si="35"/>
        <v>#DIV/0!</v>
      </c>
      <c r="AC32">
        <f t="shared" si="35"/>
        <v>8.4680523479599687E-2</v>
      </c>
      <c r="AD32">
        <f t="shared" si="35"/>
        <v>7.8461538461538458E-2</v>
      </c>
      <c r="AE32">
        <f t="shared" ref="AE32" si="36">AE31/AE30</f>
        <v>7.9646017699115043E-2</v>
      </c>
      <c r="AF32" t="e">
        <f t="shared" ref="AF32" si="37">AF31/AF30</f>
        <v>#DIV/0!</v>
      </c>
      <c r="AG32">
        <f t="shared" ref="AG32" si="38">AG31/AG30</f>
        <v>8.2448979591836738E-2</v>
      </c>
      <c r="AH32" t="e">
        <f t="shared" ref="AH32" si="39">AH31/AH30</f>
        <v>#DIV/0!</v>
      </c>
      <c r="AI32">
        <f t="shared" ref="AI32" si="40">AI31/AI30</f>
        <v>9.0163934426229511E-2</v>
      </c>
      <c r="AJ32">
        <f t="shared" ref="AJ32" si="41">AJ31/AJ30</f>
        <v>0.1044340723453909</v>
      </c>
      <c r="AK32">
        <f t="shared" ref="AK32:AL32" si="42">AK31/AK30</f>
        <v>0.10669191919191919</v>
      </c>
      <c r="AL32">
        <f t="shared" si="42"/>
        <v>7.8602620087336247E-2</v>
      </c>
    </row>
    <row r="33" spans="1:38" x14ac:dyDescent="0.25">
      <c r="A33" s="139"/>
      <c r="B33" s="58"/>
      <c r="D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38" x14ac:dyDescent="0.25">
      <c r="A34" s="139">
        <v>2009</v>
      </c>
      <c r="B34" s="58" t="s">
        <v>118</v>
      </c>
      <c r="C34">
        <f>SUM(D34:AL34)/Information!AL11</f>
        <v>1290.0525885865586</v>
      </c>
      <c r="D34">
        <v>0</v>
      </c>
      <c r="E34">
        <f>Information!$D$24*Information!D11</f>
        <v>2075040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N34">
        <f>Information!$M$24*Information!M11</f>
        <v>494940</v>
      </c>
      <c r="P34">
        <f>Information!$O$24*Information!O11</f>
        <v>1580160</v>
      </c>
      <c r="Q34">
        <f>Information!$P$24*Information!P11</f>
        <v>3760040</v>
      </c>
      <c r="R34">
        <f>Information!$Q$24*Information!Q11</f>
        <v>3076380</v>
      </c>
      <c r="S34">
        <f>Information!$Q$24*Information!R11</f>
        <v>0</v>
      </c>
      <c r="T34">
        <f>Information!$S$24*Information!S11</f>
        <v>965560</v>
      </c>
      <c r="U34">
        <f>Information!$T$24*Information!T11</f>
        <v>5686140</v>
      </c>
      <c r="V34">
        <f>Information!$S$24*Information!U11</f>
        <v>0</v>
      </c>
      <c r="W34">
        <f>Information!$V$24*Information!V11</f>
        <v>2672200</v>
      </c>
      <c r="X34">
        <f>Information!$W$24*Information!W11</f>
        <v>4023690</v>
      </c>
      <c r="Y34">
        <f>Information!$S$24*Information!X11</f>
        <v>0</v>
      </c>
      <c r="Z34">
        <f>Information!$Y$24*Information!Y11</f>
        <v>1801720</v>
      </c>
      <c r="AA34">
        <f>Information!$S$24*Information!Z11</f>
        <v>0</v>
      </c>
      <c r="AB34">
        <f>Information!$S$24*Information!AA11</f>
        <v>0</v>
      </c>
      <c r="AC34">
        <f>Information!$AB$24*Information!AB11</f>
        <v>4502334</v>
      </c>
      <c r="AD34">
        <f>Information!$AC$24*Information!AC11</f>
        <v>2249000</v>
      </c>
      <c r="AE34">
        <f>Information!$AD$24*Information!AD11</f>
        <v>744670</v>
      </c>
      <c r="AF34">
        <f>Information!$AC$24*Information!AE11</f>
        <v>0</v>
      </c>
      <c r="AG34">
        <f>Information!$AF$24*Information!AF11</f>
        <v>2500225</v>
      </c>
      <c r="AH34">
        <f>Information!$AC$24*Information!AG11</f>
        <v>0</v>
      </c>
      <c r="AI34">
        <f>Information!$AH$24*Information!AH11</f>
        <v>4933680</v>
      </c>
      <c r="AJ34">
        <f>Information!$AI$24*Information!AI11</f>
        <v>3995334</v>
      </c>
      <c r="AK34">
        <f>Information!$AJ$24*Information!AJ11</f>
        <v>722304</v>
      </c>
      <c r="AL34">
        <f>Information!$AK$24*Information!AK11</f>
        <v>16030</v>
      </c>
    </row>
    <row r="35" spans="1:38" x14ac:dyDescent="0.25">
      <c r="A35" s="139"/>
      <c r="B35" s="58" t="s">
        <v>119</v>
      </c>
      <c r="C35">
        <f>SUM(D35:AL35)/Information!AL11</f>
        <v>110.87882372824066</v>
      </c>
      <c r="D35">
        <v>0</v>
      </c>
      <c r="E35">
        <f>Information!$D$30*Information!D11</f>
        <v>180125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N35">
        <f>Information!$M$30*Information!M11</f>
        <v>40680</v>
      </c>
      <c r="P35">
        <f>Information!$O$30*Information!O11</f>
        <v>113574</v>
      </c>
      <c r="Q35">
        <f>Information!$P$30*Information!P11</f>
        <v>366000</v>
      </c>
      <c r="R35">
        <f>Information!$Q$30*Information!Q11</f>
        <v>189900</v>
      </c>
      <c r="S35">
        <f>Information!$Q$30*Information!R11</f>
        <v>0</v>
      </c>
      <c r="T35">
        <f>Information!$S$30*Information!S11</f>
        <v>51624</v>
      </c>
      <c r="U35">
        <f>Information!$T$30*Information!T11</f>
        <v>366375</v>
      </c>
      <c r="V35">
        <f>Information!$S$30*Information!U11</f>
        <v>0</v>
      </c>
      <c r="W35">
        <f>Information!$V$30*Information!V11</f>
        <v>323250</v>
      </c>
      <c r="X35">
        <f>Information!$W$30*Information!W11</f>
        <v>367708</v>
      </c>
      <c r="Y35">
        <f>Information!$S$30*Information!X11</f>
        <v>0</v>
      </c>
      <c r="Z35">
        <f>Information!$Y$30*Information!Y11</f>
        <v>173600</v>
      </c>
      <c r="AA35">
        <f>Information!$S$30*Information!Z11</f>
        <v>0</v>
      </c>
      <c r="AB35">
        <f>Information!$S$30*Information!AA11</f>
        <v>0</v>
      </c>
      <c r="AC35">
        <f>Information!$AB$30*Information!AB11</f>
        <v>381260</v>
      </c>
      <c r="AD35">
        <f>Information!$AC$30*Information!AC11</f>
        <v>176460</v>
      </c>
      <c r="AE35">
        <f>Information!$AD$30*Information!AD11</f>
        <v>59310</v>
      </c>
      <c r="AF35">
        <f>Information!$AC$30*Information!AE11</f>
        <v>0</v>
      </c>
      <c r="AG35">
        <f>Information!$AF$30*Information!AF11</f>
        <v>206141</v>
      </c>
      <c r="AH35">
        <f>Information!$AC$30*Information!AG11</f>
        <v>0</v>
      </c>
      <c r="AI35">
        <f>Information!$AH$30*Information!AH11</f>
        <v>444840</v>
      </c>
      <c r="AJ35">
        <f>Information!$AI$30*Information!AI11</f>
        <v>417249</v>
      </c>
      <c r="AK35">
        <f>Information!$AJ$30*Information!AJ11</f>
        <v>77064</v>
      </c>
      <c r="AL35">
        <f>Information!$AK$30*Information!AK11</f>
        <v>1260</v>
      </c>
    </row>
    <row r="36" spans="1:38" x14ac:dyDescent="0.25">
      <c r="A36" s="139"/>
      <c r="B36" s="58" t="s">
        <v>120</v>
      </c>
      <c r="C36">
        <f t="shared" ref="C36" si="43">C35/C34</f>
        <v>8.5949072703869103E-2</v>
      </c>
      <c r="D36">
        <v>0</v>
      </c>
      <c r="E36">
        <f>E35/E34</f>
        <v>8.6805555555555552E-2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N36">
        <f>N35/N34</f>
        <v>8.2191780821917804E-2</v>
      </c>
      <c r="P36">
        <f t="shared" ref="P36:AD36" si="44">P35/P34</f>
        <v>7.1874999999999994E-2</v>
      </c>
      <c r="Q36">
        <f t="shared" si="44"/>
        <v>9.7339390006489293E-2</v>
      </c>
      <c r="R36">
        <f t="shared" si="44"/>
        <v>6.1728395061728392E-2</v>
      </c>
      <c r="S36" t="e">
        <f t="shared" si="44"/>
        <v>#DIV/0!</v>
      </c>
      <c r="T36">
        <f t="shared" si="44"/>
        <v>5.3465346534653464E-2</v>
      </c>
      <c r="U36">
        <f t="shared" si="44"/>
        <v>6.4432989690721643E-2</v>
      </c>
      <c r="V36" t="e">
        <f t="shared" si="44"/>
        <v>#DIV/0!</v>
      </c>
      <c r="W36">
        <f t="shared" si="44"/>
        <v>0.12096774193548387</v>
      </c>
      <c r="X36">
        <f t="shared" si="44"/>
        <v>9.1385767790262168E-2</v>
      </c>
      <c r="Y36" t="e">
        <f t="shared" si="44"/>
        <v>#DIV/0!</v>
      </c>
      <c r="Z36">
        <f t="shared" si="44"/>
        <v>9.635237439779766E-2</v>
      </c>
      <c r="AA36" t="e">
        <f t="shared" si="44"/>
        <v>#DIV/0!</v>
      </c>
      <c r="AB36" t="e">
        <f t="shared" si="44"/>
        <v>#DIV/0!</v>
      </c>
      <c r="AC36">
        <f t="shared" si="44"/>
        <v>8.4680523479599687E-2</v>
      </c>
      <c r="AD36">
        <f t="shared" si="44"/>
        <v>7.8461538461538458E-2</v>
      </c>
      <c r="AE36">
        <f>AE35/AE34</f>
        <v>7.9646017699115043E-2</v>
      </c>
      <c r="AF36" t="e">
        <f t="shared" ref="AF36" si="45">AF35/AF34</f>
        <v>#DIV/0!</v>
      </c>
      <c r="AG36">
        <f t="shared" ref="AG36" si="46">AG35/AG34</f>
        <v>8.2448979591836738E-2</v>
      </c>
      <c r="AH36" t="e">
        <f t="shared" ref="AH36" si="47">AH35/AH34</f>
        <v>#DIV/0!</v>
      </c>
      <c r="AI36">
        <f t="shared" ref="AI36" si="48">AI35/AI34</f>
        <v>9.0163934426229511E-2</v>
      </c>
      <c r="AJ36">
        <f t="shared" ref="AJ36" si="49">AJ35/AJ34</f>
        <v>0.1044340723453909</v>
      </c>
      <c r="AK36">
        <f t="shared" ref="AK36" si="50">AK35/AK34</f>
        <v>0.10669191919191919</v>
      </c>
      <c r="AL36">
        <f>AL35/AL34</f>
        <v>7.8602620087336247E-2</v>
      </c>
    </row>
    <row r="37" spans="1:38" x14ac:dyDescent="0.25">
      <c r="A37" s="139"/>
      <c r="B37" s="58"/>
      <c r="D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38" x14ac:dyDescent="0.25">
      <c r="A38" s="140">
        <v>2010</v>
      </c>
      <c r="B38" s="58" t="s">
        <v>118</v>
      </c>
      <c r="C38">
        <f>SUM(D38:AL38)/Information!AL12</f>
        <v>1271.7898199986616</v>
      </c>
      <c r="D38">
        <v>0</v>
      </c>
      <c r="E38">
        <f>Information!$D$24*Information!D12</f>
        <v>2776320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N38">
        <f>Information!$M$24*Information!M12</f>
        <v>297840</v>
      </c>
      <c r="P38">
        <f>Information!$O$24*Information!O12</f>
        <v>1748160</v>
      </c>
      <c r="Q38">
        <f>Information!$P$24*Information!P12</f>
        <v>3317773</v>
      </c>
      <c r="R38">
        <f>Information!$Q$24*Information!Q12</f>
        <v>3662010</v>
      </c>
      <c r="S38">
        <f>Information!$Q$24*Information!R12</f>
        <v>0</v>
      </c>
      <c r="T38">
        <f>Information!$S$24*Information!S12</f>
        <v>3062320</v>
      </c>
      <c r="U38">
        <f>Information!$T$24*Information!T12</f>
        <v>8310960</v>
      </c>
      <c r="V38">
        <f>Information!$S$24*Information!U12</f>
        <v>0</v>
      </c>
      <c r="W38">
        <f>Information!$V$24*Information!V12</f>
        <v>3038000</v>
      </c>
      <c r="X38">
        <f>Information!$W$24*Information!W12</f>
        <v>3987645</v>
      </c>
      <c r="Y38">
        <f>Information!$S$24*Information!X12</f>
        <v>0</v>
      </c>
      <c r="Z38">
        <f>Information!$Y$24*Information!Y12</f>
        <v>2063260</v>
      </c>
      <c r="AA38">
        <f>Information!$S$24*Information!Z12</f>
        <v>0</v>
      </c>
      <c r="AB38">
        <f>Information!$S$24*Information!AA12</f>
        <v>0</v>
      </c>
      <c r="AC38">
        <f>Information!$AB$24*Information!AB12</f>
        <v>4445178</v>
      </c>
      <c r="AD38">
        <f>Information!$AC$24*Information!AC12</f>
        <v>2319200</v>
      </c>
      <c r="AE38">
        <f>Information!$AD$24*Information!AD12</f>
        <v>1925520</v>
      </c>
      <c r="AF38">
        <f>Information!$AC$24*Information!AE12</f>
        <v>0</v>
      </c>
      <c r="AG38">
        <f>Information!$AF$24*Information!AF12</f>
        <v>3524325</v>
      </c>
      <c r="AH38">
        <f>Information!$AG$24*Information!AG12</f>
        <v>1765300</v>
      </c>
      <c r="AI38">
        <f>Information!$AH$24*Information!AH12</f>
        <v>4783620</v>
      </c>
      <c r="AJ38">
        <f>Information!$AI$24*Information!AI12</f>
        <v>5513938</v>
      </c>
      <c r="AK38">
        <f>Information!$AJ$24*Information!AJ12</f>
        <v>476784</v>
      </c>
      <c r="AL38">
        <f>Information!$AK$24*Information!AK12</f>
        <v>0</v>
      </c>
    </row>
    <row r="39" spans="1:38" x14ac:dyDescent="0.25">
      <c r="A39" s="140"/>
      <c r="B39" s="58" t="s">
        <v>119</v>
      </c>
      <c r="C39">
        <f>SUM(D39:AL39)/Information!AL12</f>
        <v>106.87792474293489</v>
      </c>
      <c r="D39">
        <v>0</v>
      </c>
      <c r="E39">
        <f>Information!$D$30*Information!D12</f>
        <v>241000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N39">
        <f>Information!$M$30*Information!M12</f>
        <v>24480</v>
      </c>
      <c r="P39">
        <f>Information!$O$30*Information!O12</f>
        <v>125649</v>
      </c>
      <c r="Q39">
        <f>Information!$P$30*Information!P12</f>
        <v>322950</v>
      </c>
      <c r="R39">
        <f>Information!$Q$30*Information!Q12</f>
        <v>226050</v>
      </c>
      <c r="S39">
        <f>Information!$Q$30*Information!R12</f>
        <v>0</v>
      </c>
      <c r="T39">
        <f>Information!$S$30*Information!S12</f>
        <v>163728</v>
      </c>
      <c r="U39">
        <f>Information!$T$30*Information!T12</f>
        <v>535500</v>
      </c>
      <c r="V39">
        <f>Information!$S$30*Information!U12</f>
        <v>0</v>
      </c>
      <c r="W39">
        <f>Information!$V$30*Information!V12</f>
        <v>367500</v>
      </c>
      <c r="X39">
        <f>Information!$W$30*Information!W12</f>
        <v>364414</v>
      </c>
      <c r="Y39">
        <f>Information!$S$30*Information!X12</f>
        <v>0</v>
      </c>
      <c r="Z39">
        <f>Information!$Y$30*Information!Y12</f>
        <v>198800</v>
      </c>
      <c r="AA39">
        <f>Information!$S$30*Information!Z12</f>
        <v>0</v>
      </c>
      <c r="AB39">
        <f>Information!$S$30*Information!AA12</f>
        <v>0</v>
      </c>
      <c r="AC39">
        <f>Information!$AB$30*Information!AB12</f>
        <v>376420</v>
      </c>
      <c r="AD39">
        <f>Information!$AC$30*Information!AC12</f>
        <v>181968</v>
      </c>
      <c r="AE39">
        <f>Information!$AD$30*Information!AD12</f>
        <v>153360</v>
      </c>
      <c r="AF39">
        <f>Information!$AC$30*Information!AE12</f>
        <v>0</v>
      </c>
      <c r="AG39">
        <f>Information!$AF$30*Information!AF12</f>
        <v>290577</v>
      </c>
      <c r="AH39">
        <f>Information!$AG$30*Information!AG12</f>
        <v>161240</v>
      </c>
      <c r="AI39">
        <f>Information!$AH$30*Information!AH12</f>
        <v>431310</v>
      </c>
      <c r="AJ39">
        <f>Information!$AI$30*Information!AI12</f>
        <v>575843</v>
      </c>
      <c r="AK39">
        <f>Information!$AJ$30*Information!AJ12</f>
        <v>50869</v>
      </c>
      <c r="AL39">
        <f>Information!$AK$30*Information!AK12</f>
        <v>0</v>
      </c>
    </row>
    <row r="40" spans="1:38" x14ac:dyDescent="0.25">
      <c r="A40" s="140"/>
      <c r="B40" s="58" t="s">
        <v>120</v>
      </c>
      <c r="C40">
        <f>C39/C38</f>
        <v>8.4037411734469908E-2</v>
      </c>
      <c r="D40">
        <v>0</v>
      </c>
      <c r="E40">
        <f>E39/E38</f>
        <v>8.6805555555555552E-2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f>N39/N38</f>
        <v>8.2191780821917804E-2</v>
      </c>
      <c r="P40">
        <f t="shared" ref="P40:AD40" si="51">P39/P38</f>
        <v>7.1874999999999994E-2</v>
      </c>
      <c r="Q40">
        <f t="shared" si="51"/>
        <v>9.7339390006489293E-2</v>
      </c>
      <c r="R40">
        <f t="shared" si="51"/>
        <v>6.1728395061728392E-2</v>
      </c>
      <c r="S40" t="e">
        <f t="shared" si="51"/>
        <v>#DIV/0!</v>
      </c>
      <c r="T40">
        <f t="shared" si="51"/>
        <v>5.3465346534653464E-2</v>
      </c>
      <c r="U40">
        <f t="shared" si="51"/>
        <v>6.4432989690721643E-2</v>
      </c>
      <c r="V40" t="e">
        <f t="shared" si="51"/>
        <v>#DIV/0!</v>
      </c>
      <c r="W40">
        <f t="shared" si="51"/>
        <v>0.12096774193548387</v>
      </c>
      <c r="X40">
        <f t="shared" si="51"/>
        <v>9.1385767790262168E-2</v>
      </c>
      <c r="Y40" t="e">
        <f t="shared" si="51"/>
        <v>#DIV/0!</v>
      </c>
      <c r="Z40">
        <f t="shared" si="51"/>
        <v>9.635237439779766E-2</v>
      </c>
      <c r="AA40" t="e">
        <f t="shared" si="51"/>
        <v>#DIV/0!</v>
      </c>
      <c r="AB40" t="e">
        <f t="shared" si="51"/>
        <v>#DIV/0!</v>
      </c>
      <c r="AC40">
        <f t="shared" si="51"/>
        <v>8.4680523479599687E-2</v>
      </c>
      <c r="AD40">
        <f t="shared" si="51"/>
        <v>7.8461538461538458E-2</v>
      </c>
      <c r="AE40">
        <f t="shared" ref="AE40" si="52">AE39/AE38</f>
        <v>7.9646017699115043E-2</v>
      </c>
      <c r="AF40" t="e">
        <f t="shared" ref="AF40" si="53">AF39/AF38</f>
        <v>#DIV/0!</v>
      </c>
      <c r="AG40">
        <f t="shared" ref="AG40" si="54">AG39/AG38</f>
        <v>8.2448979591836738E-2</v>
      </c>
      <c r="AH40">
        <f t="shared" ref="AH40" si="55">AH39/AH38</f>
        <v>9.1338582677165353E-2</v>
      </c>
      <c r="AI40">
        <f t="shared" ref="AI40" si="56">AI39/AI38</f>
        <v>9.0163934426229511E-2</v>
      </c>
      <c r="AJ40">
        <f>AJ39/AJ38</f>
        <v>0.1044340723453909</v>
      </c>
      <c r="AK40">
        <f t="shared" ref="AK40" si="57">AK39/AK38</f>
        <v>0.10669191919191919</v>
      </c>
      <c r="AL40" t="e">
        <f>AL39/AL38</f>
        <v>#DIV/0!</v>
      </c>
    </row>
    <row r="41" spans="1:38" x14ac:dyDescent="0.25">
      <c r="A41" s="140"/>
      <c r="B41" s="58"/>
      <c r="D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38" x14ac:dyDescent="0.25">
      <c r="A42" s="139">
        <v>2011</v>
      </c>
      <c r="B42" s="58" t="s">
        <v>118</v>
      </c>
      <c r="C42">
        <f>SUM(D42:AL42)/Information!AL13</f>
        <v>1267.1977945142537</v>
      </c>
      <c r="D42">
        <v>0</v>
      </c>
      <c r="E42">
        <f>Information!$D$24*Information!D13</f>
        <v>2243520</v>
      </c>
      <c r="F42">
        <v>0</v>
      </c>
      <c r="G42">
        <v>0</v>
      </c>
      <c r="H42">
        <v>0</v>
      </c>
      <c r="I42">
        <v>0</v>
      </c>
      <c r="J42">
        <v>0</v>
      </c>
      <c r="K42">
        <f>Information!$J$24*Information!J13</f>
        <v>567333</v>
      </c>
      <c r="L42">
        <v>0</v>
      </c>
      <c r="N42">
        <f>Information!$M$24*Information!M13</f>
        <v>225570</v>
      </c>
      <c r="P42">
        <f>Information!$O$24*Information!O13</f>
        <v>1793280</v>
      </c>
      <c r="Q42">
        <f>Information!$P$24*Information!P13</f>
        <v>4085191</v>
      </c>
      <c r="R42">
        <f>Information!$Q$24*Information!Q13</f>
        <v>3998565</v>
      </c>
      <c r="S42">
        <f>Information!$Q$24*Information!R13</f>
        <v>0</v>
      </c>
      <c r="T42">
        <f>Information!$S$24*Information!S13</f>
        <v>3009800</v>
      </c>
      <c r="U42">
        <f>Information!$T$24*Information!T13</f>
        <v>7529916</v>
      </c>
      <c r="V42">
        <f>Information!$S$24*Information!U13</f>
        <v>0</v>
      </c>
      <c r="W42">
        <f>Information!$V$24*Information!V13</f>
        <v>5501880</v>
      </c>
      <c r="X42">
        <f>Information!$W$24*Information!W13</f>
        <v>5960775</v>
      </c>
      <c r="Y42">
        <f>Information!$S$24*Information!X13</f>
        <v>0</v>
      </c>
      <c r="Z42">
        <f>Information!$Y$24*Information!Y13</f>
        <v>2391638</v>
      </c>
      <c r="AA42">
        <f>Information!$S$24*Information!Z13</f>
        <v>0</v>
      </c>
      <c r="AB42">
        <f>Information!$S$24*Information!AA13</f>
        <v>0</v>
      </c>
      <c r="AC42">
        <f>Information!$AB$24*Information!AB13</f>
        <v>4165893</v>
      </c>
      <c r="AD42">
        <f>Information!$AC$24*Information!AC13</f>
        <v>2200900</v>
      </c>
      <c r="AE42">
        <f>Information!$AD$24*Information!AD13</f>
        <v>2005750</v>
      </c>
      <c r="AF42">
        <f>Information!$AC$24*Information!AE13</f>
        <v>0</v>
      </c>
      <c r="AG42">
        <f>Information!$AF$24*Information!AF13</f>
        <v>3833025</v>
      </c>
      <c r="AH42">
        <f>Information!$AG$24*Information!AG13</f>
        <v>5326380</v>
      </c>
      <c r="AI42">
        <f>Information!$AH$24*Information!AH13</f>
        <v>4592080</v>
      </c>
      <c r="AJ42">
        <f>Information!$AI$24*Information!AI13</f>
        <v>3647392</v>
      </c>
      <c r="AK42">
        <f>Information!$AJ$24*Information!AJ13</f>
        <v>353232</v>
      </c>
      <c r="AL42">
        <f>Information!$AK$24*Information!AK13</f>
        <v>0</v>
      </c>
    </row>
    <row r="43" spans="1:38" x14ac:dyDescent="0.25">
      <c r="A43" s="139"/>
      <c r="B43" s="58" t="s">
        <v>119</v>
      </c>
      <c r="C43">
        <f>SUM(D43:AL43)/Information!AL13</f>
        <v>108.56637433326009</v>
      </c>
      <c r="D43">
        <v>0</v>
      </c>
      <c r="E43">
        <f>Information!$D$30*Information!D13</f>
        <v>194750</v>
      </c>
      <c r="F43">
        <v>0</v>
      </c>
      <c r="G43">
        <v>0</v>
      </c>
      <c r="H43">
        <v>0</v>
      </c>
      <c r="I43">
        <v>0</v>
      </c>
      <c r="J43">
        <v>0</v>
      </c>
      <c r="K43">
        <f>Information!$J$30*Information!J13</f>
        <v>40657</v>
      </c>
      <c r="L43">
        <v>0</v>
      </c>
      <c r="N43">
        <f>Information!$M$30*Information!M13</f>
        <v>18540</v>
      </c>
      <c r="P43">
        <f>Information!$O$30*Information!O13</f>
        <v>128892</v>
      </c>
      <c r="Q43">
        <f>Information!$P$30*Information!P13</f>
        <v>397650</v>
      </c>
      <c r="R43">
        <f>Information!$Q$30*Information!Q13</f>
        <v>246825</v>
      </c>
      <c r="S43">
        <f>Information!$Q$30*Information!R13</f>
        <v>0</v>
      </c>
      <c r="T43">
        <f>Information!$S$30*Information!S13</f>
        <v>160920</v>
      </c>
      <c r="U43">
        <f>Information!$T$30*Information!T13</f>
        <v>485175</v>
      </c>
      <c r="V43">
        <f>Information!$S$30*Information!U13</f>
        <v>0</v>
      </c>
      <c r="W43">
        <f>Information!$V$30*Information!V13</f>
        <v>665550</v>
      </c>
      <c r="X43">
        <f>Information!$W$30*Information!W13</f>
        <v>544730</v>
      </c>
      <c r="Y43">
        <f>Information!$S$30*Information!X13</f>
        <v>0</v>
      </c>
      <c r="Z43">
        <f>Information!$Y$30*Information!Y13</f>
        <v>230440</v>
      </c>
      <c r="AA43">
        <f>Information!$S$30*Information!Z13</f>
        <v>0</v>
      </c>
      <c r="AB43">
        <f>Information!$S$30*Information!AA13</f>
        <v>0</v>
      </c>
      <c r="AC43">
        <f>Information!$AB$30*Information!AB13</f>
        <v>352770</v>
      </c>
      <c r="AD43">
        <f>Information!$AC$30*Information!AC13</f>
        <v>172686</v>
      </c>
      <c r="AE43">
        <f>Information!$AD$30*Information!AD13</f>
        <v>159750</v>
      </c>
      <c r="AF43">
        <f>Information!$AC$30*Information!AE13</f>
        <v>0</v>
      </c>
      <c r="AG43">
        <f>Information!$AF$30*Information!AF13</f>
        <v>316029</v>
      </c>
      <c r="AH43">
        <f>Information!$AG$30*Information!AG13</f>
        <v>486504</v>
      </c>
      <c r="AI43">
        <f>Information!$AH$30*Information!AH13</f>
        <v>414040</v>
      </c>
      <c r="AJ43">
        <f>Information!$AI$30*Information!AI13</f>
        <v>380912</v>
      </c>
      <c r="AK43">
        <f>Information!$AJ$30*Information!AJ13</f>
        <v>37687</v>
      </c>
      <c r="AL43">
        <f>Information!$AK$30*Information!AK13</f>
        <v>0</v>
      </c>
    </row>
    <row r="44" spans="1:38" x14ac:dyDescent="0.25">
      <c r="A44" s="139"/>
      <c r="B44" s="58" t="s">
        <v>120</v>
      </c>
      <c r="C44">
        <f t="shared" ref="C44" si="58">C43/C42</f>
        <v>8.5674371280669792E-2</v>
      </c>
      <c r="D44">
        <v>0</v>
      </c>
      <c r="E44">
        <f>E43/E42</f>
        <v>8.6805555555555552E-2</v>
      </c>
      <c r="F44">
        <v>0</v>
      </c>
      <c r="G44">
        <v>0</v>
      </c>
      <c r="H44">
        <v>0</v>
      </c>
      <c r="I44">
        <v>0</v>
      </c>
      <c r="J44">
        <v>0</v>
      </c>
      <c r="K44">
        <f>K43/K42</f>
        <v>7.1663379355687049E-2</v>
      </c>
      <c r="L44">
        <v>0</v>
      </c>
      <c r="N44">
        <f>N43/N42</f>
        <v>8.2191780821917804E-2</v>
      </c>
      <c r="P44">
        <f t="shared" ref="P44:AD44" si="59">P43/P42</f>
        <v>7.1874999999999994E-2</v>
      </c>
      <c r="Q44">
        <f t="shared" si="59"/>
        <v>9.7339390006489293E-2</v>
      </c>
      <c r="R44">
        <f t="shared" si="59"/>
        <v>6.1728395061728392E-2</v>
      </c>
      <c r="S44" t="e">
        <f t="shared" si="59"/>
        <v>#DIV/0!</v>
      </c>
      <c r="T44">
        <f t="shared" si="59"/>
        <v>5.3465346534653464E-2</v>
      </c>
      <c r="U44">
        <f t="shared" si="59"/>
        <v>6.4432989690721643E-2</v>
      </c>
      <c r="V44" t="e">
        <f t="shared" si="59"/>
        <v>#DIV/0!</v>
      </c>
      <c r="W44">
        <f t="shared" si="59"/>
        <v>0.12096774193548387</v>
      </c>
      <c r="X44">
        <f t="shared" si="59"/>
        <v>9.1385767790262168E-2</v>
      </c>
      <c r="Y44" t="e">
        <f t="shared" si="59"/>
        <v>#DIV/0!</v>
      </c>
      <c r="Z44">
        <f t="shared" si="59"/>
        <v>9.635237439779766E-2</v>
      </c>
      <c r="AA44" t="e">
        <f t="shared" si="59"/>
        <v>#DIV/0!</v>
      </c>
      <c r="AB44" t="e">
        <f t="shared" si="59"/>
        <v>#DIV/0!</v>
      </c>
      <c r="AC44">
        <f t="shared" si="59"/>
        <v>8.4680523479599687E-2</v>
      </c>
      <c r="AD44">
        <f t="shared" si="59"/>
        <v>7.8461538461538458E-2</v>
      </c>
      <c r="AE44">
        <f t="shared" ref="AE44" si="60">AE43/AE42</f>
        <v>7.9646017699115043E-2</v>
      </c>
      <c r="AF44" t="e">
        <f t="shared" ref="AF44" si="61">AF43/AF42</f>
        <v>#DIV/0!</v>
      </c>
      <c r="AG44">
        <f t="shared" ref="AG44" si="62">AG43/AG42</f>
        <v>8.2448979591836738E-2</v>
      </c>
      <c r="AH44">
        <f t="shared" ref="AH44" si="63">AH43/AH42</f>
        <v>9.1338582677165353E-2</v>
      </c>
      <c r="AI44">
        <f>AI43/AI42</f>
        <v>9.0163934426229511E-2</v>
      </c>
      <c r="AJ44">
        <f>AJ43/AJ42</f>
        <v>0.1044340723453909</v>
      </c>
      <c r="AK44">
        <f t="shared" ref="AK44:AL44" si="64">AK43/AK42</f>
        <v>0.10669191919191919</v>
      </c>
      <c r="AL44" t="e">
        <f t="shared" si="64"/>
        <v>#DIV/0!</v>
      </c>
    </row>
    <row r="45" spans="1:38" x14ac:dyDescent="0.25">
      <c r="A45" s="139"/>
      <c r="B45" s="58"/>
      <c r="D45">
        <v>0</v>
      </c>
      <c r="F45">
        <v>0</v>
      </c>
      <c r="G45">
        <v>0</v>
      </c>
      <c r="H45">
        <v>0</v>
      </c>
      <c r="I45">
        <v>0</v>
      </c>
      <c r="J45">
        <v>0</v>
      </c>
      <c r="L45">
        <v>0</v>
      </c>
    </row>
    <row r="46" spans="1:38" x14ac:dyDescent="0.25">
      <c r="A46" s="139">
        <v>2012</v>
      </c>
      <c r="B46" s="58" t="s">
        <v>118</v>
      </c>
      <c r="C46">
        <f>SUM(D46:AL46)/Information!AL14</f>
        <v>1285.993107756377</v>
      </c>
      <c r="D46">
        <v>0</v>
      </c>
      <c r="E46">
        <f>Information!$D$24*Information!D14</f>
        <v>2357280</v>
      </c>
      <c r="F46">
        <v>0</v>
      </c>
      <c r="G46">
        <v>0</v>
      </c>
      <c r="H46">
        <v>0</v>
      </c>
      <c r="I46">
        <v>0</v>
      </c>
      <c r="J46">
        <v>0</v>
      </c>
      <c r="K46">
        <f>Information!$J$24*Information!J14</f>
        <v>3495258</v>
      </c>
      <c r="L46">
        <v>0</v>
      </c>
      <c r="N46">
        <f>Information!$M$24*Information!M14</f>
        <v>176295</v>
      </c>
      <c r="P46">
        <f>Information!$O$24*Information!O14</f>
        <v>3566400</v>
      </c>
      <c r="Q46">
        <f>Information!$P$24*Information!P14</f>
        <v>5977539</v>
      </c>
      <c r="R46">
        <f>Information!$Q$24*Information!Q14</f>
        <v>3433590</v>
      </c>
      <c r="S46">
        <f>Information!$Q$24*Information!R14</f>
        <v>0</v>
      </c>
      <c r="T46">
        <f>Information!$S$24*Information!S14</f>
        <v>2032120</v>
      </c>
      <c r="U46">
        <f>Information!$T$24*Information!T14</f>
        <v>6483480</v>
      </c>
      <c r="V46">
        <f>Information!$U$24*Information!U14</f>
        <v>2258280</v>
      </c>
      <c r="W46">
        <f>Information!$V$24*Information!V14</f>
        <v>5283640</v>
      </c>
      <c r="X46">
        <f>Information!$W$24*Information!W14</f>
        <v>5315970</v>
      </c>
      <c r="Y46">
        <f>Information!$S$24*Information!X14</f>
        <v>0</v>
      </c>
      <c r="Z46">
        <f>Information!$Y$24*Information!Y14</f>
        <v>1576505</v>
      </c>
      <c r="AA46">
        <f>Information!$S$24*Information!Z14</f>
        <v>0</v>
      </c>
      <c r="AB46">
        <f>Information!$S$24*Information!AA14</f>
        <v>0</v>
      </c>
      <c r="AC46">
        <f>Information!$AB$24*Information!AB14</f>
        <v>3176055</v>
      </c>
      <c r="AD46">
        <f>Information!$AC$24*Information!AC14</f>
        <v>1743300</v>
      </c>
      <c r="AE46">
        <f>Information!$AD$24*Information!AD14</f>
        <v>1039600</v>
      </c>
      <c r="AF46">
        <f>Information!$AC$24*Information!AE14</f>
        <v>0</v>
      </c>
      <c r="AG46">
        <f>Information!$AF$24*Information!AF14</f>
        <v>3129875</v>
      </c>
      <c r="AH46">
        <f>Information!$AG$24*Information!AG14</f>
        <v>2575560</v>
      </c>
      <c r="AI46">
        <f>Information!$AH$24*Information!AH14</f>
        <v>4545720</v>
      </c>
      <c r="AJ46">
        <f>Information!$AI$24*Information!AI14</f>
        <v>3352584</v>
      </c>
      <c r="AK46">
        <f>Information!$AJ$24*Information!AJ14</f>
        <v>240768</v>
      </c>
      <c r="AL46">
        <f>Information!$AK$24*Information!AK14</f>
        <v>0</v>
      </c>
    </row>
    <row r="47" spans="1:38" x14ac:dyDescent="0.25">
      <c r="A47" s="139"/>
      <c r="B47" s="58" t="s">
        <v>119</v>
      </c>
      <c r="C47">
        <f>SUM(D47:AL47)/Information!AL14</f>
        <v>110.91412805830296</v>
      </c>
      <c r="D47">
        <v>0</v>
      </c>
      <c r="E47">
        <f>Information!$D$30*Information!D14</f>
        <v>204625</v>
      </c>
      <c r="F47">
        <v>0</v>
      </c>
      <c r="G47">
        <v>0</v>
      </c>
      <c r="H47">
        <v>0</v>
      </c>
      <c r="I47">
        <v>0</v>
      </c>
      <c r="J47">
        <v>0</v>
      </c>
      <c r="K47">
        <f>Information!$J$30*Information!J14</f>
        <v>250482</v>
      </c>
      <c r="L47">
        <v>0</v>
      </c>
      <c r="N47">
        <f>Information!$M$30*Information!M14</f>
        <v>14490</v>
      </c>
      <c r="P47">
        <f>Information!$O$30*Information!O14</f>
        <v>256335</v>
      </c>
      <c r="Q47">
        <f>Information!$P$30*Information!P14</f>
        <v>581850</v>
      </c>
      <c r="R47">
        <f>Information!$Q$30*Information!Q14</f>
        <v>211950</v>
      </c>
      <c r="S47">
        <f>Information!$Q$30*Information!R14</f>
        <v>0</v>
      </c>
      <c r="T47">
        <f>Information!$S$30*Information!S14</f>
        <v>108648</v>
      </c>
      <c r="U47">
        <f>Information!$T$30*Information!T14</f>
        <v>417750</v>
      </c>
      <c r="V47">
        <f>Information!$U$30*Information!U14</f>
        <v>236160</v>
      </c>
      <c r="W47">
        <f>Information!$V$30*Information!V14</f>
        <v>639150</v>
      </c>
      <c r="X47">
        <f>Information!$W$30*Information!W14</f>
        <v>485804</v>
      </c>
      <c r="Y47">
        <f>Information!$S$30*Information!X14</f>
        <v>0</v>
      </c>
      <c r="Z47">
        <f>Information!$Y$30*Information!Y14</f>
        <v>151900</v>
      </c>
      <c r="AA47">
        <f>Information!$S$30*Information!Z14</f>
        <v>0</v>
      </c>
      <c r="AB47">
        <f>Information!$S$30*Information!AA14</f>
        <v>0</v>
      </c>
      <c r="AC47">
        <f>Information!$AB$30*Information!AB14</f>
        <v>268950</v>
      </c>
      <c r="AD47">
        <f>Information!$AC$30*Information!AC14</f>
        <v>136782</v>
      </c>
      <c r="AE47">
        <f>Information!$AD$30*Information!AD14</f>
        <v>82800</v>
      </c>
      <c r="AF47">
        <f>Information!$AC$30*Information!AE14</f>
        <v>0</v>
      </c>
      <c r="AG47">
        <f>Information!$AF$30*Information!AF14</f>
        <v>258055</v>
      </c>
      <c r="AH47">
        <f>Information!$AG$30*Information!AG14</f>
        <v>235248</v>
      </c>
      <c r="AI47">
        <f>Information!$AH$30*Information!AH14</f>
        <v>409860</v>
      </c>
      <c r="AJ47">
        <f>Information!$AI$30*Information!AI14</f>
        <v>350124</v>
      </c>
      <c r="AK47">
        <f>Information!$AJ$30*Information!AJ14</f>
        <v>25688</v>
      </c>
      <c r="AL47">
        <f>Information!$AK$30*Information!AK14</f>
        <v>0</v>
      </c>
    </row>
    <row r="48" spans="1:38" x14ac:dyDescent="0.25">
      <c r="A48" s="139"/>
      <c r="B48" s="58" t="s">
        <v>120</v>
      </c>
      <c r="C48">
        <f t="shared" ref="C48" si="65">C47/C46</f>
        <v>8.6247840201733747E-2</v>
      </c>
      <c r="D48">
        <v>0</v>
      </c>
      <c r="E48">
        <f>E47/E46</f>
        <v>8.6805555555555552E-2</v>
      </c>
      <c r="F48">
        <v>0</v>
      </c>
      <c r="G48">
        <v>0</v>
      </c>
      <c r="H48">
        <v>0</v>
      </c>
      <c r="I48">
        <v>0</v>
      </c>
      <c r="J48">
        <v>0</v>
      </c>
      <c r="K48">
        <f>K47/K46</f>
        <v>7.1663379355687049E-2</v>
      </c>
      <c r="L48">
        <v>0</v>
      </c>
      <c r="N48">
        <f>N47/N46</f>
        <v>8.2191780821917804E-2</v>
      </c>
      <c r="P48">
        <f t="shared" ref="P48:AD48" si="66">P47/P46</f>
        <v>7.1874999999999994E-2</v>
      </c>
      <c r="Q48">
        <f t="shared" si="66"/>
        <v>9.7339390006489293E-2</v>
      </c>
      <c r="R48">
        <f t="shared" si="66"/>
        <v>6.1728395061728392E-2</v>
      </c>
      <c r="S48" t="e">
        <f t="shared" si="66"/>
        <v>#DIV/0!</v>
      </c>
      <c r="T48">
        <f t="shared" si="66"/>
        <v>5.3465346534653464E-2</v>
      </c>
      <c r="U48">
        <f t="shared" si="66"/>
        <v>6.4432989690721643E-2</v>
      </c>
      <c r="V48">
        <f t="shared" si="66"/>
        <v>0.10457516339869281</v>
      </c>
      <c r="W48">
        <f t="shared" si="66"/>
        <v>0.12096774193548387</v>
      </c>
      <c r="X48">
        <f t="shared" si="66"/>
        <v>9.1385767790262168E-2</v>
      </c>
      <c r="Y48" t="e">
        <f t="shared" si="66"/>
        <v>#DIV/0!</v>
      </c>
      <c r="Z48">
        <f t="shared" si="66"/>
        <v>9.635237439779766E-2</v>
      </c>
      <c r="AA48" t="e">
        <f t="shared" si="66"/>
        <v>#DIV/0!</v>
      </c>
      <c r="AB48" t="e">
        <f t="shared" si="66"/>
        <v>#DIV/0!</v>
      </c>
      <c r="AC48">
        <f t="shared" si="66"/>
        <v>8.4680523479599687E-2</v>
      </c>
      <c r="AD48">
        <f t="shared" si="66"/>
        <v>7.8461538461538458E-2</v>
      </c>
      <c r="AE48">
        <f t="shared" ref="AE48" si="67">AE47/AE46</f>
        <v>7.9646017699115043E-2</v>
      </c>
      <c r="AF48" t="e">
        <f t="shared" ref="AF48" si="68">AF47/AF46</f>
        <v>#DIV/0!</v>
      </c>
      <c r="AG48">
        <f t="shared" ref="AG48" si="69">AG47/AG46</f>
        <v>8.2448979591836738E-2</v>
      </c>
      <c r="AH48">
        <f t="shared" ref="AH48" si="70">AH47/AH46</f>
        <v>9.1338582677165353E-2</v>
      </c>
      <c r="AI48">
        <f>AI47/AI46</f>
        <v>9.0163934426229511E-2</v>
      </c>
      <c r="AJ48">
        <f>AJ47/AJ46</f>
        <v>0.1044340723453909</v>
      </c>
      <c r="AK48">
        <f>AK47/AK46</f>
        <v>0.10669191919191919</v>
      </c>
      <c r="AL48" t="e">
        <f>AL47/AL46</f>
        <v>#DIV/0!</v>
      </c>
    </row>
    <row r="49" spans="1:38" x14ac:dyDescent="0.25">
      <c r="A49" s="139"/>
      <c r="B49" s="58"/>
      <c r="D49">
        <v>0</v>
      </c>
      <c r="F49">
        <v>0</v>
      </c>
      <c r="G49">
        <v>0</v>
      </c>
      <c r="H49">
        <v>0</v>
      </c>
      <c r="I49">
        <v>0</v>
      </c>
      <c r="J49">
        <v>0</v>
      </c>
      <c r="L49">
        <v>0</v>
      </c>
    </row>
    <row r="50" spans="1:38" x14ac:dyDescent="0.25">
      <c r="A50" s="140">
        <v>2013</v>
      </c>
      <c r="B50" s="58" t="s">
        <v>118</v>
      </c>
      <c r="C50">
        <f>SUM(D50:AL50)/Information!AL15</f>
        <v>1332.5215724230354</v>
      </c>
      <c r="D50">
        <v>0</v>
      </c>
      <c r="E50">
        <f>Information!$D$24*Information!D15</f>
        <v>4888800</v>
      </c>
      <c r="F50">
        <v>0</v>
      </c>
      <c r="G50">
        <v>0</v>
      </c>
      <c r="H50">
        <v>0</v>
      </c>
      <c r="I50">
        <v>0</v>
      </c>
      <c r="J50">
        <v>0</v>
      </c>
      <c r="K50">
        <f>Information!$J$24*Information!J15</f>
        <v>7002684</v>
      </c>
      <c r="L50">
        <v>0</v>
      </c>
      <c r="N50">
        <f>Information!$M$24*Information!M15</f>
        <v>7665</v>
      </c>
      <c r="O50">
        <f>Information!$N$24*Information!N15</f>
        <v>87210</v>
      </c>
      <c r="P50">
        <f>Information!$O$24*Information!O15</f>
        <v>4080000</v>
      </c>
      <c r="Q50">
        <f>Information!$P$24*Information!P15</f>
        <v>4448867</v>
      </c>
      <c r="R50">
        <f>Information!$Q$24*Information!Q15</f>
        <v>4602420</v>
      </c>
      <c r="S50">
        <f>Information!$Q$24*Information!R15</f>
        <v>0</v>
      </c>
      <c r="T50">
        <f>Information!$S$24*Information!S15</f>
        <v>1663470</v>
      </c>
      <c r="U50">
        <f>Information!$T$24*Information!T15</f>
        <v>7992024</v>
      </c>
      <c r="V50">
        <f>Information!$U$24*Information!U15</f>
        <v>6712110</v>
      </c>
      <c r="W50">
        <f>Information!$V$24*Information!V15</f>
        <v>3929560</v>
      </c>
      <c r="X50">
        <f>Information!$W$24*Information!W15</f>
        <v>3870165</v>
      </c>
      <c r="Y50">
        <f>Information!$S$24*Information!X15</f>
        <v>0</v>
      </c>
      <c r="Z50">
        <f>Information!$Y$24*Information!Y15</f>
        <v>1059237</v>
      </c>
      <c r="AA50">
        <f>Information!$Z$24*Information!Z15</f>
        <v>4180164</v>
      </c>
      <c r="AB50">
        <f>Information!$S$24*Information!AA15</f>
        <v>0</v>
      </c>
      <c r="AC50">
        <f>Information!$AB$24*Information!AB15</f>
        <v>2000460</v>
      </c>
      <c r="AD50">
        <f>Information!$AC$24*Information!AC15</f>
        <v>1167400</v>
      </c>
      <c r="AE50">
        <f>Information!$AD$24*Information!AD15</f>
        <v>597770</v>
      </c>
      <c r="AF50">
        <f>Information!$AC$24*Information!AE15</f>
        <v>0</v>
      </c>
      <c r="AG50">
        <f>Information!$AF$24*Information!AF15</f>
        <v>5902050</v>
      </c>
      <c r="AH50">
        <f>Information!$AG$24*Information!AG15</f>
        <v>1602740</v>
      </c>
      <c r="AI50">
        <f>Information!$AH$24*Information!AH15</f>
        <v>2653500</v>
      </c>
      <c r="AJ50">
        <f>Information!$AI$24*Information!AI15</f>
        <v>2966934</v>
      </c>
      <c r="AK50">
        <f>Information!$AJ$24*Information!AJ15</f>
        <v>175824</v>
      </c>
      <c r="AL50">
        <f>Information!$AK$24*Information!AK15</f>
        <v>0</v>
      </c>
    </row>
    <row r="51" spans="1:38" x14ac:dyDescent="0.25">
      <c r="A51" s="140"/>
      <c r="B51" s="58" t="s">
        <v>119</v>
      </c>
      <c r="C51">
        <f>SUM(D51:AL51)/Information!AL15</f>
        <v>120.16036928116741</v>
      </c>
      <c r="D51">
        <v>0</v>
      </c>
      <c r="E51">
        <f>Information!$D$30*Information!D15</f>
        <v>424375</v>
      </c>
      <c r="F51">
        <v>0</v>
      </c>
      <c r="G51">
        <v>0</v>
      </c>
      <c r="H51">
        <v>0</v>
      </c>
      <c r="I51">
        <v>0</v>
      </c>
      <c r="J51">
        <v>0</v>
      </c>
      <c r="K51">
        <f>Information!$J$30*Information!J15</f>
        <v>501836</v>
      </c>
      <c r="L51">
        <v>0</v>
      </c>
      <c r="N51">
        <f>Information!$M$30*Information!M15</f>
        <v>630</v>
      </c>
      <c r="O51">
        <f>Information!$N$30*Information!N15</f>
        <v>8670</v>
      </c>
      <c r="P51">
        <f>Information!$O$30*Information!O15</f>
        <v>293250</v>
      </c>
      <c r="Q51">
        <f>Information!$P$30*Information!P15</f>
        <v>433050</v>
      </c>
      <c r="R51">
        <f>Information!$Q$30*Information!Q15</f>
        <v>284100</v>
      </c>
      <c r="S51">
        <f>Information!$Q$30*Information!R15</f>
        <v>0</v>
      </c>
      <c r="T51">
        <f>Information!$S$30*Information!S15</f>
        <v>88938</v>
      </c>
      <c r="U51">
        <f>Information!$T$30*Information!T15</f>
        <v>514950</v>
      </c>
      <c r="V51">
        <f>Information!$U$30*Information!U15</f>
        <v>701920</v>
      </c>
      <c r="W51">
        <f>Information!$V$30*Information!V15</f>
        <v>475350</v>
      </c>
      <c r="X51">
        <f>Information!$W$30*Information!W15</f>
        <v>353678</v>
      </c>
      <c r="Y51">
        <f>Information!$S$30*Information!X15</f>
        <v>0</v>
      </c>
      <c r="Z51">
        <f>Information!$Y$30*Information!Y15</f>
        <v>102060</v>
      </c>
      <c r="AA51">
        <f>Information!$Z$30*Information!Z15</f>
        <v>763455</v>
      </c>
      <c r="AB51">
        <f>Information!$S$30*Information!AA15</f>
        <v>0</v>
      </c>
      <c r="AC51">
        <f>Information!$AB$30*Information!AB15</f>
        <v>169400</v>
      </c>
      <c r="AD51">
        <f>Information!$AC$30*Information!AC15</f>
        <v>91596</v>
      </c>
      <c r="AE51">
        <f>Information!$AD$30*Information!AD15</f>
        <v>47610</v>
      </c>
      <c r="AF51">
        <f>Information!$AC$30*Information!AE15</f>
        <v>0</v>
      </c>
      <c r="AG51">
        <f>Information!$AF$30*Information!AF15</f>
        <v>486618</v>
      </c>
      <c r="AH51">
        <f>Information!$AG$30*Information!AG15</f>
        <v>146392</v>
      </c>
      <c r="AI51">
        <f>Information!$AH$30*Information!AH15</f>
        <v>239250</v>
      </c>
      <c r="AJ51">
        <f>Information!$AI$30*Information!AI15</f>
        <v>309849</v>
      </c>
      <c r="AK51">
        <f>Information!$AJ$30*Information!AJ15</f>
        <v>18759</v>
      </c>
      <c r="AL51">
        <f>Information!$AJ$30*Information!AK15</f>
        <v>0</v>
      </c>
    </row>
    <row r="52" spans="1:38" x14ac:dyDescent="0.25">
      <c r="A52" s="140"/>
      <c r="B52" s="58" t="s">
        <v>120</v>
      </c>
      <c r="C52">
        <f t="shared" ref="C52" si="71">C51/C50</f>
        <v>9.0175177473989981E-2</v>
      </c>
      <c r="D52">
        <v>0</v>
      </c>
      <c r="E52">
        <f>E51/E50</f>
        <v>8.6805555555555552E-2</v>
      </c>
      <c r="F52">
        <v>0</v>
      </c>
      <c r="G52">
        <v>0</v>
      </c>
      <c r="H52">
        <v>0</v>
      </c>
      <c r="I52">
        <v>0</v>
      </c>
      <c r="J52">
        <v>0</v>
      </c>
      <c r="K52">
        <f>K51/K50</f>
        <v>7.1663379355687049E-2</v>
      </c>
      <c r="L52">
        <v>0</v>
      </c>
      <c r="N52">
        <f t="shared" ref="N52:T52" si="72">N51/N50</f>
        <v>8.2191780821917804E-2</v>
      </c>
      <c r="O52">
        <f t="shared" si="72"/>
        <v>9.9415204678362568E-2</v>
      </c>
      <c r="P52">
        <f t="shared" si="72"/>
        <v>7.1874999999999994E-2</v>
      </c>
      <c r="Q52">
        <f t="shared" si="72"/>
        <v>9.7339390006489293E-2</v>
      </c>
      <c r="R52">
        <f t="shared" si="72"/>
        <v>6.1728395061728392E-2</v>
      </c>
      <c r="S52" t="e">
        <f t="shared" si="72"/>
        <v>#DIV/0!</v>
      </c>
      <c r="T52">
        <f t="shared" si="72"/>
        <v>5.3465346534653464E-2</v>
      </c>
      <c r="U52">
        <f t="shared" ref="U52:AD52" si="73">U51/U50</f>
        <v>6.4432989690721643E-2</v>
      </c>
      <c r="V52">
        <f t="shared" si="73"/>
        <v>0.10457516339869281</v>
      </c>
      <c r="W52">
        <f t="shared" si="73"/>
        <v>0.12096774193548387</v>
      </c>
      <c r="X52">
        <f>X51/X50</f>
        <v>9.1385767790262168E-2</v>
      </c>
      <c r="Y52" t="e">
        <f t="shared" si="73"/>
        <v>#DIV/0!</v>
      </c>
      <c r="Z52">
        <f>Z51/Z50</f>
        <v>9.635237439779766E-2</v>
      </c>
      <c r="AA52">
        <f t="shared" si="73"/>
        <v>0.18263757115749527</v>
      </c>
      <c r="AB52" t="e">
        <f t="shared" si="73"/>
        <v>#DIV/0!</v>
      </c>
      <c r="AC52">
        <f t="shared" si="73"/>
        <v>8.4680523479599687E-2</v>
      </c>
      <c r="AD52">
        <f t="shared" si="73"/>
        <v>7.8461538461538458E-2</v>
      </c>
      <c r="AE52">
        <f t="shared" ref="AE52:AK52" si="74">AE51/AE50</f>
        <v>7.9646017699115043E-2</v>
      </c>
      <c r="AF52" t="e">
        <f t="shared" si="74"/>
        <v>#DIV/0!</v>
      </c>
      <c r="AG52">
        <f t="shared" si="74"/>
        <v>8.2448979591836738E-2</v>
      </c>
      <c r="AH52">
        <f t="shared" si="74"/>
        <v>9.1338582677165353E-2</v>
      </c>
      <c r="AI52">
        <f t="shared" si="74"/>
        <v>9.0163934426229511E-2</v>
      </c>
      <c r="AJ52">
        <f t="shared" si="74"/>
        <v>0.1044340723453909</v>
      </c>
      <c r="AK52">
        <f t="shared" si="74"/>
        <v>0.10669191919191919</v>
      </c>
      <c r="AL52" t="e">
        <f t="shared" ref="AL52" si="75">AL51/AL50</f>
        <v>#DIV/0!</v>
      </c>
    </row>
    <row r="53" spans="1:38" x14ac:dyDescent="0.25">
      <c r="A53" s="140"/>
      <c r="B53" s="58"/>
      <c r="D53">
        <v>0</v>
      </c>
      <c r="F53">
        <v>0</v>
      </c>
      <c r="G53">
        <v>0</v>
      </c>
      <c r="H53">
        <v>0</v>
      </c>
      <c r="I53">
        <v>0</v>
      </c>
      <c r="J53">
        <v>0</v>
      </c>
      <c r="L53">
        <v>0</v>
      </c>
    </row>
    <row r="54" spans="1:38" x14ac:dyDescent="0.25">
      <c r="A54" s="139">
        <v>2014</v>
      </c>
      <c r="B54" s="58" t="s">
        <v>118</v>
      </c>
      <c r="C54">
        <f>SUM(D54:AL54)/Information!AL16</f>
        <v>1392.1062424969989</v>
      </c>
      <c r="D54">
        <v>0</v>
      </c>
      <c r="E54">
        <f>Information!$D$24*Information!D16</f>
        <v>5204160</v>
      </c>
      <c r="F54">
        <v>0</v>
      </c>
      <c r="G54">
        <v>0</v>
      </c>
      <c r="H54">
        <v>0</v>
      </c>
      <c r="I54">
        <v>0</v>
      </c>
      <c r="J54">
        <v>0</v>
      </c>
      <c r="K54">
        <f>Information!$J$24*Information!J16</f>
        <v>7271901</v>
      </c>
      <c r="L54">
        <v>0</v>
      </c>
      <c r="N54">
        <f>Information!$M$24*Information!M16</f>
        <v>0</v>
      </c>
      <c r="O54">
        <f>Information!$N$24*Information!N16</f>
        <v>3488400</v>
      </c>
      <c r="P54">
        <f>Information!$O$24*Information!O16</f>
        <v>3735360</v>
      </c>
      <c r="Q54">
        <f>Information!$P$24*Information!P16</f>
        <v>3605940</v>
      </c>
      <c r="R54">
        <f>Information!$Q$24*Information!Q16</f>
        <v>5160105</v>
      </c>
      <c r="S54">
        <f>Information!$R$24*Information!R16</f>
        <v>1931715</v>
      </c>
      <c r="T54">
        <f>Information!$S$24*Information!S16</f>
        <v>1691750</v>
      </c>
      <c r="U54">
        <f>Information!$T$24*Information!T16</f>
        <v>7950120</v>
      </c>
      <c r="V54">
        <f>Information!$U$24*Information!U16</f>
        <v>5884380</v>
      </c>
      <c r="W54">
        <f>Information!$V$24*Information!V16</f>
        <v>2644920</v>
      </c>
      <c r="X54">
        <f>Information!$W$24*Information!W16</f>
        <v>2844885</v>
      </c>
      <c r="Y54">
        <f>Information!$S$24*Information!X16</f>
        <v>0</v>
      </c>
      <c r="Z54">
        <f>Information!$Y$24*Information!Y16</f>
        <v>627696</v>
      </c>
      <c r="AA54">
        <f>Information!$Z$24*Information!Z16</f>
        <v>8514212</v>
      </c>
      <c r="AB54">
        <f>Information!$S$24*Information!AA16</f>
        <v>0</v>
      </c>
      <c r="AC54">
        <f>Information!$AB$24*Information!AB16</f>
        <v>1209369</v>
      </c>
      <c r="AD54">
        <f>Information!$AC$24*Information!AC16</f>
        <v>833300</v>
      </c>
      <c r="AE54">
        <f>Information!$AD$24*Information!AD16</f>
        <v>524320</v>
      </c>
      <c r="AF54">
        <f>Information!$AE$24*Information!AE16</f>
        <v>3198530</v>
      </c>
      <c r="AG54">
        <f>Information!$AF$24*Information!AF16</f>
        <v>6596625</v>
      </c>
      <c r="AH54">
        <f>Information!$AG$24*Information!AG16</f>
        <v>1691640</v>
      </c>
      <c r="AI54">
        <f>Information!$AH$24*Information!AH16</f>
        <v>1464000</v>
      </c>
      <c r="AJ54">
        <f>Information!$AI$24*Information!AI16</f>
        <v>2689266</v>
      </c>
      <c r="AK54">
        <f>Information!$AJ$24*Information!AJ16</f>
        <v>91872</v>
      </c>
      <c r="AL54">
        <f>Information!$AJ$24*Information!AK16</f>
        <v>0</v>
      </c>
    </row>
    <row r="55" spans="1:38" x14ac:dyDescent="0.25">
      <c r="A55" s="139"/>
      <c r="B55" s="58" t="s">
        <v>119</v>
      </c>
      <c r="C55">
        <f>SUM(D55:AL55)/Information!AL16</f>
        <v>130.62055998870136</v>
      </c>
      <c r="D55">
        <v>0</v>
      </c>
      <c r="E55">
        <f>Information!$D$30*Information!D16</f>
        <v>451750</v>
      </c>
      <c r="F55">
        <v>0</v>
      </c>
      <c r="G55">
        <v>0</v>
      </c>
      <c r="H55">
        <v>0</v>
      </c>
      <c r="I55">
        <v>0</v>
      </c>
      <c r="J55">
        <v>0</v>
      </c>
      <c r="K55">
        <f>Information!$J$30*Information!J16</f>
        <v>521129</v>
      </c>
      <c r="L55">
        <v>0</v>
      </c>
      <c r="N55">
        <f>Information!$M$30*Information!M16</f>
        <v>0</v>
      </c>
      <c r="O55">
        <f>Information!$N$30*Information!N16</f>
        <v>346800</v>
      </c>
      <c r="P55">
        <f>Information!$O$30*Information!O16</f>
        <v>268479</v>
      </c>
      <c r="Q55">
        <f>Information!$P$30*Information!P16</f>
        <v>351000</v>
      </c>
      <c r="R55">
        <f>Information!$Q$30*Information!Q16</f>
        <v>318525</v>
      </c>
      <c r="S55">
        <f>Information!$R$30*Information!R16</f>
        <v>126687</v>
      </c>
      <c r="T55">
        <f>Information!$S$30*Information!S16</f>
        <v>90450</v>
      </c>
      <c r="U55">
        <f>Information!$T$30*Information!T16</f>
        <v>512250</v>
      </c>
      <c r="V55">
        <f>Information!$U$30*Information!U16</f>
        <v>615360</v>
      </c>
      <c r="W55">
        <f>Information!$V$30*Information!V16</f>
        <v>319950</v>
      </c>
      <c r="X55">
        <f>Information!$W$30*Information!W16</f>
        <v>259982</v>
      </c>
      <c r="Y55">
        <f>Information!$S$30*Information!X16</f>
        <v>0</v>
      </c>
      <c r="Z55">
        <f>Information!$Y$30*Information!Y16</f>
        <v>60480</v>
      </c>
      <c r="AA55">
        <f>Information!$Z$30*Information!Z16</f>
        <v>1555015</v>
      </c>
      <c r="AB55">
        <f>Information!$S$30*Information!AA16</f>
        <v>0</v>
      </c>
      <c r="AC55">
        <f>Information!$AB$30*Information!AB16</f>
        <v>102410</v>
      </c>
      <c r="AD55">
        <f>Information!$AC$30*Information!AC16</f>
        <v>65382</v>
      </c>
      <c r="AE55">
        <f>Information!$AD$30*Information!AD16</f>
        <v>41760</v>
      </c>
      <c r="AF55">
        <f>Information!$AE$30*Information!AE16</f>
        <v>270412</v>
      </c>
      <c r="AG55">
        <f>Information!$AF$30*Information!AF16</f>
        <v>543885</v>
      </c>
      <c r="AH55">
        <f>Information!$AG$30*Information!AG16</f>
        <v>154512</v>
      </c>
      <c r="AI55">
        <f>Information!$AH$30*Information!AH16</f>
        <v>132000</v>
      </c>
      <c r="AJ55">
        <f>Information!$AI$30*Information!AI16</f>
        <v>280851</v>
      </c>
      <c r="AK55">
        <f>Information!$AJ$30*Information!AJ16</f>
        <v>9802</v>
      </c>
      <c r="AL55">
        <f>Information!$AJ$30*Information!AK16</f>
        <v>0</v>
      </c>
    </row>
    <row r="56" spans="1:38" x14ac:dyDescent="0.25">
      <c r="A56" s="139"/>
      <c r="B56" s="58" t="s">
        <v>120</v>
      </c>
      <c r="C56">
        <f t="shared" ref="C56" si="76">C55/C54</f>
        <v>9.3829447782957515E-2</v>
      </c>
      <c r="D56">
        <v>0</v>
      </c>
      <c r="E56">
        <f>E55/E54</f>
        <v>8.6805555555555552E-2</v>
      </c>
      <c r="F56">
        <v>0</v>
      </c>
      <c r="G56">
        <v>0</v>
      </c>
      <c r="H56">
        <v>0</v>
      </c>
      <c r="I56">
        <v>0</v>
      </c>
      <c r="J56">
        <v>0</v>
      </c>
      <c r="K56">
        <f>K55/K54</f>
        <v>7.1663379355687049E-2</v>
      </c>
      <c r="L56">
        <v>0</v>
      </c>
      <c r="N56" t="e">
        <f t="shared" ref="N56:AD56" si="77">N55/N54</f>
        <v>#DIV/0!</v>
      </c>
      <c r="O56">
        <f t="shared" si="77"/>
        <v>9.9415204678362568E-2</v>
      </c>
      <c r="P56">
        <f t="shared" si="77"/>
        <v>7.1874999999999994E-2</v>
      </c>
      <c r="Q56">
        <f t="shared" si="77"/>
        <v>9.7339390006489293E-2</v>
      </c>
      <c r="R56">
        <f t="shared" si="77"/>
        <v>6.1728395061728392E-2</v>
      </c>
      <c r="S56">
        <f t="shared" si="77"/>
        <v>6.558265582655827E-2</v>
      </c>
      <c r="T56">
        <f t="shared" si="77"/>
        <v>5.3465346534653464E-2</v>
      </c>
      <c r="U56">
        <f t="shared" si="77"/>
        <v>6.4432989690721643E-2</v>
      </c>
      <c r="V56">
        <f t="shared" si="77"/>
        <v>0.10457516339869281</v>
      </c>
      <c r="W56">
        <f t="shared" si="77"/>
        <v>0.12096774193548387</v>
      </c>
      <c r="X56">
        <f t="shared" si="77"/>
        <v>9.1385767790262168E-2</v>
      </c>
      <c r="Y56" t="e">
        <f t="shared" si="77"/>
        <v>#DIV/0!</v>
      </c>
      <c r="Z56">
        <f t="shared" si="77"/>
        <v>9.635237439779766E-2</v>
      </c>
      <c r="AA56">
        <f t="shared" si="77"/>
        <v>0.18263757115749527</v>
      </c>
      <c r="AB56" t="e">
        <f t="shared" si="77"/>
        <v>#DIV/0!</v>
      </c>
      <c r="AC56">
        <f t="shared" si="77"/>
        <v>8.4680523479599687E-2</v>
      </c>
      <c r="AD56">
        <f t="shared" si="77"/>
        <v>7.8461538461538458E-2</v>
      </c>
      <c r="AE56">
        <f t="shared" ref="AE56" si="78">AE55/AE54</f>
        <v>7.9646017699115043E-2</v>
      </c>
      <c r="AF56">
        <f t="shared" ref="AF56" si="79">AF55/AF54</f>
        <v>8.4542586750788642E-2</v>
      </c>
      <c r="AG56">
        <f>AG55/AG54</f>
        <v>8.2448979591836738E-2</v>
      </c>
      <c r="AH56">
        <f t="shared" ref="AH56" si="80">AH55/AH54</f>
        <v>9.1338582677165353E-2</v>
      </c>
      <c r="AI56">
        <f t="shared" ref="AI56" si="81">AI55/AI54</f>
        <v>9.0163934426229511E-2</v>
      </c>
      <c r="AJ56">
        <f>AJ55/AJ54</f>
        <v>0.1044340723453909</v>
      </c>
      <c r="AK56">
        <f t="shared" ref="AK56:AL56" si="82">AK55/AK54</f>
        <v>0.10669191919191919</v>
      </c>
      <c r="AL56" t="e">
        <f t="shared" si="82"/>
        <v>#DIV/0!</v>
      </c>
    </row>
    <row r="57" spans="1:38" x14ac:dyDescent="0.25">
      <c r="A57" s="139"/>
      <c r="B57" s="58"/>
      <c r="D57">
        <v>0</v>
      </c>
      <c r="F57">
        <v>0</v>
      </c>
      <c r="G57">
        <v>0</v>
      </c>
      <c r="H57">
        <v>0</v>
      </c>
      <c r="I57">
        <v>0</v>
      </c>
      <c r="J57">
        <v>0</v>
      </c>
      <c r="L57">
        <v>0</v>
      </c>
    </row>
    <row r="58" spans="1:38" x14ac:dyDescent="0.25">
      <c r="A58" s="139">
        <v>2015</v>
      </c>
      <c r="B58" s="58" t="s">
        <v>118</v>
      </c>
      <c r="C58">
        <f>SUM(D58:AL58)/Information!AL17</f>
        <v>1431.8396158620239</v>
      </c>
      <c r="D58">
        <v>0</v>
      </c>
      <c r="E58">
        <f>Information!$D$24*Information!D17</f>
        <v>5407200</v>
      </c>
      <c r="F58">
        <v>0</v>
      </c>
      <c r="G58">
        <v>0</v>
      </c>
      <c r="H58">
        <v>0</v>
      </c>
      <c r="I58">
        <v>0</v>
      </c>
      <c r="J58">
        <v>0</v>
      </c>
      <c r="K58">
        <f>Information!$J$24*Information!J17</f>
        <v>4850469</v>
      </c>
      <c r="L58">
        <v>0</v>
      </c>
      <c r="N58">
        <f>Information!$M$24*Information!M17</f>
        <v>0</v>
      </c>
      <c r="O58">
        <f>Information!$N$24*Information!N17</f>
        <v>4049280</v>
      </c>
      <c r="P58">
        <f>Information!$O$24*Information!O17</f>
        <v>4045440</v>
      </c>
      <c r="Q58">
        <f>Information!$P$24*Information!P17</f>
        <v>2228286</v>
      </c>
      <c r="R58">
        <f>Information!$Q$24*Information!Q17</f>
        <v>3824820</v>
      </c>
      <c r="S58">
        <f>Information!$R$24*Information!R17</f>
        <v>3883725</v>
      </c>
      <c r="T58">
        <f>Information!$S$24*Information!S17</f>
        <v>1577620</v>
      </c>
      <c r="U58">
        <f>Information!$T$24*Information!T17</f>
        <v>4978428</v>
      </c>
      <c r="V58">
        <f>Information!$U$24*Information!U17</f>
        <v>4847040</v>
      </c>
      <c r="W58">
        <f>Information!$V$24*Information!V17</f>
        <v>2435360</v>
      </c>
      <c r="X58">
        <f>Information!$W$24*Information!W17</f>
        <v>3483015</v>
      </c>
      <c r="Y58">
        <f>Information!$X$24*Information!X17</f>
        <v>3244371</v>
      </c>
      <c r="Z58">
        <f>Information!$Y$24*Information!Y17</f>
        <v>491114</v>
      </c>
      <c r="AA58">
        <f>Information!$Z$24*Information!Z17</f>
        <v>8514212</v>
      </c>
      <c r="AB58">
        <f>Information!$S$24*Information!AA17</f>
        <v>0</v>
      </c>
      <c r="AC58">
        <f>Information!$AB$24*Information!AB17</f>
        <v>3311151</v>
      </c>
      <c r="AD58">
        <f>Information!$AC$24*Information!AC17</f>
        <v>468000</v>
      </c>
      <c r="AE58">
        <f>Information!$AD$24*Information!AD17</f>
        <v>498330</v>
      </c>
      <c r="AF58">
        <f>Information!$AE$24*Information!AE17</f>
        <v>14174655</v>
      </c>
      <c r="AG58">
        <f>Information!$AF$24*Information!AF17</f>
        <v>5990250</v>
      </c>
      <c r="AH58">
        <f>Information!$AG$24*Information!AG17</f>
        <v>1154430</v>
      </c>
      <c r="AI58">
        <f>Information!$AH$24*Information!AH17</f>
        <v>1976400</v>
      </c>
      <c r="AJ58">
        <f>Information!$AI$24*Information!AI17</f>
        <v>2214488</v>
      </c>
      <c r="AK58">
        <f>Information!$AJ$24*Information!AJ17</f>
        <v>20592</v>
      </c>
      <c r="AL58">
        <f>Information!$AJ$24*Information!AK17</f>
        <v>0</v>
      </c>
    </row>
    <row r="59" spans="1:38" x14ac:dyDescent="0.25">
      <c r="A59" s="139"/>
      <c r="B59" s="58" t="s">
        <v>119</v>
      </c>
      <c r="C59">
        <f>SUM(D59:AL59)/Information!AL17</f>
        <v>135.97243091396092</v>
      </c>
      <c r="D59">
        <v>0</v>
      </c>
      <c r="E59">
        <f>Information!$D$30*Information!D17</f>
        <v>469375</v>
      </c>
      <c r="F59">
        <v>0</v>
      </c>
      <c r="G59">
        <v>0</v>
      </c>
      <c r="H59">
        <v>0</v>
      </c>
      <c r="I59">
        <v>0</v>
      </c>
      <c r="J59">
        <v>0</v>
      </c>
      <c r="K59">
        <f>Information!$J$30*Information!J17</f>
        <v>347601</v>
      </c>
      <c r="L59">
        <v>0</v>
      </c>
      <c r="N59">
        <f>Information!$M$30*Information!M17</f>
        <v>0</v>
      </c>
      <c r="O59">
        <f>Information!$N$30*Information!N17</f>
        <v>402560</v>
      </c>
      <c r="P59">
        <f>Information!$O$30*Information!O17</f>
        <v>290766</v>
      </c>
      <c r="Q59">
        <f>Information!$P$30*Information!P17</f>
        <v>216900</v>
      </c>
      <c r="R59">
        <f>Information!$Q$30*Information!Q17</f>
        <v>236100</v>
      </c>
      <c r="S59">
        <f>Information!$R$30*Information!R17</f>
        <v>254705</v>
      </c>
      <c r="T59">
        <f>Information!$S$30*Information!S17</f>
        <v>84348</v>
      </c>
      <c r="U59">
        <f>Information!$T$30*Information!T17</f>
        <v>320775</v>
      </c>
      <c r="V59">
        <f>Information!$U$30*Information!U17</f>
        <v>506880</v>
      </c>
      <c r="W59">
        <f>Information!$V$30*Information!V17</f>
        <v>294600</v>
      </c>
      <c r="X59">
        <f>Information!$W$30*Information!W17</f>
        <v>318298</v>
      </c>
      <c r="Y59">
        <f>Information!$X$30*Information!X17</f>
        <v>413916</v>
      </c>
      <c r="Z59">
        <f>Information!$Y$30*Information!Y17</f>
        <v>47320</v>
      </c>
      <c r="AA59">
        <f>Information!$Z$30*Information!Z17</f>
        <v>1555015</v>
      </c>
      <c r="AB59">
        <f>Information!$S$30*Information!AA17</f>
        <v>0</v>
      </c>
      <c r="AC59">
        <f>Information!$AB$30*Information!AB17</f>
        <v>280390</v>
      </c>
      <c r="AD59">
        <f>Information!$AC$30*Information!AC17</f>
        <v>36720</v>
      </c>
      <c r="AE59">
        <f>Information!$AD$30*Information!AD17</f>
        <v>39690</v>
      </c>
      <c r="AF59">
        <f>Information!$AE$30*Information!AE17</f>
        <v>1198362</v>
      </c>
      <c r="AG59">
        <f>Information!$AF$30*Information!AF17</f>
        <v>493890</v>
      </c>
      <c r="AH59">
        <f>Information!$AG$30*Information!AG17</f>
        <v>105444</v>
      </c>
      <c r="AI59">
        <f>Information!$AH$30*Information!AH17</f>
        <v>178200</v>
      </c>
      <c r="AJ59">
        <f>Information!$AI$30*Information!AI17</f>
        <v>231268</v>
      </c>
      <c r="AK59">
        <f>Information!$AJ$30*Information!AJ17</f>
        <v>2197</v>
      </c>
      <c r="AL59">
        <f>Information!$AJ$30*Information!AK17</f>
        <v>0</v>
      </c>
    </row>
    <row r="60" spans="1:38" x14ac:dyDescent="0.25">
      <c r="A60" s="139"/>
      <c r="B60" s="58" t="s">
        <v>120</v>
      </c>
      <c r="C60">
        <f t="shared" ref="C60" si="83">C59/C58</f>
        <v>9.4963450799690402E-2</v>
      </c>
      <c r="D60">
        <v>0</v>
      </c>
      <c r="E60">
        <f>E59/E58</f>
        <v>8.6805555555555552E-2</v>
      </c>
      <c r="F60">
        <v>0</v>
      </c>
      <c r="G60">
        <v>0</v>
      </c>
      <c r="H60">
        <v>0</v>
      </c>
      <c r="I60">
        <v>0</v>
      </c>
      <c r="J60">
        <v>0</v>
      </c>
      <c r="K60">
        <f>K59/K58</f>
        <v>7.1663379355687049E-2</v>
      </c>
      <c r="L60">
        <v>0</v>
      </c>
      <c r="N60" t="e">
        <f t="shared" ref="N60:AD60" si="84">N59/N58</f>
        <v>#DIV/0!</v>
      </c>
      <c r="O60">
        <f t="shared" si="84"/>
        <v>9.9415204678362568E-2</v>
      </c>
      <c r="P60">
        <f t="shared" si="84"/>
        <v>7.1874999999999994E-2</v>
      </c>
      <c r="Q60">
        <f t="shared" si="84"/>
        <v>9.7339390006489293E-2</v>
      </c>
      <c r="R60">
        <f t="shared" si="84"/>
        <v>6.1728395061728392E-2</v>
      </c>
      <c r="S60">
        <f t="shared" si="84"/>
        <v>6.558265582655827E-2</v>
      </c>
      <c r="T60">
        <f t="shared" si="84"/>
        <v>5.3465346534653464E-2</v>
      </c>
      <c r="U60">
        <f t="shared" si="84"/>
        <v>6.4432989690721643E-2</v>
      </c>
      <c r="V60">
        <f t="shared" si="84"/>
        <v>0.10457516339869281</v>
      </c>
      <c r="W60">
        <f t="shared" si="84"/>
        <v>0.12096774193548387</v>
      </c>
      <c r="X60">
        <f t="shared" si="84"/>
        <v>9.1385767790262168E-2</v>
      </c>
      <c r="Y60">
        <f t="shared" si="84"/>
        <v>0.12757973733583489</v>
      </c>
      <c r="Z60">
        <f t="shared" si="84"/>
        <v>9.635237439779766E-2</v>
      </c>
      <c r="AA60">
        <f t="shared" si="84"/>
        <v>0.18263757115749527</v>
      </c>
      <c r="AB60" t="e">
        <f t="shared" si="84"/>
        <v>#DIV/0!</v>
      </c>
      <c r="AC60">
        <f t="shared" si="84"/>
        <v>8.4680523479599687E-2</v>
      </c>
      <c r="AD60">
        <f t="shared" si="84"/>
        <v>7.8461538461538458E-2</v>
      </c>
      <c r="AE60">
        <f t="shared" ref="AE60" si="85">AE59/AE58</f>
        <v>7.9646017699115043E-2</v>
      </c>
      <c r="AF60">
        <f t="shared" ref="AF60" si="86">AF59/AF58</f>
        <v>8.4542586750788642E-2</v>
      </c>
      <c r="AG60">
        <f t="shared" ref="AG60" si="87">AG59/AG58</f>
        <v>8.2448979591836738E-2</v>
      </c>
      <c r="AH60">
        <f t="shared" ref="AH60" si="88">AH59/AH58</f>
        <v>9.1338582677165353E-2</v>
      </c>
      <c r="AI60">
        <f>AI59/AI58</f>
        <v>9.0163934426229511E-2</v>
      </c>
      <c r="AJ60">
        <f t="shared" ref="AJ60" si="89">AJ59/AJ58</f>
        <v>0.1044340723453909</v>
      </c>
      <c r="AK60">
        <f t="shared" ref="AK60:AL60" si="90">AK59/AK58</f>
        <v>0.10669191919191919</v>
      </c>
      <c r="AL60" t="e">
        <f t="shared" si="90"/>
        <v>#DIV/0!</v>
      </c>
    </row>
    <row r="61" spans="1:38" x14ac:dyDescent="0.25">
      <c r="A61" s="139"/>
      <c r="B61" s="58"/>
      <c r="D61">
        <v>0</v>
      </c>
      <c r="F61">
        <v>0</v>
      </c>
      <c r="G61">
        <v>0</v>
      </c>
      <c r="H61">
        <v>0</v>
      </c>
      <c r="I61">
        <v>0</v>
      </c>
      <c r="J61">
        <v>0</v>
      </c>
      <c r="L61">
        <v>0</v>
      </c>
    </row>
    <row r="62" spans="1:38" x14ac:dyDescent="0.25">
      <c r="A62" s="140">
        <v>2016</v>
      </c>
      <c r="B62" s="58" t="s">
        <v>118</v>
      </c>
      <c r="C62">
        <f>SUM(D62:AL62)/Information!AL18</f>
        <v>1464.3941217679276</v>
      </c>
      <c r="D62">
        <v>0</v>
      </c>
      <c r="E62">
        <f>Information!$D$24*Information!D18</f>
        <v>7135200</v>
      </c>
      <c r="F62">
        <v>0</v>
      </c>
      <c r="G62">
        <v>0</v>
      </c>
      <c r="H62">
        <v>0</v>
      </c>
      <c r="I62">
        <v>0</v>
      </c>
      <c r="J62">
        <v>0</v>
      </c>
      <c r="K62">
        <f>Information!$J$24*Information!J18</f>
        <v>6330402</v>
      </c>
      <c r="L62">
        <v>0</v>
      </c>
      <c r="N62">
        <f>Information!$M$24*Information!M18</f>
        <v>0</v>
      </c>
      <c r="O62">
        <f>Information!$N$24*Information!N18</f>
        <v>6742530</v>
      </c>
      <c r="P62">
        <f>Information!$O$24*Information!O18</f>
        <v>4077120</v>
      </c>
      <c r="Q62">
        <f>Information!$P$24*Information!P18</f>
        <v>4982053</v>
      </c>
      <c r="R62">
        <f>Information!$Q$24*Information!Q18</f>
        <v>3672945</v>
      </c>
      <c r="S62">
        <f>Information!$R$24*Information!R18</f>
        <v>9475920</v>
      </c>
      <c r="T62">
        <f>Information!$S$24*Information!S18</f>
        <v>1496820</v>
      </c>
      <c r="U62">
        <f>Information!$T$24*Information!T18</f>
        <v>3183540</v>
      </c>
      <c r="V62">
        <f>Information!$U$24*Information!U18</f>
        <v>4062150</v>
      </c>
      <c r="W62">
        <f>Information!$V$24*Information!V18</f>
        <v>1709960</v>
      </c>
      <c r="X62">
        <f>Information!$W$24*Information!W18</f>
        <v>2035875</v>
      </c>
      <c r="Y62">
        <f>Information!$X$24*Information!X18</f>
        <v>6934863</v>
      </c>
      <c r="Z62">
        <f>Information!$Y$24*Information!Y18</f>
        <v>1063596</v>
      </c>
      <c r="AA62">
        <f>Information!$Z$24*Information!Z18</f>
        <v>4323508</v>
      </c>
      <c r="AB62">
        <f>Information!$AA$24*Information!AA18</f>
        <v>3417700</v>
      </c>
      <c r="AC62">
        <f>Information!$AB$24*Information!AB18</f>
        <v>2229084</v>
      </c>
      <c r="AD62">
        <f>Information!$AC$24*Information!AC18</f>
        <v>1209000</v>
      </c>
      <c r="AE62">
        <f>Information!$AD$24*Information!AD18</f>
        <v>1830600</v>
      </c>
      <c r="AF62">
        <f>Information!$AE$24*Information!AE18</f>
        <v>7457425</v>
      </c>
      <c r="AG62">
        <f>Information!$AF$24*Information!AF18</f>
        <v>5413275</v>
      </c>
      <c r="AH62">
        <f>Information!$AG$24*Information!AG18</f>
        <v>525780</v>
      </c>
      <c r="AI62">
        <f>Information!$AH$24*Information!AH18</f>
        <v>1792180</v>
      </c>
      <c r="AJ62">
        <f>Information!$AI$24*Information!AI18</f>
        <v>874140</v>
      </c>
      <c r="AK62">
        <f>Information!$AJ$24*Information!AJ18</f>
        <v>0</v>
      </c>
      <c r="AL62">
        <f>Information!$AJ$24*Information!AK18</f>
        <v>0</v>
      </c>
    </row>
    <row r="63" spans="1:38" x14ac:dyDescent="0.25">
      <c r="A63" s="140"/>
      <c r="B63" s="58" t="s">
        <v>119</v>
      </c>
      <c r="C63">
        <f>SUM(D63:AL63)/Information!AL18</f>
        <v>135.85110177047511</v>
      </c>
      <c r="D63">
        <v>0</v>
      </c>
      <c r="E63">
        <f>Information!$D$30*Information!D18</f>
        <v>619375</v>
      </c>
      <c r="F63">
        <v>0</v>
      </c>
      <c r="G63">
        <v>0</v>
      </c>
      <c r="H63">
        <v>0</v>
      </c>
      <c r="I63">
        <v>0</v>
      </c>
      <c r="J63">
        <v>0</v>
      </c>
      <c r="K63">
        <f>Information!$J$30*Information!J18</f>
        <v>453658</v>
      </c>
      <c r="L63">
        <v>0</v>
      </c>
      <c r="N63">
        <f>Information!$M$30*Information!M18</f>
        <v>0</v>
      </c>
      <c r="O63">
        <f>Information!$N$30*Information!N18</f>
        <v>670310</v>
      </c>
      <c r="P63">
        <f>Information!$O$30*Information!O18</f>
        <v>293043</v>
      </c>
      <c r="Q63">
        <f>Information!$P$30*Information!P18</f>
        <v>484950</v>
      </c>
      <c r="R63">
        <f>Information!$Q$30*Information!Q18</f>
        <v>226725</v>
      </c>
      <c r="S63">
        <f>Information!$R$30*Information!R18</f>
        <v>621456</v>
      </c>
      <c r="T63">
        <f>Information!$S$30*Information!S18</f>
        <v>80028</v>
      </c>
      <c r="U63">
        <f>Information!$T$30*Information!T18</f>
        <v>205125</v>
      </c>
      <c r="V63">
        <f>Information!$U$30*Information!U18</f>
        <v>424800</v>
      </c>
      <c r="W63">
        <f>Information!$V$30*Information!V18</f>
        <v>206850</v>
      </c>
      <c r="X63">
        <f>Information!$W$30*Information!W18</f>
        <v>186050</v>
      </c>
      <c r="Y63">
        <f>Information!$X$30*Information!X18</f>
        <v>884748</v>
      </c>
      <c r="Z63">
        <f>Information!$Y$30*Information!Y18</f>
        <v>102480</v>
      </c>
      <c r="AA63">
        <f>Information!$Z$30*Information!Z18</f>
        <v>789635</v>
      </c>
      <c r="AB63">
        <f>Information!$AA$30*Information!AA18</f>
        <v>476190</v>
      </c>
      <c r="AC63">
        <f>Information!$AB$30*Information!AB18</f>
        <v>188760</v>
      </c>
      <c r="AD63">
        <f>Information!$AC$30*Information!AC18</f>
        <v>94860</v>
      </c>
      <c r="AE63">
        <f>Information!$AD$30*Information!AD18</f>
        <v>145800</v>
      </c>
      <c r="AF63">
        <f>Information!$AE$30*Information!AE18</f>
        <v>630470</v>
      </c>
      <c r="AG63">
        <f>Information!$AF$30*Information!AF18</f>
        <v>446319</v>
      </c>
      <c r="AH63">
        <f>Information!$AG$30*Information!AG18</f>
        <v>48024</v>
      </c>
      <c r="AI63">
        <f>Information!$AH$30*Information!AH18</f>
        <v>161590</v>
      </c>
      <c r="AJ63">
        <f>Information!$AI$30*Information!AI18</f>
        <v>91290</v>
      </c>
      <c r="AK63">
        <f>Information!$AJ$30*Information!AJ18</f>
        <v>0</v>
      </c>
      <c r="AL63">
        <f>Information!$AJ$30*Information!AK18</f>
        <v>0</v>
      </c>
    </row>
    <row r="64" spans="1:38" x14ac:dyDescent="0.25">
      <c r="A64" s="140"/>
      <c r="B64" s="58" t="s">
        <v>120</v>
      </c>
      <c r="C64">
        <f t="shared" ref="C64:C84" si="91">C63/C62</f>
        <v>9.2769494052916138E-2</v>
      </c>
      <c r="D64">
        <v>0</v>
      </c>
      <c r="E64">
        <f>E63/E62</f>
        <v>8.6805555555555552E-2</v>
      </c>
      <c r="F64">
        <v>0</v>
      </c>
      <c r="G64">
        <v>0</v>
      </c>
      <c r="H64">
        <v>0</v>
      </c>
      <c r="I64">
        <v>0</v>
      </c>
      <c r="J64">
        <v>0</v>
      </c>
      <c r="K64">
        <f>K63/K62</f>
        <v>7.1663379355687049E-2</v>
      </c>
      <c r="L64">
        <v>0</v>
      </c>
      <c r="N64" t="e">
        <f t="shared" ref="N64:AD64" si="92">N63/N62</f>
        <v>#DIV/0!</v>
      </c>
      <c r="O64">
        <f t="shared" si="92"/>
        <v>9.9415204678362568E-2</v>
      </c>
      <c r="P64">
        <f t="shared" si="92"/>
        <v>7.1874999999999994E-2</v>
      </c>
      <c r="Q64">
        <f t="shared" si="92"/>
        <v>9.7339390006489293E-2</v>
      </c>
      <c r="R64">
        <f t="shared" si="92"/>
        <v>6.1728395061728392E-2</v>
      </c>
      <c r="S64">
        <f t="shared" si="92"/>
        <v>6.558265582655827E-2</v>
      </c>
      <c r="T64">
        <f t="shared" si="92"/>
        <v>5.3465346534653464E-2</v>
      </c>
      <c r="U64">
        <f t="shared" si="92"/>
        <v>6.4432989690721643E-2</v>
      </c>
      <c r="V64">
        <f t="shared" si="92"/>
        <v>0.10457516339869281</v>
      </c>
      <c r="W64">
        <f t="shared" si="92"/>
        <v>0.12096774193548387</v>
      </c>
      <c r="X64">
        <f t="shared" si="92"/>
        <v>9.1385767790262168E-2</v>
      </c>
      <c r="Y64">
        <f t="shared" si="92"/>
        <v>0.12757973733583489</v>
      </c>
      <c r="Z64">
        <f t="shared" si="92"/>
        <v>9.635237439779766E-2</v>
      </c>
      <c r="AA64">
        <f t="shared" si="92"/>
        <v>0.18263757115749527</v>
      </c>
      <c r="AB64">
        <f t="shared" si="92"/>
        <v>0.13933054393305438</v>
      </c>
      <c r="AC64">
        <f t="shared" si="92"/>
        <v>8.4680523479599687E-2</v>
      </c>
      <c r="AD64">
        <f t="shared" si="92"/>
        <v>7.8461538461538458E-2</v>
      </c>
      <c r="AE64">
        <f t="shared" ref="AE64" si="93">AE63/AE62</f>
        <v>7.9646017699115043E-2</v>
      </c>
      <c r="AF64">
        <f t="shared" ref="AF64" si="94">AF63/AF62</f>
        <v>8.4542586750788642E-2</v>
      </c>
      <c r="AG64">
        <f t="shared" ref="AG64" si="95">AG63/AG62</f>
        <v>8.2448979591836738E-2</v>
      </c>
      <c r="AH64">
        <f t="shared" ref="AH64" si="96">AH63/AH62</f>
        <v>9.1338582677165353E-2</v>
      </c>
      <c r="AI64">
        <f t="shared" ref="AI64" si="97">AI63/AI62</f>
        <v>9.0163934426229511E-2</v>
      </c>
      <c r="AJ64">
        <f>AJ63/AJ62</f>
        <v>0.1044340723453909</v>
      </c>
      <c r="AK64" t="e">
        <f t="shared" ref="AK64:AL64" si="98">AK63/AK62</f>
        <v>#DIV/0!</v>
      </c>
      <c r="AL64" t="e">
        <f t="shared" si="98"/>
        <v>#DIV/0!</v>
      </c>
    </row>
    <row r="65" spans="1:38" x14ac:dyDescent="0.25">
      <c r="A65" s="140"/>
      <c r="B65" s="58"/>
      <c r="D65">
        <v>0</v>
      </c>
      <c r="F65">
        <v>0</v>
      </c>
      <c r="G65">
        <v>0</v>
      </c>
      <c r="H65">
        <v>0</v>
      </c>
      <c r="I65">
        <v>0</v>
      </c>
      <c r="J65">
        <v>0</v>
      </c>
      <c r="L65">
        <v>0</v>
      </c>
    </row>
    <row r="66" spans="1:38" x14ac:dyDescent="0.25">
      <c r="A66" s="139">
        <v>2017</v>
      </c>
      <c r="B66" s="58" t="s">
        <v>118</v>
      </c>
      <c r="C66">
        <f>SUM(D66:AL66)/Information!AL19</f>
        <v>1551.9012711362368</v>
      </c>
      <c r="D66">
        <v>0</v>
      </c>
      <c r="E66">
        <f>Information!$D$24*Information!D19</f>
        <v>6942240</v>
      </c>
      <c r="F66">
        <v>0</v>
      </c>
      <c r="G66">
        <v>0</v>
      </c>
      <c r="H66">
        <v>0</v>
      </c>
      <c r="I66">
        <v>0</v>
      </c>
      <c r="J66">
        <v>0</v>
      </c>
      <c r="K66">
        <f>Information!$J$24*Information!J19</f>
        <v>5131854</v>
      </c>
      <c r="L66">
        <v>0</v>
      </c>
      <c r="N66">
        <f>Information!$M$24*Information!M19</f>
        <v>0</v>
      </c>
      <c r="O66">
        <f>Information!$N$24*Information!N19</f>
        <v>8609850</v>
      </c>
      <c r="P66">
        <f>Information!$O$24*Information!O19</f>
        <v>3908160</v>
      </c>
      <c r="Q66">
        <f>Information!$P$24*Information!P19</f>
        <v>3656793</v>
      </c>
      <c r="R66">
        <f>Information!$Q$24*Information!Q19</f>
        <v>3794445</v>
      </c>
      <c r="S66">
        <f>Information!$R$24*Information!R19</f>
        <v>7503615</v>
      </c>
      <c r="T66">
        <f>Information!$S$24*Information!S19</f>
        <v>1029190</v>
      </c>
      <c r="U66">
        <f>Information!$T$24*Information!T19</f>
        <v>2372232</v>
      </c>
      <c r="V66">
        <f>Information!$U$24*Information!U19</f>
        <v>2783070</v>
      </c>
      <c r="W66">
        <f>Information!$V$24*Information!V19</f>
        <v>1463200</v>
      </c>
      <c r="X66">
        <f>Information!$W$24*Information!W19</f>
        <v>1144095</v>
      </c>
      <c r="Y66">
        <f>Information!$X$24*Information!X19</f>
        <v>3899961</v>
      </c>
      <c r="Z66">
        <f>Information!$Y$24*Information!Y19</f>
        <v>1086844</v>
      </c>
      <c r="AA66">
        <f>Information!$Z$24*Information!Z19</f>
        <v>7824896</v>
      </c>
      <c r="AB66">
        <f>Information!$AA$24*Information!AA19</f>
        <v>11347720</v>
      </c>
      <c r="AC66">
        <f>Information!$AB$24*Information!AB19</f>
        <v>1664019</v>
      </c>
      <c r="AD66">
        <f>Information!$AC$24*Information!AC19</f>
        <v>938600</v>
      </c>
      <c r="AE66">
        <f>Information!$AD$24*Information!AD19</f>
        <v>1079150</v>
      </c>
      <c r="AF66">
        <f>Information!$AE$24*Information!AE19</f>
        <v>10522815</v>
      </c>
      <c r="AG66">
        <f>Information!$AF$24*Information!AF19</f>
        <v>3976350</v>
      </c>
      <c r="AH66">
        <f>Information!$AG$24*Information!AG19</f>
        <v>398780</v>
      </c>
      <c r="AI66">
        <f>Information!$AH$24*Information!AH19</f>
        <v>610000</v>
      </c>
      <c r="AJ66">
        <f>Information!$AI$24*Information!AI19</f>
        <v>0</v>
      </c>
      <c r="AK66">
        <f>Information!$AJ$24*Information!AJ19</f>
        <v>0</v>
      </c>
      <c r="AL66">
        <f>Information!$AJ$24*Information!AK19</f>
        <v>0</v>
      </c>
    </row>
    <row r="67" spans="1:38" x14ac:dyDescent="0.25">
      <c r="A67" s="139"/>
      <c r="B67" s="58" t="s">
        <v>119</v>
      </c>
      <c r="C67">
        <f>SUM(D67:AL67)/Information!AL19</f>
        <v>155.58084663428176</v>
      </c>
      <c r="D67">
        <v>0</v>
      </c>
      <c r="E67">
        <f>Information!$D$30*Information!D19</f>
        <v>602625</v>
      </c>
      <c r="F67">
        <v>0</v>
      </c>
      <c r="G67">
        <v>0</v>
      </c>
      <c r="H67">
        <v>0</v>
      </c>
      <c r="I67">
        <v>0</v>
      </c>
      <c r="J67">
        <v>0</v>
      </c>
      <c r="K67">
        <f>Information!$J$30*Information!J19</f>
        <v>367766</v>
      </c>
      <c r="L67">
        <v>0</v>
      </c>
      <c r="N67">
        <f>Information!$M$30*Information!M19</f>
        <v>0</v>
      </c>
      <c r="O67">
        <f>Information!$N$30*Information!N19</f>
        <v>855950</v>
      </c>
      <c r="P67">
        <f>Information!$O$30*Information!O19</f>
        <v>280899</v>
      </c>
      <c r="Q67">
        <f>Information!$P$30*Information!P19</f>
        <v>355950</v>
      </c>
      <c r="R67">
        <f>Information!$Q$30*Information!Q19</f>
        <v>234225</v>
      </c>
      <c r="S67">
        <f>Information!$R$30*Information!R19</f>
        <v>492107</v>
      </c>
      <c r="T67">
        <f>Information!$S$30*Information!S19</f>
        <v>55026</v>
      </c>
      <c r="U67">
        <f>Information!$T$30*Information!T19</f>
        <v>152850</v>
      </c>
      <c r="V67">
        <f>Information!$U$30*Information!U19</f>
        <v>291040</v>
      </c>
      <c r="W67">
        <f>Information!$V$30*Information!V19</f>
        <v>177000</v>
      </c>
      <c r="X67">
        <f>Information!$W$30*Information!W19</f>
        <v>104554</v>
      </c>
      <c r="Y67">
        <f>Information!$X$30*Information!X19</f>
        <v>497556</v>
      </c>
      <c r="Z67">
        <f>Information!$Y$30*Information!Y19</f>
        <v>104720</v>
      </c>
      <c r="AA67">
        <f>Information!$Z$30*Information!Z19</f>
        <v>1429120</v>
      </c>
      <c r="AB67">
        <f>Information!$AA$30*Information!AA19</f>
        <v>1581084</v>
      </c>
      <c r="AC67">
        <f>Information!$AB$30*Information!AB19</f>
        <v>140910</v>
      </c>
      <c r="AD67">
        <f>Information!$AC$30*Information!AC19</f>
        <v>73644</v>
      </c>
      <c r="AE67">
        <f>Information!$AD$30*Information!AD19</f>
        <v>85950</v>
      </c>
      <c r="AF67">
        <f>Information!$AE$30*Information!AE19</f>
        <v>889626</v>
      </c>
      <c r="AG67">
        <f>Information!$AF$30*Information!AF19</f>
        <v>327846</v>
      </c>
      <c r="AH67">
        <f>Information!$AG$30*Information!AG19</f>
        <v>36424</v>
      </c>
      <c r="AI67">
        <f>Information!$AH$30*Information!AH19</f>
        <v>55000</v>
      </c>
      <c r="AJ67">
        <f>Information!$AI$30*Information!AI19</f>
        <v>0</v>
      </c>
      <c r="AK67">
        <f>Information!$AJ$30*Information!AJ19</f>
        <v>0</v>
      </c>
      <c r="AL67">
        <f>Information!$AJ$30*Information!AK19</f>
        <v>0</v>
      </c>
    </row>
    <row r="68" spans="1:38" x14ac:dyDescent="0.25">
      <c r="A68" s="139"/>
      <c r="B68" s="58" t="s">
        <v>120</v>
      </c>
      <c r="C68">
        <f>C67/C66</f>
        <v>0.10025176828444247</v>
      </c>
      <c r="D68">
        <v>0</v>
      </c>
      <c r="E68">
        <f>E67/E66</f>
        <v>8.6805555555555552E-2</v>
      </c>
      <c r="F68">
        <v>0</v>
      </c>
      <c r="G68">
        <v>0</v>
      </c>
      <c r="H68">
        <v>0</v>
      </c>
      <c r="I68">
        <v>0</v>
      </c>
      <c r="J68">
        <v>0</v>
      </c>
      <c r="K68">
        <f>K67/K66</f>
        <v>7.1663379355687049E-2</v>
      </c>
      <c r="L68">
        <v>0</v>
      </c>
      <c r="N68" t="e">
        <f t="shared" ref="N68:AD68" si="99">N67/N66</f>
        <v>#DIV/0!</v>
      </c>
      <c r="O68">
        <f t="shared" si="99"/>
        <v>9.9415204678362568E-2</v>
      </c>
      <c r="P68">
        <f t="shared" si="99"/>
        <v>7.1874999999999994E-2</v>
      </c>
      <c r="Q68">
        <f t="shared" si="99"/>
        <v>9.7339390006489293E-2</v>
      </c>
      <c r="R68">
        <f t="shared" si="99"/>
        <v>6.1728395061728392E-2</v>
      </c>
      <c r="S68">
        <f t="shared" si="99"/>
        <v>6.558265582655827E-2</v>
      </c>
      <c r="T68">
        <f t="shared" si="99"/>
        <v>5.3465346534653464E-2</v>
      </c>
      <c r="U68">
        <f t="shared" si="99"/>
        <v>6.4432989690721643E-2</v>
      </c>
      <c r="V68">
        <f t="shared" si="99"/>
        <v>0.10457516339869281</v>
      </c>
      <c r="W68">
        <f t="shared" si="99"/>
        <v>0.12096774193548387</v>
      </c>
      <c r="X68">
        <f t="shared" si="99"/>
        <v>9.1385767790262168E-2</v>
      </c>
      <c r="Y68">
        <f t="shared" si="99"/>
        <v>0.12757973733583489</v>
      </c>
      <c r="Z68">
        <f t="shared" si="99"/>
        <v>9.635237439779766E-2</v>
      </c>
      <c r="AA68">
        <f t="shared" si="99"/>
        <v>0.18263757115749527</v>
      </c>
      <c r="AB68">
        <f t="shared" si="99"/>
        <v>0.13933054393305438</v>
      </c>
      <c r="AC68">
        <f t="shared" si="99"/>
        <v>8.4680523479599687E-2</v>
      </c>
      <c r="AD68">
        <f t="shared" si="99"/>
        <v>7.8461538461538458E-2</v>
      </c>
      <c r="AE68">
        <f t="shared" ref="AE68" si="100">AE67/AE66</f>
        <v>7.9646017699115043E-2</v>
      </c>
      <c r="AF68">
        <f t="shared" ref="AF68" si="101">AF67/AF66</f>
        <v>8.4542586750788642E-2</v>
      </c>
      <c r="AG68">
        <f>AG67/AG66</f>
        <v>8.2448979591836738E-2</v>
      </c>
      <c r="AH68">
        <f t="shared" ref="AH68" si="102">AH67/AH66</f>
        <v>9.1338582677165353E-2</v>
      </c>
      <c r="AI68">
        <f t="shared" ref="AI68" si="103">AI67/AI66</f>
        <v>9.0163934426229511E-2</v>
      </c>
      <c r="AJ68" t="e">
        <f t="shared" ref="AJ68" si="104">AJ67/AJ66</f>
        <v>#DIV/0!</v>
      </c>
      <c r="AK68" t="e">
        <f t="shared" ref="AK68:AL68" si="105">AK67/AK66</f>
        <v>#DIV/0!</v>
      </c>
      <c r="AL68" t="e">
        <f t="shared" si="105"/>
        <v>#DIV/0!</v>
      </c>
    </row>
    <row r="69" spans="1:38" x14ac:dyDescent="0.25">
      <c r="A69" s="139"/>
      <c r="B69" s="58"/>
      <c r="D69">
        <v>0</v>
      </c>
      <c r="F69">
        <v>0</v>
      </c>
      <c r="G69">
        <v>0</v>
      </c>
      <c r="H69">
        <v>0</v>
      </c>
      <c r="I69">
        <v>0</v>
      </c>
      <c r="J69">
        <v>0</v>
      </c>
      <c r="L69">
        <v>0</v>
      </c>
    </row>
    <row r="70" spans="1:38" x14ac:dyDescent="0.25">
      <c r="A70" s="139">
        <v>2018</v>
      </c>
      <c r="B70" s="58" t="s">
        <v>118</v>
      </c>
      <c r="C70">
        <f>SUM(D70:AL70)/Information!AL20</f>
        <v>1587.06189527827</v>
      </c>
      <c r="D70">
        <v>0</v>
      </c>
      <c r="E70">
        <f>Information!$D$24*Information!D20</f>
        <v>5222880</v>
      </c>
      <c r="F70">
        <v>0</v>
      </c>
      <c r="G70">
        <v>0</v>
      </c>
      <c r="H70">
        <f>Information!$G$24*Information!G20</f>
        <v>2206680</v>
      </c>
      <c r="I70">
        <v>0</v>
      </c>
      <c r="J70">
        <f>Information!$I$24*Information!I20</f>
        <v>17430</v>
      </c>
      <c r="K70">
        <f>Information!$J$24*Information!J20</f>
        <v>18712863</v>
      </c>
      <c r="L70">
        <f>Information!$K$24*Information!K20</f>
        <v>1465080</v>
      </c>
      <c r="N70">
        <f>Information!$M$24*Information!M20</f>
        <v>0</v>
      </c>
      <c r="O70">
        <f>Information!$N$24*Information!N20</f>
        <v>9724770</v>
      </c>
      <c r="P70">
        <f>Information!$O$24*Information!O20</f>
        <v>3698880</v>
      </c>
      <c r="Q70">
        <f>Information!$P$24*Information!P20</f>
        <v>2561142</v>
      </c>
      <c r="R70">
        <f>Information!$Q$24*Information!Q20</f>
        <v>3218535</v>
      </c>
      <c r="S70">
        <f>Information!$R$24*Information!R20</f>
        <v>7772985</v>
      </c>
      <c r="T70">
        <f>Information!$S$24*Information!S20</f>
        <v>1527120</v>
      </c>
      <c r="U70">
        <f>Information!$T$24*Information!T20</f>
        <v>1545792</v>
      </c>
      <c r="V70">
        <f>Information!$U$24*Information!U20</f>
        <v>2835090</v>
      </c>
      <c r="W70">
        <f>Information!$V$24*Information!V20</f>
        <v>1443360</v>
      </c>
      <c r="X70">
        <f>Information!$W$24*Information!W20</f>
        <v>813015</v>
      </c>
      <c r="Y70">
        <f>Information!$X$24*Information!X20</f>
        <v>1696539</v>
      </c>
      <c r="Z70">
        <f>Information!$Y$24*Information!Y20</f>
        <v>521627</v>
      </c>
      <c r="AA70">
        <f>Information!$Z$24*Information!Z20</f>
        <v>7658364</v>
      </c>
      <c r="AB70">
        <f>Information!$AA$24*Information!AA20</f>
        <v>11904590</v>
      </c>
      <c r="AC70">
        <f>Information!$AB$24*Information!AB20</f>
        <v>950868</v>
      </c>
      <c r="AD70">
        <f>Information!$AC$24*Information!AC20</f>
        <v>474500</v>
      </c>
      <c r="AE70">
        <f>Information!$AD$24*Information!AD20</f>
        <v>450870</v>
      </c>
      <c r="AF70">
        <f>Information!$AE$24*Information!AE20</f>
        <v>11472230</v>
      </c>
      <c r="AG70">
        <f>Information!$AF$24*Information!AF20</f>
        <v>2971850</v>
      </c>
      <c r="AH70">
        <f>Information!$AG$24*Information!AG20</f>
        <v>163830</v>
      </c>
      <c r="AI70">
        <f>Information!$AH$24*Information!AH20</f>
        <v>174460</v>
      </c>
      <c r="AJ70">
        <f>Information!$AC$24*Information!AI20</f>
        <v>0</v>
      </c>
      <c r="AK70">
        <f>Information!$AJ$24*Information!AJ20</f>
        <v>0</v>
      </c>
      <c r="AL70">
        <f>Information!$AJ$24*Information!AK20</f>
        <v>0</v>
      </c>
    </row>
    <row r="71" spans="1:38" x14ac:dyDescent="0.25">
      <c r="A71" s="139"/>
      <c r="B71" s="58" t="s">
        <v>119</v>
      </c>
      <c r="C71">
        <f>SUM(D71:AL71)/Information!AL20</f>
        <v>156.12899684799825</v>
      </c>
      <c r="D71">
        <v>0</v>
      </c>
      <c r="E71">
        <f>Information!$D$30*Information!D20</f>
        <v>453375</v>
      </c>
      <c r="F71">
        <v>0</v>
      </c>
      <c r="G71">
        <v>0</v>
      </c>
      <c r="H71">
        <f>Information!$G$30*Information!G20</f>
        <v>405552</v>
      </c>
      <c r="I71">
        <v>0</v>
      </c>
      <c r="J71">
        <f>Information!$I$30*Information!I20</f>
        <v>2191</v>
      </c>
      <c r="K71">
        <f>Information!$J$30*Information!J20</f>
        <v>1341027</v>
      </c>
      <c r="L71">
        <f>Information!$K$30*Information!K20</f>
        <v>113670</v>
      </c>
      <c r="N71">
        <f>Information!$M$30*Information!M20</f>
        <v>0</v>
      </c>
      <c r="O71">
        <f>Information!$N$30*Information!N20</f>
        <v>966790</v>
      </c>
      <c r="P71">
        <f>Information!$O$30*Information!O20</f>
        <v>265857</v>
      </c>
      <c r="Q71">
        <f>Information!$P$30*Information!P20</f>
        <v>249300</v>
      </c>
      <c r="R71">
        <f>Information!$Q$30*Information!Q20</f>
        <v>198675</v>
      </c>
      <c r="S71">
        <f>Information!$R$30*Information!R20</f>
        <v>509773</v>
      </c>
      <c r="T71">
        <f>Information!$S$30*Information!S20</f>
        <v>81648</v>
      </c>
      <c r="U71">
        <f>Information!$T$30*Information!T20</f>
        <v>99600</v>
      </c>
      <c r="V71">
        <f>Information!$U$30*Information!U20</f>
        <v>296480</v>
      </c>
      <c r="W71">
        <f>Information!$V$30*Information!V20</f>
        <v>174600</v>
      </c>
      <c r="X71">
        <f>Information!$W$30*Information!W20</f>
        <v>74298</v>
      </c>
      <c r="Y71">
        <f>Information!$X$30*Information!X20</f>
        <v>216444</v>
      </c>
      <c r="Z71">
        <f>Information!$Y$30*Information!Y20</f>
        <v>50260</v>
      </c>
      <c r="AA71">
        <f>Information!$Z$30*Information!Z20</f>
        <v>1398705</v>
      </c>
      <c r="AB71">
        <f>Information!$AA$30*Information!AA20</f>
        <v>1658673</v>
      </c>
      <c r="AC71">
        <f>Information!$AB$30*Information!AB20</f>
        <v>80520</v>
      </c>
      <c r="AD71">
        <f>Information!$AC$30*Information!AC20</f>
        <v>37230</v>
      </c>
      <c r="AE71">
        <f>Information!$AD$30*Information!AD20</f>
        <v>35910</v>
      </c>
      <c r="AF71">
        <f>Information!$AE$30*Information!AE20</f>
        <v>969892</v>
      </c>
      <c r="AG71">
        <f>Information!$AF$30*Information!AF20</f>
        <v>245026</v>
      </c>
      <c r="AH71">
        <f>Information!$AG$30*Information!AG20</f>
        <v>14964</v>
      </c>
      <c r="AI71">
        <f>Information!$AH$30*Information!AH20</f>
        <v>15730</v>
      </c>
      <c r="AJ71">
        <f>Information!$AC$30*Information!AI20</f>
        <v>0</v>
      </c>
      <c r="AK71">
        <f>Information!$AJ$30*Information!AJ20</f>
        <v>0</v>
      </c>
      <c r="AL71">
        <f>Information!$AJ$30*Information!AK20</f>
        <v>0</v>
      </c>
    </row>
    <row r="72" spans="1:38" x14ac:dyDescent="0.25">
      <c r="A72" s="139"/>
      <c r="B72" s="58" t="s">
        <v>120</v>
      </c>
      <c r="C72">
        <f t="shared" ref="C72" si="106">C71/C70</f>
        <v>9.8376123396638621E-2</v>
      </c>
      <c r="D72">
        <v>0</v>
      </c>
      <c r="E72">
        <f>E71/E70</f>
        <v>8.6805555555555552E-2</v>
      </c>
      <c r="F72">
        <v>0</v>
      </c>
      <c r="G72">
        <v>0</v>
      </c>
      <c r="H72">
        <f>H71/H70</f>
        <v>0.18378378378378379</v>
      </c>
      <c r="I72">
        <v>0</v>
      </c>
      <c r="J72">
        <f>J71/J70</f>
        <v>0.12570281124497992</v>
      </c>
      <c r="K72">
        <f>K71/K70</f>
        <v>7.1663379355687049E-2</v>
      </c>
      <c r="L72">
        <f>L71/L70</f>
        <v>7.7586206896551727E-2</v>
      </c>
      <c r="N72" t="e">
        <f t="shared" ref="N72:AD72" si="107">N71/N70</f>
        <v>#DIV/0!</v>
      </c>
      <c r="O72">
        <f t="shared" si="107"/>
        <v>9.9415204678362568E-2</v>
      </c>
      <c r="P72">
        <f t="shared" si="107"/>
        <v>7.1874999999999994E-2</v>
      </c>
      <c r="Q72">
        <f t="shared" si="107"/>
        <v>9.7339390006489293E-2</v>
      </c>
      <c r="R72">
        <f t="shared" si="107"/>
        <v>6.1728395061728392E-2</v>
      </c>
      <c r="S72">
        <f t="shared" si="107"/>
        <v>6.558265582655827E-2</v>
      </c>
      <c r="T72">
        <f t="shared" si="107"/>
        <v>5.3465346534653464E-2</v>
      </c>
      <c r="U72">
        <f t="shared" si="107"/>
        <v>6.4432989690721643E-2</v>
      </c>
      <c r="V72">
        <f t="shared" si="107"/>
        <v>0.10457516339869281</v>
      </c>
      <c r="W72">
        <f t="shared" si="107"/>
        <v>0.12096774193548387</v>
      </c>
      <c r="X72">
        <f t="shared" si="107"/>
        <v>9.1385767790262168E-2</v>
      </c>
      <c r="Y72">
        <f t="shared" si="107"/>
        <v>0.12757973733583489</v>
      </c>
      <c r="Z72">
        <f t="shared" si="107"/>
        <v>9.635237439779766E-2</v>
      </c>
      <c r="AA72">
        <f t="shared" si="107"/>
        <v>0.18263757115749527</v>
      </c>
      <c r="AB72">
        <f t="shared" si="107"/>
        <v>0.13933054393305438</v>
      </c>
      <c r="AC72">
        <f t="shared" si="107"/>
        <v>8.4680523479599687E-2</v>
      </c>
      <c r="AD72">
        <f t="shared" si="107"/>
        <v>7.8461538461538458E-2</v>
      </c>
      <c r="AE72">
        <f t="shared" ref="AE72" si="108">AE71/AE70</f>
        <v>7.9646017699115043E-2</v>
      </c>
      <c r="AF72">
        <f t="shared" ref="AF72" si="109">AF71/AF70</f>
        <v>8.4542586750788642E-2</v>
      </c>
      <c r="AG72">
        <f t="shared" ref="AG72" si="110">AG71/AG70</f>
        <v>8.2448979591836738E-2</v>
      </c>
      <c r="AH72">
        <f>AH71/AH70</f>
        <v>9.1338582677165353E-2</v>
      </c>
      <c r="AI72">
        <f t="shared" ref="AI72" si="111">AI71/AI70</f>
        <v>9.0163934426229511E-2</v>
      </c>
      <c r="AJ72" t="e">
        <f t="shared" ref="AJ72" si="112">AJ71/AJ70</f>
        <v>#DIV/0!</v>
      </c>
      <c r="AK72" t="e">
        <f>AK71/AK70</f>
        <v>#DIV/0!</v>
      </c>
      <c r="AL72" t="e">
        <f>AL71/AL70</f>
        <v>#DIV/0!</v>
      </c>
    </row>
    <row r="73" spans="1:38" x14ac:dyDescent="0.25">
      <c r="A73" s="139"/>
      <c r="B73" s="58"/>
      <c r="D73">
        <v>0</v>
      </c>
      <c r="F73">
        <v>0</v>
      </c>
      <c r="G73">
        <v>0</v>
      </c>
      <c r="I73">
        <v>0</v>
      </c>
    </row>
    <row r="74" spans="1:38" x14ac:dyDescent="0.25">
      <c r="A74" s="140">
        <v>2019</v>
      </c>
      <c r="B74" s="58" t="s">
        <v>118</v>
      </c>
      <c r="C74">
        <f>SUM(D74:AL74)/Information!AL21</f>
        <v>1674.7768566676348</v>
      </c>
      <c r="D74" s="61">
        <f>Information!C24*Information!C21</f>
        <v>28966501</v>
      </c>
      <c r="E74">
        <f>Information!$D$24*Information!D21</f>
        <v>7166880</v>
      </c>
      <c r="F74">
        <v>0</v>
      </c>
      <c r="G74">
        <v>0</v>
      </c>
      <c r="H74">
        <f>Information!$G$24*Information!G21</f>
        <v>2419800</v>
      </c>
      <c r="I74">
        <v>0</v>
      </c>
      <c r="J74">
        <f>Information!$I$24*Information!I21</f>
        <v>13388730</v>
      </c>
      <c r="K74">
        <f>Information!$J$24*Information!J21</f>
        <v>9319167</v>
      </c>
      <c r="L74">
        <f>Information!$K$24*Information!K21</f>
        <v>6004740</v>
      </c>
      <c r="N74">
        <f>Information!$M$24*Information!M21</f>
        <v>2423235</v>
      </c>
      <c r="O74">
        <f>Information!$N$24*Information!N21</f>
        <v>8295210</v>
      </c>
      <c r="P74">
        <f>Information!$O$24*Information!O21</f>
        <v>2773440</v>
      </c>
      <c r="Q74">
        <f>Information!$P$24*Information!P21</f>
        <v>2177433</v>
      </c>
      <c r="R74">
        <f>Information!$Q$24*Information!Q21</f>
        <v>3393495</v>
      </c>
      <c r="S74">
        <f>Information!$R$24*Information!R21</f>
        <v>9254520</v>
      </c>
      <c r="T74">
        <f>Information!$S$24*Information!S21</f>
        <v>1304920</v>
      </c>
      <c r="U74">
        <f>Information!$T$24*Information!T21</f>
        <v>684432</v>
      </c>
      <c r="V74">
        <f>Information!$U$24*Information!U21</f>
        <v>1707480</v>
      </c>
      <c r="W74">
        <f>Information!$V$24*Information!V21</f>
        <v>2145200</v>
      </c>
      <c r="X74">
        <f>Information!$W$24*Information!W21</f>
        <v>1205505</v>
      </c>
      <c r="Y74">
        <f>Information!$X$24*Information!X21</f>
        <v>308607</v>
      </c>
      <c r="Z74">
        <f>Information!$Y$24*Information!Y21</f>
        <v>370515</v>
      </c>
      <c r="AA74">
        <f>Information!$Z$24*Information!Z21</f>
        <v>2422092</v>
      </c>
      <c r="AB74">
        <f>Information!$AA$24*Information!AA21</f>
        <v>4698740</v>
      </c>
      <c r="AC74">
        <f>Information!$AB$24*Information!AB21</f>
        <v>579354</v>
      </c>
      <c r="AD74">
        <f>Information!$AC$24*Information!AC21</f>
        <v>451100</v>
      </c>
      <c r="AE74">
        <f>Information!$AD$24*Information!AD21</f>
        <v>204530</v>
      </c>
      <c r="AF74">
        <f>Information!$AE$24*Information!AE21</f>
        <v>14578830</v>
      </c>
      <c r="AG74">
        <f>Information!$AF$24*Information!AF21</f>
        <v>561050</v>
      </c>
      <c r="AH74">
        <f>Information!$AG$24*Information!AG21</f>
        <v>53340</v>
      </c>
      <c r="AI74">
        <f>Information!$AH$24*Information!AH21</f>
        <v>12200</v>
      </c>
      <c r="AJ74">
        <f>Information!$AC$24*Information!AI21</f>
        <v>0</v>
      </c>
      <c r="AK74">
        <f>Information!$AJ$24*Information!AJ21</f>
        <v>0</v>
      </c>
      <c r="AL74">
        <f>Information!$AJ$24*Information!AK21</f>
        <v>0</v>
      </c>
    </row>
    <row r="75" spans="1:38" x14ac:dyDescent="0.25">
      <c r="A75" s="140"/>
      <c r="B75" s="58" t="s">
        <v>119</v>
      </c>
      <c r="C75">
        <f>SUM(D75:AL75)/Information!AL21</f>
        <v>198.84683317052566</v>
      </c>
      <c r="D75">
        <f>Information!C30*Information!C21</f>
        <v>5708612</v>
      </c>
      <c r="E75">
        <f>Information!$D$30*Information!D21</f>
        <v>622125</v>
      </c>
      <c r="F75">
        <v>0</v>
      </c>
      <c r="G75">
        <v>0</v>
      </c>
      <c r="H75">
        <f>Information!$G$30*Information!G21</f>
        <v>444720</v>
      </c>
      <c r="I75">
        <v>0</v>
      </c>
      <c r="J75">
        <f>Information!$I$30*Information!I21</f>
        <v>1683001</v>
      </c>
      <c r="K75">
        <f>Information!$J$30*Information!J21</f>
        <v>667843</v>
      </c>
      <c r="L75">
        <f>Information!$K$30*Information!K21</f>
        <v>465885</v>
      </c>
      <c r="N75">
        <f>Information!$M$30*Information!M21</f>
        <v>199170</v>
      </c>
      <c r="O75">
        <f>Information!$N$30*Information!N21</f>
        <v>824670</v>
      </c>
      <c r="P75">
        <f>Information!$O$30*Information!O21</f>
        <v>199341</v>
      </c>
      <c r="Q75">
        <f>Information!$P$30*Information!P21</f>
        <v>211950</v>
      </c>
      <c r="R75">
        <f>Information!$Q$30*Information!Q21</f>
        <v>209475</v>
      </c>
      <c r="S75">
        <f>Information!$R$30*Information!R21</f>
        <v>606936</v>
      </c>
      <c r="T75">
        <f>Information!$S$30*Information!S21</f>
        <v>69768</v>
      </c>
      <c r="U75">
        <f>Information!$T$30*Information!T21</f>
        <v>44100</v>
      </c>
      <c r="V75">
        <f>Information!$U$30*Information!U21</f>
        <v>178560</v>
      </c>
      <c r="W75">
        <f>Information!$V$30*Information!V21</f>
        <v>259500</v>
      </c>
      <c r="X75">
        <f>Information!$W$30*Information!W21</f>
        <v>110166</v>
      </c>
      <c r="Y75">
        <f>Information!$X$30*Information!X21</f>
        <v>39372</v>
      </c>
      <c r="Z75">
        <f>Information!$Y$30*Information!Y21</f>
        <v>35700</v>
      </c>
      <c r="AA75">
        <f>Information!$Z$30*Information!Z21</f>
        <v>442365</v>
      </c>
      <c r="AB75">
        <f>Information!$AA$30*Information!AA21</f>
        <v>654678</v>
      </c>
      <c r="AC75">
        <f>Information!$AB$30*Information!AB21</f>
        <v>49060</v>
      </c>
      <c r="AD75">
        <f>Information!$AC$30*Information!AC21</f>
        <v>35394</v>
      </c>
      <c r="AE75">
        <f>Information!$AD$30*Information!AD21</f>
        <v>16290</v>
      </c>
      <c r="AF75">
        <f>Information!$AE$30*Information!AE21</f>
        <v>1232532</v>
      </c>
      <c r="AG75">
        <f>Information!$AF$30*Information!AF21</f>
        <v>46258</v>
      </c>
      <c r="AH75">
        <f>Information!$AG$30*Information!AG21</f>
        <v>4872</v>
      </c>
      <c r="AI75">
        <f>Information!$AH$30*Information!AH21</f>
        <v>1100</v>
      </c>
      <c r="AJ75">
        <f>Information!$AC$30*Information!AI21</f>
        <v>0</v>
      </c>
      <c r="AK75">
        <f>Information!$AJ$30*Information!AJ21</f>
        <v>0</v>
      </c>
      <c r="AL75">
        <f>Information!$AJ$30*Information!AK21</f>
        <v>0</v>
      </c>
    </row>
    <row r="76" spans="1:38" x14ac:dyDescent="0.25">
      <c r="A76" s="140"/>
      <c r="B76" s="58" t="s">
        <v>120</v>
      </c>
      <c r="C76">
        <f t="shared" ref="C76" si="113">C75/C74</f>
        <v>0.11873034451059858</v>
      </c>
      <c r="D76">
        <f>D75/D74</f>
        <v>0.19707634001082838</v>
      </c>
      <c r="E76">
        <f>E75/E74</f>
        <v>8.6805555555555552E-2</v>
      </c>
      <c r="F76">
        <v>0</v>
      </c>
      <c r="G76">
        <v>0</v>
      </c>
      <c r="H76">
        <f>H75/H74</f>
        <v>0.18378378378378379</v>
      </c>
      <c r="I76">
        <v>0</v>
      </c>
      <c r="J76">
        <f>J75/J74</f>
        <v>0.12570281124497992</v>
      </c>
      <c r="K76">
        <f>K75/K74</f>
        <v>7.1663379355687049E-2</v>
      </c>
      <c r="L76">
        <f>L75/L74</f>
        <v>7.7586206896551727E-2</v>
      </c>
      <c r="N76">
        <f t="shared" ref="N76:T76" si="114">N75/N74</f>
        <v>8.2191780821917804E-2</v>
      </c>
      <c r="O76">
        <f t="shared" si="114"/>
        <v>9.9415204678362568E-2</v>
      </c>
      <c r="P76">
        <f t="shared" si="114"/>
        <v>7.1874999999999994E-2</v>
      </c>
      <c r="Q76">
        <f t="shared" si="114"/>
        <v>9.7339390006489293E-2</v>
      </c>
      <c r="R76">
        <f t="shared" si="114"/>
        <v>6.1728395061728392E-2</v>
      </c>
      <c r="S76">
        <f t="shared" si="114"/>
        <v>6.558265582655827E-2</v>
      </c>
      <c r="T76">
        <f t="shared" si="114"/>
        <v>5.3465346534653464E-2</v>
      </c>
      <c r="U76">
        <f t="shared" ref="U76:AD76" si="115">U75/U74</f>
        <v>6.4432989690721643E-2</v>
      </c>
      <c r="V76">
        <f>V75/V74</f>
        <v>0.10457516339869281</v>
      </c>
      <c r="W76">
        <f t="shared" si="115"/>
        <v>0.12096774193548387</v>
      </c>
      <c r="X76">
        <f t="shared" si="115"/>
        <v>9.1385767790262168E-2</v>
      </c>
      <c r="Y76">
        <f t="shared" si="115"/>
        <v>0.12757973733583489</v>
      </c>
      <c r="Z76">
        <f>Z75/Z74</f>
        <v>9.635237439779766E-2</v>
      </c>
      <c r="AA76">
        <f t="shared" si="115"/>
        <v>0.18263757115749527</v>
      </c>
      <c r="AB76">
        <f>AB75/AB74</f>
        <v>0.13933054393305438</v>
      </c>
      <c r="AC76">
        <f t="shared" si="115"/>
        <v>8.4680523479599687E-2</v>
      </c>
      <c r="AD76">
        <f t="shared" si="115"/>
        <v>7.8461538461538458E-2</v>
      </c>
      <c r="AE76">
        <f t="shared" ref="AE76:AK76" si="116">AE75/AE74</f>
        <v>7.9646017699115043E-2</v>
      </c>
      <c r="AF76">
        <f t="shared" si="116"/>
        <v>8.4542586750788642E-2</v>
      </c>
      <c r="AG76">
        <f t="shared" si="116"/>
        <v>8.2448979591836738E-2</v>
      </c>
      <c r="AH76">
        <f t="shared" si="116"/>
        <v>9.1338582677165353E-2</v>
      </c>
      <c r="AI76">
        <f t="shared" si="116"/>
        <v>9.0163934426229511E-2</v>
      </c>
      <c r="AJ76" t="e">
        <f t="shared" si="116"/>
        <v>#DIV/0!</v>
      </c>
      <c r="AK76" t="e">
        <f t="shared" si="116"/>
        <v>#DIV/0!</v>
      </c>
      <c r="AL76" t="e">
        <f t="shared" ref="AL76" si="117">AL75/AL74</f>
        <v>#DIV/0!</v>
      </c>
    </row>
    <row r="77" spans="1:38" x14ac:dyDescent="0.25">
      <c r="A77" s="140"/>
      <c r="B77" s="58"/>
      <c r="F77">
        <v>0</v>
      </c>
      <c r="G77">
        <v>0</v>
      </c>
      <c r="I77">
        <v>0</v>
      </c>
    </row>
    <row r="78" spans="1:38" x14ac:dyDescent="0.25">
      <c r="A78" s="139">
        <v>2020</v>
      </c>
      <c r="B78" s="58" t="s">
        <v>118</v>
      </c>
      <c r="C78">
        <f>SUM(D78:AL78)/Information!AL22</f>
        <v>1744.1764141007372</v>
      </c>
      <c r="D78">
        <f>Information!C24*Information!C22</f>
        <v>14351190</v>
      </c>
      <c r="E78">
        <f>Information!$D$24*Information!D22</f>
        <v>6353280</v>
      </c>
      <c r="F78">
        <v>0</v>
      </c>
      <c r="G78">
        <v>0</v>
      </c>
      <c r="H78">
        <f>Information!$G$24*Information!G22</f>
        <v>6549000</v>
      </c>
      <c r="I78">
        <f>Information!H24*Information!H22</f>
        <v>48545</v>
      </c>
      <c r="J78">
        <f>Information!$I$24*Information!I22</f>
        <v>22868160</v>
      </c>
      <c r="K78">
        <f>Information!$J$24*Information!J22</f>
        <v>7941141</v>
      </c>
      <c r="L78">
        <f>Information!$K$24*Information!K22</f>
        <v>8698260</v>
      </c>
      <c r="M78">
        <f>Information!$L$24*Information!L22</f>
        <v>13220570</v>
      </c>
      <c r="N78">
        <f>Information!$M$24*Information!M22</f>
        <v>2723265</v>
      </c>
      <c r="O78">
        <f>Information!$N$24*Information!N22</f>
        <v>4640940</v>
      </c>
      <c r="P78">
        <f>Information!$O$24*Information!O22</f>
        <v>2405760</v>
      </c>
      <c r="Q78">
        <f>Information!$P$24*Information!P22</f>
        <v>915354</v>
      </c>
      <c r="R78">
        <f>Information!$Q$24*Information!Q22</f>
        <v>2728890</v>
      </c>
      <c r="S78">
        <f>Information!$R$24*Information!R22</f>
        <v>6009165</v>
      </c>
      <c r="T78">
        <f>Information!$S$24*Information!S22</f>
        <v>640340</v>
      </c>
      <c r="U78">
        <f>Information!$T$24*Information!T22</f>
        <v>306132</v>
      </c>
      <c r="V78">
        <f>Information!$U$24*Information!U22</f>
        <v>709920</v>
      </c>
      <c r="W78">
        <f>Information!$V$24*Information!V22</f>
        <v>845680</v>
      </c>
      <c r="X78">
        <f>Information!$W$24*Information!W22</f>
        <v>327075</v>
      </c>
      <c r="Y78">
        <f>Information!$X$24*Information!X22</f>
        <v>23985</v>
      </c>
      <c r="Z78">
        <f>Information!$Y$24*Information!Y22</f>
        <v>180172</v>
      </c>
      <c r="AA78">
        <f>Information!$Z$24*Information!Z22</f>
        <v>739908</v>
      </c>
      <c r="AB78">
        <f>Information!$AA$24*Information!AA22</f>
        <v>1472240</v>
      </c>
      <c r="AC78">
        <f>Information!$AB$24*Information!AB22</f>
        <v>124704</v>
      </c>
      <c r="AD78">
        <f>Information!$AC$24*Information!AC22</f>
        <v>84500</v>
      </c>
      <c r="AE78">
        <f>Information!$AD$24*Information!AD22</f>
        <v>142380</v>
      </c>
      <c r="AF78">
        <f>Information!$AE$24*Information!AE22</f>
        <v>7560450</v>
      </c>
      <c r="AG78">
        <f>Information!$AF$24*Information!AF22</f>
        <v>0</v>
      </c>
      <c r="AH78">
        <f>Information!$AG$24*Information!AG22</f>
        <v>0</v>
      </c>
      <c r="AI78">
        <f>Information!$AH$24*Information!AH22</f>
        <v>0</v>
      </c>
      <c r="AJ78">
        <f>Information!$AC$24*Information!AI22</f>
        <v>0</v>
      </c>
      <c r="AK78">
        <f>Information!$AJ$24*Information!AJ22</f>
        <v>0</v>
      </c>
      <c r="AL78">
        <f>Information!$AJ$24*Information!AK22</f>
        <v>0</v>
      </c>
    </row>
    <row r="79" spans="1:38" x14ac:dyDescent="0.25">
      <c r="A79" s="139"/>
      <c r="B79" s="58" t="s">
        <v>119</v>
      </c>
      <c r="C79">
        <f>SUM(D79:AL79)/Information!AL22</f>
        <v>202.72442847407223</v>
      </c>
      <c r="D79">
        <f>Information!C30*Information!C22</f>
        <v>2828280</v>
      </c>
      <c r="E79">
        <f>Information!$D$30*Information!D22</f>
        <v>551500</v>
      </c>
      <c r="F79">
        <v>0</v>
      </c>
      <c r="G79">
        <v>0</v>
      </c>
      <c r="H79">
        <f>Information!$G$30*Information!G22</f>
        <v>1203600</v>
      </c>
      <c r="I79">
        <f>Information!H30*Information!H22</f>
        <v>6403</v>
      </c>
      <c r="J79">
        <f>Information!$I$30*Information!I22</f>
        <v>2874592</v>
      </c>
      <c r="K79">
        <f>Information!$J$30*Information!J22</f>
        <v>569089</v>
      </c>
      <c r="L79">
        <f>Information!$K$30*Information!K22</f>
        <v>674865</v>
      </c>
      <c r="M79">
        <f>Information!$L$30*Information!L22</f>
        <v>1581816</v>
      </c>
      <c r="N79">
        <f>Information!$M$30*Information!M22</f>
        <v>223830</v>
      </c>
      <c r="O79">
        <f>Information!$N$30*Information!N22</f>
        <v>461380</v>
      </c>
      <c r="P79">
        <f>Information!$O$30*Information!O22</f>
        <v>172914</v>
      </c>
      <c r="Q79">
        <f>Information!$P$30*Information!P22</f>
        <v>89100</v>
      </c>
      <c r="R79">
        <f>Information!$Q$30*Information!Q22</f>
        <v>168450</v>
      </c>
      <c r="S79">
        <f>Information!$R$30*Information!R22</f>
        <v>394097</v>
      </c>
      <c r="T79">
        <f>Information!$S$30*Information!S22</f>
        <v>34236</v>
      </c>
      <c r="U79">
        <f>Information!$T$30*Information!T22</f>
        <v>19725</v>
      </c>
      <c r="V79">
        <f>Information!$U$30*Information!U22</f>
        <v>74240</v>
      </c>
      <c r="W79">
        <f>Information!$V$30*Information!V22</f>
        <v>102300</v>
      </c>
      <c r="X79">
        <f>Information!$W$30*Information!W22</f>
        <v>29890</v>
      </c>
      <c r="Y79">
        <f>Information!$X$30*Information!X22</f>
        <v>3060</v>
      </c>
      <c r="Z79">
        <f>Information!$Y$30*Information!Y22</f>
        <v>17360</v>
      </c>
      <c r="AA79">
        <f>Information!$Z$30*Information!Z22</f>
        <v>135135</v>
      </c>
      <c r="AB79">
        <f>Information!$AA$30*Information!AA22</f>
        <v>205128</v>
      </c>
      <c r="AC79">
        <f>Information!$AB$30*Information!AB22</f>
        <v>10560</v>
      </c>
      <c r="AD79">
        <f>Information!$AC$30*Information!AC22</f>
        <v>6630</v>
      </c>
      <c r="AE79">
        <f>Information!$AD$30*Information!AD22</f>
        <v>11340</v>
      </c>
      <c r="AF79">
        <f>Information!$AE$30*Information!AE22</f>
        <v>639180</v>
      </c>
      <c r="AG79">
        <f>Information!$AF$30*Information!AF22</f>
        <v>0</v>
      </c>
      <c r="AH79">
        <f>Information!$AG$30*Information!AG22</f>
        <v>0</v>
      </c>
      <c r="AI79">
        <f>Information!$AH$30*Information!AH22</f>
        <v>0</v>
      </c>
      <c r="AJ79">
        <f>Information!$AC$30*Information!AI22</f>
        <v>0</v>
      </c>
      <c r="AK79">
        <f>Information!$AJ$30*Information!AJ22</f>
        <v>0</v>
      </c>
      <c r="AL79">
        <f>Information!$AJ$30*Information!AK22</f>
        <v>0</v>
      </c>
    </row>
    <row r="80" spans="1:38" x14ac:dyDescent="0.25">
      <c r="A80" s="139"/>
      <c r="B80" s="58" t="s">
        <v>120</v>
      </c>
      <c r="C80">
        <f t="shared" ref="C80" si="118">C79/C78</f>
        <v>0.11622931421108164</v>
      </c>
      <c r="D80">
        <f>D79/D78</f>
        <v>0.19707634001082838</v>
      </c>
      <c r="E80">
        <f>E79/E78</f>
        <v>8.6805555555555552E-2</v>
      </c>
      <c r="H80">
        <f t="shared" ref="H80:AD80" si="119">H79/H78</f>
        <v>0.18378378378378379</v>
      </c>
      <c r="I80">
        <f t="shared" si="119"/>
        <v>0.13189823874755383</v>
      </c>
      <c r="J80">
        <f t="shared" si="119"/>
        <v>0.12570281124497992</v>
      </c>
      <c r="K80">
        <f t="shared" si="119"/>
        <v>7.1663379355687049E-2</v>
      </c>
      <c r="L80">
        <f t="shared" si="119"/>
        <v>7.7586206896551727E-2</v>
      </c>
      <c r="M80">
        <f t="shared" si="119"/>
        <v>0.11964809384164223</v>
      </c>
      <c r="N80">
        <f t="shared" si="119"/>
        <v>8.2191780821917804E-2</v>
      </c>
      <c r="O80">
        <f t="shared" si="119"/>
        <v>9.9415204678362568E-2</v>
      </c>
      <c r="P80">
        <f t="shared" si="119"/>
        <v>7.1874999999999994E-2</v>
      </c>
      <c r="Q80">
        <f t="shared" si="119"/>
        <v>9.7339390006489293E-2</v>
      </c>
      <c r="R80">
        <f t="shared" si="119"/>
        <v>6.1728395061728392E-2</v>
      </c>
      <c r="S80">
        <f t="shared" si="119"/>
        <v>6.558265582655827E-2</v>
      </c>
      <c r="T80">
        <f t="shared" si="119"/>
        <v>5.3465346534653464E-2</v>
      </c>
      <c r="U80">
        <f t="shared" si="119"/>
        <v>6.4432989690721643E-2</v>
      </c>
      <c r="V80">
        <f t="shared" si="119"/>
        <v>0.10457516339869281</v>
      </c>
      <c r="W80">
        <f t="shared" si="119"/>
        <v>0.12096774193548387</v>
      </c>
      <c r="X80">
        <f t="shared" si="119"/>
        <v>9.1385767790262168E-2</v>
      </c>
      <c r="Y80">
        <f t="shared" si="119"/>
        <v>0.12757973733583489</v>
      </c>
      <c r="Z80">
        <f t="shared" si="119"/>
        <v>9.635237439779766E-2</v>
      </c>
      <c r="AA80">
        <f t="shared" si="119"/>
        <v>0.18263757115749527</v>
      </c>
      <c r="AB80">
        <f t="shared" si="119"/>
        <v>0.13933054393305438</v>
      </c>
      <c r="AC80">
        <f t="shared" si="119"/>
        <v>8.4680523479599687E-2</v>
      </c>
      <c r="AD80">
        <f t="shared" si="119"/>
        <v>7.8461538461538458E-2</v>
      </c>
      <c r="AE80">
        <f t="shared" ref="AE80" si="120">AE79/AE78</f>
        <v>7.9646017699115043E-2</v>
      </c>
      <c r="AF80">
        <f t="shared" ref="AF80" si="121">AF79/AF78</f>
        <v>8.4542586750788642E-2</v>
      </c>
      <c r="AG80" t="e">
        <f t="shared" ref="AG80" si="122">AG79/AG78</f>
        <v>#DIV/0!</v>
      </c>
      <c r="AH80" t="e">
        <f>AH79/AH78</f>
        <v>#DIV/0!</v>
      </c>
      <c r="AI80" t="e">
        <f t="shared" ref="AI80" si="123">AI79/AI78</f>
        <v>#DIV/0!</v>
      </c>
      <c r="AJ80" t="e">
        <f t="shared" ref="AJ80" si="124">AJ79/AJ78</f>
        <v>#DIV/0!</v>
      </c>
      <c r="AK80" t="e">
        <f t="shared" ref="AK80:AL80" si="125">AK79/AK78</f>
        <v>#DIV/0!</v>
      </c>
      <c r="AL80" t="e">
        <f t="shared" si="125"/>
        <v>#DIV/0!</v>
      </c>
    </row>
    <row r="81" spans="1:38" x14ac:dyDescent="0.25">
      <c r="A81" s="139"/>
      <c r="B81" s="58"/>
      <c r="F81">
        <v>0</v>
      </c>
      <c r="G81">
        <v>0</v>
      </c>
    </row>
    <row r="82" spans="1:38" x14ac:dyDescent="0.25">
      <c r="A82" s="139">
        <v>2021</v>
      </c>
      <c r="B82" s="58" t="s">
        <v>118</v>
      </c>
      <c r="C82">
        <f>SUM(D82:AL82)/Information!AL23</f>
        <v>1892.2896787206835</v>
      </c>
      <c r="D82">
        <f>Information!C24*Information!C23</f>
        <v>22271126</v>
      </c>
      <c r="E82">
        <f>Information!$D$24*Information!D23</f>
        <v>12856320</v>
      </c>
      <c r="F82">
        <f>Information!E24*Information!E23</f>
        <v>19584523</v>
      </c>
      <c r="G82">
        <f>Information!F24*Information!F23</f>
        <v>12539221</v>
      </c>
      <c r="H82">
        <f>Information!$G$24*Information!G23</f>
        <v>14241300</v>
      </c>
      <c r="I82">
        <f>Information!H24*Information!H23</f>
        <v>15738800</v>
      </c>
      <c r="J82">
        <f>Information!$I$24*Information!I23</f>
        <v>13749780</v>
      </c>
      <c r="K82">
        <f>Information!$J$24*Information!J23</f>
        <v>8081073</v>
      </c>
      <c r="L82">
        <f>Information!$K$24*Information!K23</f>
        <v>5708940</v>
      </c>
      <c r="M82">
        <f>Information!$L$24*Information!L23</f>
        <v>5471345</v>
      </c>
      <c r="N82">
        <f>Information!$M$24*Information!M23</f>
        <v>2758305</v>
      </c>
      <c r="O82">
        <f>Information!$N$24*Information!N23</f>
        <v>3230190</v>
      </c>
      <c r="P82">
        <f>Information!$O$24*Information!O23</f>
        <v>1325760</v>
      </c>
      <c r="Q82">
        <f>Information!$P$24*Information!P23</f>
        <v>1326801</v>
      </c>
      <c r="R82">
        <f>Information!$Q$24*Information!Q23</f>
        <v>1015740</v>
      </c>
      <c r="S82">
        <f>Information!$R$24*Information!R23</f>
        <v>1022130</v>
      </c>
      <c r="T82">
        <f>Information!$S$24*Information!S23</f>
        <v>483790</v>
      </c>
      <c r="U82">
        <f>Information!$T$24*Information!T23</f>
        <v>536604</v>
      </c>
      <c r="V82">
        <f>Information!$U$24*Information!U23</f>
        <v>582930</v>
      </c>
      <c r="W82">
        <f>Information!$V$24*Information!V23</f>
        <v>355880</v>
      </c>
      <c r="X82">
        <f>Information!$W$24*Information!W23</f>
        <v>197580</v>
      </c>
      <c r="Y82">
        <f>Information!$X$24*Information!X23</f>
        <v>129519</v>
      </c>
      <c r="Z82">
        <f>Information!$Y$24*Information!Y23</f>
        <v>104616</v>
      </c>
      <c r="AA82">
        <f>Information!$Z$24*Information!Z23</f>
        <v>77996</v>
      </c>
      <c r="AB82">
        <f>Information!$AA$24*Information!AA23</f>
        <v>83650</v>
      </c>
      <c r="AC82">
        <f>Information!$AB$24*Information!AB23</f>
        <v>25980</v>
      </c>
      <c r="AD82">
        <f>Information!$AC$24*Information!AC23</f>
        <v>26000</v>
      </c>
      <c r="AE82">
        <f>Information!$AD$24*Information!AD23</f>
        <v>6780</v>
      </c>
      <c r="AF82">
        <f>Information!$AE$24*Information!AE23</f>
        <v>3170</v>
      </c>
      <c r="AG82">
        <f>Information!$AB$24*Information!AF23</f>
        <v>0</v>
      </c>
      <c r="AH82">
        <f>Information!$AG$24*Information!AG23</f>
        <v>0</v>
      </c>
      <c r="AI82">
        <f>Information!$AH$24*Information!AH23</f>
        <v>0</v>
      </c>
      <c r="AJ82">
        <f>Information!$AC$24*Information!AI23</f>
        <v>0</v>
      </c>
      <c r="AK82">
        <f>Information!$AB$24*Information!AJ23</f>
        <v>0</v>
      </c>
      <c r="AL82">
        <f>Information!$AB$24*Information!AK23</f>
        <v>0</v>
      </c>
    </row>
    <row r="83" spans="1:38" x14ac:dyDescent="0.25">
      <c r="A83" s="139"/>
      <c r="B83" s="58" t="s">
        <v>119</v>
      </c>
      <c r="C83">
        <f>SUM(D83:AL83)/Information!AL23</f>
        <v>234.20032167481841</v>
      </c>
      <c r="D83">
        <f>Information!C30*Information!C23</f>
        <v>4389112</v>
      </c>
      <c r="E83">
        <f>Information!$D$30*Information!D23</f>
        <v>1116000</v>
      </c>
      <c r="F83">
        <f>Information!E30*Information!E23</f>
        <v>1686468</v>
      </c>
      <c r="G83">
        <f>Information!F30*Information!F23</f>
        <v>1332831</v>
      </c>
      <c r="H83">
        <f>Information!$G$30*Information!G23</f>
        <v>2617320</v>
      </c>
      <c r="I83">
        <f>Information!H30*Information!H23</f>
        <v>2075920</v>
      </c>
      <c r="J83">
        <f>Information!$I$30*Information!I23</f>
        <v>1728386</v>
      </c>
      <c r="K83">
        <f>Information!$J$30*Information!J23</f>
        <v>579117</v>
      </c>
      <c r="L83">
        <f>Information!$K$30*Information!K23</f>
        <v>442935</v>
      </c>
      <c r="M83">
        <f>Information!$L$30*Information!L23</f>
        <v>654636</v>
      </c>
      <c r="N83">
        <f>Information!$M$30*Information!M23</f>
        <v>226710</v>
      </c>
      <c r="O83">
        <f>Information!$N$30*Information!N23</f>
        <v>321130</v>
      </c>
      <c r="P83">
        <f>Information!$O$30*Information!O23</f>
        <v>95289</v>
      </c>
      <c r="Q83">
        <f>Information!$P$30*Information!P23</f>
        <v>129150</v>
      </c>
      <c r="R83">
        <f>Information!$Q$30*Information!Q23</f>
        <v>62700</v>
      </c>
      <c r="S83">
        <f>Information!$R$30*Information!R23</f>
        <v>67034</v>
      </c>
      <c r="T83">
        <f>Information!$S$30*Information!S23</f>
        <v>25866</v>
      </c>
      <c r="U83">
        <f>Information!$T$30*Information!T23</f>
        <v>34575</v>
      </c>
      <c r="V83">
        <f>Information!$U$30*Information!U23</f>
        <v>60960</v>
      </c>
      <c r="W83">
        <f>Information!$V$30*Information!V23</f>
        <v>43050</v>
      </c>
      <c r="X83">
        <f>Information!$W$30*Information!W23</f>
        <v>18056</v>
      </c>
      <c r="Y83">
        <f>Information!$X$30*Information!X23</f>
        <v>16524</v>
      </c>
      <c r="Z83">
        <f>Information!$Y$30*Information!Y23</f>
        <v>10080</v>
      </c>
      <c r="AA83">
        <f>Information!$Z$30*Information!Z23</f>
        <v>14245</v>
      </c>
      <c r="AB83">
        <f>Information!$AA$30*Information!AA23</f>
        <v>11655</v>
      </c>
      <c r="AC83">
        <f>Information!$AB$30*Information!AB23</f>
        <v>2200</v>
      </c>
      <c r="AD83">
        <f>Information!$AC$30*Information!AC23</f>
        <v>2040</v>
      </c>
      <c r="AE83">
        <f>Information!$AD$30*Information!AD23</f>
        <v>540</v>
      </c>
      <c r="AF83">
        <f>Information!$AE$30*Information!AE23</f>
        <v>268</v>
      </c>
      <c r="AG83">
        <f>Information!$AB$30*Information!AF23</f>
        <v>0</v>
      </c>
      <c r="AH83">
        <f>Information!$AG$30*Information!AG23</f>
        <v>0</v>
      </c>
      <c r="AI83">
        <f>Information!$AH$30*Information!AH23</f>
        <v>0</v>
      </c>
      <c r="AJ83">
        <f>Information!$AC$30*Information!AI23</f>
        <v>0</v>
      </c>
      <c r="AK83">
        <f>Information!$AB$30*Information!AJ23</f>
        <v>0</v>
      </c>
      <c r="AL83">
        <f>Information!$AB$30*Information!AK23</f>
        <v>0</v>
      </c>
    </row>
    <row r="84" spans="1:38" x14ac:dyDescent="0.25">
      <c r="A84" s="139"/>
      <c r="B84" s="58" t="s">
        <v>120</v>
      </c>
      <c r="C84">
        <f t="shared" si="91"/>
        <v>0.12376557580399306</v>
      </c>
      <c r="D84">
        <f t="shared" ref="D84:AD84" si="126">D83/D82</f>
        <v>0.19707634001082838</v>
      </c>
      <c r="E84">
        <f t="shared" si="126"/>
        <v>8.6805555555555552E-2</v>
      </c>
      <c r="F84">
        <f t="shared" si="126"/>
        <v>8.6112283663993247E-2</v>
      </c>
      <c r="G84">
        <f t="shared" si="126"/>
        <v>0.10629296668429403</v>
      </c>
      <c r="H84">
        <f t="shared" si="126"/>
        <v>0.18378378378378379</v>
      </c>
      <c r="I84">
        <f t="shared" si="126"/>
        <v>0.13189823874755383</v>
      </c>
      <c r="J84">
        <f t="shared" si="126"/>
        <v>0.12570281124497992</v>
      </c>
      <c r="K84">
        <f t="shared" si="126"/>
        <v>7.1663379355687049E-2</v>
      </c>
      <c r="L84">
        <f t="shared" si="126"/>
        <v>7.7586206896551727E-2</v>
      </c>
      <c r="M84">
        <f t="shared" si="126"/>
        <v>0.11964809384164223</v>
      </c>
      <c r="N84">
        <f t="shared" si="126"/>
        <v>8.2191780821917804E-2</v>
      </c>
      <c r="O84">
        <f t="shared" si="126"/>
        <v>9.9415204678362568E-2</v>
      </c>
      <c r="P84">
        <f t="shared" si="126"/>
        <v>7.1874999999999994E-2</v>
      </c>
      <c r="Q84">
        <f t="shared" si="126"/>
        <v>9.7339390006489293E-2</v>
      </c>
      <c r="R84">
        <f t="shared" si="126"/>
        <v>6.1728395061728392E-2</v>
      </c>
      <c r="S84">
        <f t="shared" si="126"/>
        <v>6.558265582655827E-2</v>
      </c>
      <c r="T84">
        <f t="shared" si="126"/>
        <v>5.3465346534653464E-2</v>
      </c>
      <c r="U84">
        <f t="shared" si="126"/>
        <v>6.4432989690721643E-2</v>
      </c>
      <c r="V84">
        <f t="shared" si="126"/>
        <v>0.10457516339869281</v>
      </c>
      <c r="W84">
        <f t="shared" si="126"/>
        <v>0.12096774193548387</v>
      </c>
      <c r="X84">
        <f t="shared" si="126"/>
        <v>9.1385767790262168E-2</v>
      </c>
      <c r="Y84">
        <f t="shared" si="126"/>
        <v>0.12757973733583489</v>
      </c>
      <c r="Z84">
        <f t="shared" si="126"/>
        <v>9.635237439779766E-2</v>
      </c>
      <c r="AA84">
        <f t="shared" si="126"/>
        <v>0.18263757115749527</v>
      </c>
      <c r="AB84">
        <f t="shared" si="126"/>
        <v>0.13933054393305438</v>
      </c>
      <c r="AC84">
        <f t="shared" si="126"/>
        <v>8.4680523479599687E-2</v>
      </c>
      <c r="AD84">
        <f t="shared" si="126"/>
        <v>7.8461538461538458E-2</v>
      </c>
      <c r="AE84">
        <f t="shared" ref="AE84" si="127">AE83/AE82</f>
        <v>7.9646017699115043E-2</v>
      </c>
      <c r="AF84">
        <f t="shared" ref="AF84" si="128">AF83/AF82</f>
        <v>8.4542586750788642E-2</v>
      </c>
      <c r="AG84" t="e">
        <f t="shared" ref="AG84" si="129">AG83/AG82</f>
        <v>#DIV/0!</v>
      </c>
      <c r="AH84" t="e">
        <f>AH83/AH82</f>
        <v>#DIV/0!</v>
      </c>
      <c r="AI84" t="e">
        <f t="shared" ref="AI84" si="130">AI83/AI82</f>
        <v>#DIV/0!</v>
      </c>
      <c r="AJ84" t="e">
        <f t="shared" ref="AJ84" si="131">AJ83/AJ82</f>
        <v>#DIV/0!</v>
      </c>
      <c r="AK84" t="e">
        <f t="shared" ref="AK84:AL84" si="132">AK83/AK82</f>
        <v>#DIV/0!</v>
      </c>
      <c r="AL84" t="e">
        <f t="shared" si="132"/>
        <v>#DIV/0!</v>
      </c>
    </row>
    <row r="85" spans="1:38" x14ac:dyDescent="0.25">
      <c r="A85" s="139"/>
      <c r="B85" s="58"/>
    </row>
    <row r="88" spans="1:38" ht="15" customHeight="1" x14ac:dyDescent="0.25">
      <c r="A88" s="141" t="s">
        <v>124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38" ht="15" customHeight="1" x14ac:dyDescent="0.2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1:38" ht="15" customHeight="1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38" ht="15" customHeight="1" x14ac:dyDescent="0.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</row>
    <row r="92" spans="1:38" ht="15" customHeight="1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38" x14ac:dyDescent="0.25">
      <c r="A93" s="142" t="s">
        <v>125</v>
      </c>
      <c r="B93" s="142"/>
      <c r="C93" s="142"/>
      <c r="D93" s="142"/>
      <c r="E93" s="142"/>
      <c r="F93" s="142"/>
    </row>
    <row r="94" spans="1:38" x14ac:dyDescent="0.25">
      <c r="A94" s="142"/>
      <c r="B94" s="142"/>
      <c r="C94" s="142"/>
      <c r="D94" s="142"/>
      <c r="E94" s="142"/>
      <c r="F94" s="142"/>
    </row>
    <row r="95" spans="1:38" x14ac:dyDescent="0.25">
      <c r="A95" s="142"/>
      <c r="B95" s="142"/>
      <c r="C95" s="142"/>
      <c r="D95" s="142"/>
      <c r="E95" s="142"/>
      <c r="F95" s="142"/>
      <c r="L95" t="s">
        <v>131</v>
      </c>
    </row>
    <row r="96" spans="1:38" x14ac:dyDescent="0.25">
      <c r="A96" s="142"/>
      <c r="B96" s="142"/>
      <c r="C96" s="142"/>
      <c r="D96" s="142"/>
      <c r="E96" s="142"/>
      <c r="F96" s="142"/>
    </row>
    <row r="97" spans="1:13" x14ac:dyDescent="0.25">
      <c r="A97" s="68">
        <v>2001</v>
      </c>
      <c r="B97" s="68">
        <f>C2</f>
        <v>1230.0582347588718</v>
      </c>
    </row>
    <row r="98" spans="1:13" x14ac:dyDescent="0.25">
      <c r="A98" s="68">
        <v>2002</v>
      </c>
      <c r="B98" s="68">
        <f>C6</f>
        <v>1214.8514677209705</v>
      </c>
    </row>
    <row r="99" spans="1:13" x14ac:dyDescent="0.25">
      <c r="A99" s="68">
        <v>2003</v>
      </c>
      <c r="B99" s="68">
        <f>C10</f>
        <v>1232.9527814838448</v>
      </c>
    </row>
    <row r="100" spans="1:13" x14ac:dyDescent="0.25">
      <c r="A100" s="68">
        <v>2004</v>
      </c>
      <c r="B100" s="68">
        <f>C14</f>
        <v>1242.2402927022217</v>
      </c>
    </row>
    <row r="101" spans="1:13" x14ac:dyDescent="0.25">
      <c r="A101" s="68">
        <v>2005</v>
      </c>
      <c r="B101" s="68">
        <f>C18</f>
        <v>1240.2194231952872</v>
      </c>
    </row>
    <row r="102" spans="1:13" x14ac:dyDescent="0.25">
      <c r="A102" s="68">
        <v>2006</v>
      </c>
      <c r="B102" s="68">
        <f>C22</f>
        <v>1264.2966059778128</v>
      </c>
    </row>
    <row r="103" spans="1:13" x14ac:dyDescent="0.25">
      <c r="A103" s="68">
        <v>2007</v>
      </c>
      <c r="B103" s="68">
        <f>C26</f>
        <v>1269.6386871967015</v>
      </c>
      <c r="L103" t="s">
        <v>128</v>
      </c>
      <c r="M103">
        <f>SLOPE(A97:A117,B97:B117)</f>
        <v>2.8352164330561192E-2</v>
      </c>
    </row>
    <row r="104" spans="1:13" x14ac:dyDescent="0.25">
      <c r="A104" s="68">
        <v>2008</v>
      </c>
      <c r="B104" s="68">
        <f>C30</f>
        <v>1289.5492747487801</v>
      </c>
    </row>
    <row r="105" spans="1:13" x14ac:dyDescent="0.25">
      <c r="A105" s="68">
        <v>2009</v>
      </c>
      <c r="B105" s="68">
        <f>C34</f>
        <v>1290.0525885865586</v>
      </c>
    </row>
    <row r="106" spans="1:13" x14ac:dyDescent="0.25">
      <c r="A106" s="68">
        <v>2010</v>
      </c>
      <c r="B106" s="68">
        <f>C38</f>
        <v>1271.7898199986616</v>
      </c>
      <c r="L106" t="s">
        <v>159</v>
      </c>
      <c r="M106" s="86">
        <f>(B108-B97)/(A108-A97)</f>
        <v>5.084988454318653</v>
      </c>
    </row>
    <row r="107" spans="1:13" x14ac:dyDescent="0.25">
      <c r="A107" s="68">
        <v>2011</v>
      </c>
      <c r="B107" s="68">
        <f>C42</f>
        <v>1267.1977945142537</v>
      </c>
      <c r="L107" t="s">
        <v>160</v>
      </c>
      <c r="M107" s="86">
        <f>(B117-B109)/(A117-A109)</f>
        <v>69.971013287206006</v>
      </c>
    </row>
    <row r="108" spans="1:13" x14ac:dyDescent="0.25">
      <c r="A108" s="68">
        <v>2012</v>
      </c>
      <c r="B108" s="68">
        <f>C46</f>
        <v>1285.993107756377</v>
      </c>
    </row>
    <row r="109" spans="1:13" x14ac:dyDescent="0.25">
      <c r="A109" s="68">
        <v>2013</v>
      </c>
      <c r="B109" s="68">
        <f>C50</f>
        <v>1332.5215724230354</v>
      </c>
    </row>
    <row r="110" spans="1:13" x14ac:dyDescent="0.25">
      <c r="A110" s="68">
        <v>2014</v>
      </c>
      <c r="B110" s="68">
        <f>C54</f>
        <v>1392.1062424969989</v>
      </c>
    </row>
    <row r="111" spans="1:13" x14ac:dyDescent="0.25">
      <c r="A111" s="68">
        <v>2015</v>
      </c>
      <c r="B111" s="68">
        <f>C58</f>
        <v>1431.8396158620239</v>
      </c>
    </row>
    <row r="112" spans="1:13" x14ac:dyDescent="0.25">
      <c r="A112" s="68">
        <v>2016</v>
      </c>
      <c r="B112" s="68">
        <f>C62</f>
        <v>1464.3941217679276</v>
      </c>
    </row>
    <row r="113" spans="1:12" x14ac:dyDescent="0.25">
      <c r="A113" s="68">
        <v>2017</v>
      </c>
      <c r="B113" s="68">
        <f>C66</f>
        <v>1551.9012711362368</v>
      </c>
      <c r="L113" s="58" t="s">
        <v>236</v>
      </c>
    </row>
    <row r="114" spans="1:12" x14ac:dyDescent="0.25">
      <c r="A114" s="68">
        <v>2018</v>
      </c>
      <c r="B114" s="68">
        <f>C70</f>
        <v>1587.06189527827</v>
      </c>
    </row>
    <row r="115" spans="1:12" x14ac:dyDescent="0.25">
      <c r="A115" s="68">
        <v>2019</v>
      </c>
      <c r="B115" s="68">
        <f>C74</f>
        <v>1674.7768566676348</v>
      </c>
    </row>
    <row r="116" spans="1:12" x14ac:dyDescent="0.25">
      <c r="A116" s="68">
        <v>2020</v>
      </c>
      <c r="B116" s="68">
        <f>C78</f>
        <v>1744.1764141007372</v>
      </c>
    </row>
    <row r="117" spans="1:12" x14ac:dyDescent="0.25">
      <c r="A117" s="68">
        <v>2021</v>
      </c>
      <c r="B117" s="68">
        <f>C82</f>
        <v>1892.2896787206835</v>
      </c>
    </row>
    <row r="118" spans="1:12" x14ac:dyDescent="0.25">
      <c r="L118">
        <f>(27.661*2050)-54137</f>
        <v>2568.0500000000029</v>
      </c>
    </row>
    <row r="120" spans="1:12" x14ac:dyDescent="0.25">
      <c r="A120" s="142" t="s">
        <v>126</v>
      </c>
      <c r="B120" s="142"/>
      <c r="C120" s="142"/>
      <c r="D120" s="142"/>
      <c r="E120" s="142"/>
      <c r="F120" s="142"/>
    </row>
    <row r="121" spans="1:12" x14ac:dyDescent="0.25">
      <c r="A121" s="142"/>
      <c r="B121" s="142"/>
      <c r="C121" s="142"/>
      <c r="D121" s="142"/>
      <c r="E121" s="142"/>
      <c r="F121" s="142"/>
    </row>
    <row r="122" spans="1:12" x14ac:dyDescent="0.25">
      <c r="A122" s="142"/>
      <c r="B122" s="142"/>
      <c r="C122" s="142"/>
      <c r="D122" s="142"/>
      <c r="E122" s="142"/>
      <c r="F122" s="142"/>
      <c r="K122">
        <f>3000-B117</f>
        <v>1107.7103212793165</v>
      </c>
      <c r="L122">
        <f>K122/M107</f>
        <v>15.830988708603682</v>
      </c>
    </row>
    <row r="123" spans="1:12" x14ac:dyDescent="0.25">
      <c r="A123" s="142"/>
      <c r="B123" s="142"/>
      <c r="C123" s="142"/>
      <c r="D123" s="142"/>
      <c r="E123" s="142"/>
      <c r="F123" s="142"/>
    </row>
    <row r="124" spans="1:12" x14ac:dyDescent="0.25">
      <c r="A124">
        <v>2001</v>
      </c>
      <c r="B124">
        <f>C3</f>
        <v>101.98005979461848</v>
      </c>
    </row>
    <row r="125" spans="1:12" x14ac:dyDescent="0.25">
      <c r="A125">
        <v>2002</v>
      </c>
      <c r="B125">
        <f>C7</f>
        <v>100.05697573656846</v>
      </c>
    </row>
    <row r="126" spans="1:12" x14ac:dyDescent="0.25">
      <c r="A126">
        <v>2003</v>
      </c>
      <c r="B126">
        <f>C11</f>
        <v>103.18722083647543</v>
      </c>
    </row>
    <row r="127" spans="1:12" x14ac:dyDescent="0.25">
      <c r="A127">
        <v>2004</v>
      </c>
      <c r="B127">
        <f>C15</f>
        <v>104.4549409980882</v>
      </c>
    </row>
    <row r="128" spans="1:12" x14ac:dyDescent="0.25">
      <c r="A128">
        <v>2005</v>
      </c>
      <c r="B128">
        <f>C19</f>
        <v>105.49529587619801</v>
      </c>
    </row>
    <row r="129" spans="1:13" x14ac:dyDescent="0.25">
      <c r="A129">
        <v>2006</v>
      </c>
      <c r="B129">
        <f>C23</f>
        <v>109.14751395529595</v>
      </c>
    </row>
    <row r="130" spans="1:13" x14ac:dyDescent="0.25">
      <c r="A130">
        <v>2007</v>
      </c>
      <c r="B130">
        <f>C27</f>
        <v>108.16805925493487</v>
      </c>
    </row>
    <row r="131" spans="1:13" x14ac:dyDescent="0.25">
      <c r="A131">
        <v>2008</v>
      </c>
      <c r="B131">
        <f>C31</f>
        <v>111.05182593970723</v>
      </c>
    </row>
    <row r="132" spans="1:13" x14ac:dyDescent="0.25">
      <c r="A132">
        <v>2009</v>
      </c>
      <c r="B132">
        <f>C35</f>
        <v>110.87882372824066</v>
      </c>
      <c r="L132" t="s">
        <v>129</v>
      </c>
      <c r="M132">
        <f>SLOPE(A124:A144,B124:B144)</f>
        <v>0.13783722905586923</v>
      </c>
    </row>
    <row r="133" spans="1:13" x14ac:dyDescent="0.25">
      <c r="A133">
        <v>2010</v>
      </c>
      <c r="B133">
        <f>C39</f>
        <v>106.87792474293489</v>
      </c>
    </row>
    <row r="134" spans="1:13" x14ac:dyDescent="0.25">
      <c r="A134">
        <v>2011</v>
      </c>
      <c r="B134">
        <f>C43</f>
        <v>108.56637433326009</v>
      </c>
      <c r="L134" t="s">
        <v>159</v>
      </c>
      <c r="M134" s="86">
        <f>(B135-B124)/(A135-A124)</f>
        <v>0.8121880239713164</v>
      </c>
    </row>
    <row r="135" spans="1:13" x14ac:dyDescent="0.25">
      <c r="A135">
        <v>2012</v>
      </c>
      <c r="B135">
        <f>C47</f>
        <v>110.91412805830296</v>
      </c>
      <c r="L135" t="s">
        <v>160</v>
      </c>
      <c r="M135" s="86">
        <f>(B144-B136)/(A144-A136)</f>
        <v>14.254994049206376</v>
      </c>
    </row>
    <row r="136" spans="1:13" x14ac:dyDescent="0.25">
      <c r="A136">
        <v>2013</v>
      </c>
      <c r="B136">
        <f>C51</f>
        <v>120.16036928116741</v>
      </c>
    </row>
    <row r="137" spans="1:13" x14ac:dyDescent="0.25">
      <c r="A137">
        <v>2014</v>
      </c>
      <c r="B137">
        <f>C55</f>
        <v>130.62055998870136</v>
      </c>
    </row>
    <row r="138" spans="1:13" x14ac:dyDescent="0.25">
      <c r="A138">
        <v>2015</v>
      </c>
      <c r="B138">
        <f>C59</f>
        <v>135.97243091396092</v>
      </c>
    </row>
    <row r="139" spans="1:13" x14ac:dyDescent="0.25">
      <c r="A139">
        <v>2016</v>
      </c>
      <c r="B139">
        <f>C63</f>
        <v>135.85110177047511</v>
      </c>
    </row>
    <row r="140" spans="1:13" x14ac:dyDescent="0.25">
      <c r="A140">
        <v>2017</v>
      </c>
      <c r="B140">
        <f>C67</f>
        <v>155.58084663428176</v>
      </c>
    </row>
    <row r="141" spans="1:13" x14ac:dyDescent="0.25">
      <c r="A141">
        <v>2018</v>
      </c>
      <c r="B141">
        <f>C71</f>
        <v>156.12899684799825</v>
      </c>
    </row>
    <row r="142" spans="1:13" x14ac:dyDescent="0.25">
      <c r="A142">
        <v>2019</v>
      </c>
      <c r="B142">
        <f>C75</f>
        <v>198.84683317052566</v>
      </c>
    </row>
    <row r="143" spans="1:13" x14ac:dyDescent="0.25">
      <c r="A143">
        <v>2020</v>
      </c>
      <c r="B143">
        <f>C79</f>
        <v>202.72442847407223</v>
      </c>
    </row>
    <row r="144" spans="1:13" x14ac:dyDescent="0.25">
      <c r="A144">
        <v>2021</v>
      </c>
      <c r="B144">
        <f>C83</f>
        <v>234.20032167481841</v>
      </c>
    </row>
    <row r="147" spans="1:13" x14ac:dyDescent="0.25">
      <c r="A147" s="142" t="s">
        <v>127</v>
      </c>
      <c r="B147" s="142"/>
      <c r="C147" s="142"/>
      <c r="D147" s="142"/>
      <c r="E147" s="142"/>
      <c r="F147" s="142"/>
    </row>
    <row r="148" spans="1:13" x14ac:dyDescent="0.25">
      <c r="A148" s="142"/>
      <c r="B148" s="142"/>
      <c r="C148" s="142"/>
      <c r="D148" s="142"/>
      <c r="E148" s="142"/>
      <c r="F148" s="142"/>
    </row>
    <row r="149" spans="1:13" x14ac:dyDescent="0.25">
      <c r="A149" s="142"/>
      <c r="B149" s="142"/>
      <c r="C149" s="142"/>
      <c r="D149" s="142"/>
      <c r="E149" s="142"/>
      <c r="F149" s="142"/>
    </row>
    <row r="150" spans="1:13" x14ac:dyDescent="0.25">
      <c r="A150" s="142"/>
      <c r="B150" s="142"/>
      <c r="C150" s="142"/>
      <c r="D150" s="142"/>
      <c r="E150" s="142"/>
      <c r="F150" s="142"/>
    </row>
    <row r="151" spans="1:13" x14ac:dyDescent="0.25">
      <c r="A151">
        <v>2001</v>
      </c>
      <c r="B151" s="85">
        <f>C4</f>
        <v>8.2906692474287308E-2</v>
      </c>
    </row>
    <row r="152" spans="1:13" x14ac:dyDescent="0.25">
      <c r="A152">
        <v>2002</v>
      </c>
      <c r="B152" s="85">
        <f>C8</f>
        <v>8.2361488951626927E-2</v>
      </c>
    </row>
    <row r="153" spans="1:13" x14ac:dyDescent="0.25">
      <c r="A153">
        <v>2003</v>
      </c>
      <c r="B153" s="85">
        <f>C12</f>
        <v>8.3691137557020456E-2</v>
      </c>
    </row>
    <row r="154" spans="1:13" x14ac:dyDescent="0.25">
      <c r="A154">
        <v>2004</v>
      </c>
      <c r="B154" s="85">
        <f>C16</f>
        <v>8.4085938615683892E-2</v>
      </c>
      <c r="L154" t="s">
        <v>128</v>
      </c>
      <c r="M154">
        <f>SLOPE(A151:A171,B151:B171)</f>
        <v>420.64131048887276</v>
      </c>
    </row>
    <row r="155" spans="1:13" x14ac:dyDescent="0.25">
      <c r="A155">
        <v>2005</v>
      </c>
      <c r="B155" s="85">
        <f>C20</f>
        <v>8.5061799471258998E-2</v>
      </c>
    </row>
    <row r="156" spans="1:13" x14ac:dyDescent="0.25">
      <c r="A156">
        <v>2006</v>
      </c>
      <c r="B156" s="85">
        <f>C24</f>
        <v>8.6330623240802554E-2</v>
      </c>
    </row>
    <row r="157" spans="1:13" x14ac:dyDescent="0.25">
      <c r="A157">
        <v>2007</v>
      </c>
      <c r="B157" s="85">
        <f>C28</f>
        <v>8.5195938297819615E-2</v>
      </c>
    </row>
    <row r="158" spans="1:13" x14ac:dyDescent="0.25">
      <c r="A158">
        <v>2008</v>
      </c>
      <c r="B158" s="85">
        <f>C32</f>
        <v>8.61167759264891E-2</v>
      </c>
    </row>
    <row r="159" spans="1:13" x14ac:dyDescent="0.25">
      <c r="A159">
        <v>2009</v>
      </c>
      <c r="B159" s="85">
        <f>C36</f>
        <v>8.5949072703869103E-2</v>
      </c>
      <c r="L159" t="s">
        <v>159</v>
      </c>
      <c r="M159" s="85">
        <f>(B162-B151)/(A162-A151)</f>
        <v>3.0374070249513085E-4</v>
      </c>
    </row>
    <row r="160" spans="1:13" x14ac:dyDescent="0.25">
      <c r="A160">
        <v>2010</v>
      </c>
      <c r="B160" s="85">
        <f>C40</f>
        <v>8.4037411734469908E-2</v>
      </c>
      <c r="L160" t="s">
        <v>160</v>
      </c>
      <c r="M160" s="85">
        <f>(B171-B163)/(A171-A163)</f>
        <v>4.1987997912503842E-3</v>
      </c>
    </row>
    <row r="161" spans="1:2" x14ac:dyDescent="0.25">
      <c r="A161">
        <v>2011</v>
      </c>
      <c r="B161" s="85">
        <f>C44</f>
        <v>8.5674371280669792E-2</v>
      </c>
    </row>
    <row r="162" spans="1:2" x14ac:dyDescent="0.25">
      <c r="A162">
        <v>2012</v>
      </c>
      <c r="B162" s="85">
        <f>C48</f>
        <v>8.6247840201733747E-2</v>
      </c>
    </row>
    <row r="163" spans="1:2" x14ac:dyDescent="0.25">
      <c r="A163">
        <v>2013</v>
      </c>
      <c r="B163" s="85">
        <f>C52</f>
        <v>9.0175177473989981E-2</v>
      </c>
    </row>
    <row r="164" spans="1:2" x14ac:dyDescent="0.25">
      <c r="A164">
        <v>2014</v>
      </c>
      <c r="B164" s="85">
        <f>C56</f>
        <v>9.3829447782957515E-2</v>
      </c>
    </row>
    <row r="165" spans="1:2" x14ac:dyDescent="0.25">
      <c r="A165">
        <v>2015</v>
      </c>
      <c r="B165" s="85">
        <f>C60</f>
        <v>9.4963450799690402E-2</v>
      </c>
    </row>
    <row r="166" spans="1:2" x14ac:dyDescent="0.25">
      <c r="A166">
        <v>2016</v>
      </c>
      <c r="B166" s="85">
        <f>C64</f>
        <v>9.2769494052916138E-2</v>
      </c>
    </row>
    <row r="167" spans="1:2" x14ac:dyDescent="0.25">
      <c r="A167">
        <v>2017</v>
      </c>
      <c r="B167" s="85">
        <f>C68</f>
        <v>0.10025176828444247</v>
      </c>
    </row>
    <row r="168" spans="1:2" x14ac:dyDescent="0.25">
      <c r="A168">
        <v>2018</v>
      </c>
      <c r="B168" s="85">
        <f>C72</f>
        <v>9.8376123396638621E-2</v>
      </c>
    </row>
    <row r="169" spans="1:2" x14ac:dyDescent="0.25">
      <c r="A169">
        <v>2019</v>
      </c>
      <c r="B169" s="85">
        <f>C76</f>
        <v>0.11873034451059858</v>
      </c>
    </row>
    <row r="170" spans="1:2" x14ac:dyDescent="0.25">
      <c r="A170">
        <v>2020</v>
      </c>
      <c r="B170" s="85">
        <f>C80</f>
        <v>0.11622931421108164</v>
      </c>
    </row>
    <row r="171" spans="1:2" x14ac:dyDescent="0.25">
      <c r="A171">
        <v>2021</v>
      </c>
      <c r="B171" s="85">
        <f>C84</f>
        <v>0.12376557580399306</v>
      </c>
    </row>
  </sheetData>
  <mergeCells count="25">
    <mergeCell ref="A88:P92"/>
    <mergeCell ref="A93:F96"/>
    <mergeCell ref="A120:F123"/>
    <mergeCell ref="A147:F150"/>
    <mergeCell ref="A46:A49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74:A77"/>
    <mergeCell ref="A78:A81"/>
    <mergeCell ref="A82:A85"/>
    <mergeCell ref="A50:A53"/>
    <mergeCell ref="A54:A57"/>
    <mergeCell ref="A58:A61"/>
    <mergeCell ref="A62:A65"/>
    <mergeCell ref="A66:A69"/>
    <mergeCell ref="A70:A7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2811-58E9-C448-892F-2352F03F0911}">
  <dimension ref="A2:E9"/>
  <sheetViews>
    <sheetView tabSelected="1" workbookViewId="0">
      <selection activeCell="F25" sqref="F25"/>
    </sheetView>
  </sheetViews>
  <sheetFormatPr defaultColWidth="11.42578125" defaultRowHeight="15" x14ac:dyDescent="0.25"/>
  <cols>
    <col min="3" max="3" width="15.7109375" customWidth="1"/>
    <col min="4" max="4" width="17.7109375" customWidth="1"/>
    <col min="5" max="5" width="13.7109375" bestFit="1" customWidth="1"/>
  </cols>
  <sheetData>
    <row r="2" spans="1:5" x14ac:dyDescent="0.25">
      <c r="A2" s="58" t="s">
        <v>28</v>
      </c>
      <c r="B2" s="58" t="s">
        <v>29</v>
      </c>
      <c r="C2" s="58" t="s">
        <v>237</v>
      </c>
      <c r="D2" s="58" t="s">
        <v>238</v>
      </c>
      <c r="E2" s="58" t="s">
        <v>239</v>
      </c>
    </row>
    <row r="3" spans="1:5" x14ac:dyDescent="0.25">
      <c r="A3" s="58" t="s">
        <v>64</v>
      </c>
      <c r="B3" s="58" t="s">
        <v>65</v>
      </c>
      <c r="C3" s="116">
        <v>760300</v>
      </c>
      <c r="D3" s="117">
        <f>C3+((C3-500000)*0.25)</f>
        <v>825375</v>
      </c>
      <c r="E3" s="117">
        <f>D3-C3</f>
        <v>65075</v>
      </c>
    </row>
    <row r="4" spans="1:5" x14ac:dyDescent="0.25">
      <c r="A4" s="58" t="s">
        <v>58</v>
      </c>
      <c r="B4" s="58" t="s">
        <v>94</v>
      </c>
      <c r="C4" s="116">
        <v>334000</v>
      </c>
      <c r="D4" s="116">
        <v>334000</v>
      </c>
      <c r="E4" s="117">
        <f t="shared" ref="E4:E5" si="0">D4-C4</f>
        <v>0</v>
      </c>
    </row>
    <row r="5" spans="1:5" x14ac:dyDescent="0.25">
      <c r="A5" s="58" t="s">
        <v>53</v>
      </c>
      <c r="B5" s="58" t="s">
        <v>54</v>
      </c>
      <c r="C5" s="116">
        <v>494000</v>
      </c>
      <c r="D5" s="116">
        <v>494000</v>
      </c>
      <c r="E5" s="117">
        <f t="shared" si="0"/>
        <v>0</v>
      </c>
    </row>
    <row r="6" spans="1:5" x14ac:dyDescent="0.25">
      <c r="A6" s="58" t="s">
        <v>72</v>
      </c>
      <c r="B6" s="58" t="s">
        <v>240</v>
      </c>
      <c r="C6" s="116">
        <v>770000</v>
      </c>
      <c r="D6" s="117">
        <f>C6+((C6-500000)*0.25)</f>
        <v>837500</v>
      </c>
      <c r="E6" s="117">
        <f>D6-C6</f>
        <v>67500</v>
      </c>
    </row>
    <row r="7" spans="1:5" x14ac:dyDescent="0.25">
      <c r="A7" s="58"/>
      <c r="B7" s="58"/>
    </row>
    <row r="9" spans="1:5" x14ac:dyDescent="0.25">
      <c r="A9" s="58"/>
      <c r="B9" s="58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3A9E-EFBB-426A-A47B-26F91F430C60}">
  <dimension ref="A1:E1"/>
  <sheetViews>
    <sheetView workbookViewId="0">
      <selection activeCell="K21" sqref="K21"/>
    </sheetView>
  </sheetViews>
  <sheetFormatPr defaultColWidth="8.85546875" defaultRowHeight="15" x14ac:dyDescent="0.25"/>
  <sheetData>
    <row r="1" spans="1:5" x14ac:dyDescent="0.25">
      <c r="A1" t="s">
        <v>81</v>
      </c>
      <c r="C1" t="s">
        <v>56</v>
      </c>
      <c r="E1" t="s">
        <v>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A0E4-FACF-D14C-9100-DF34DF46E26B}">
  <dimension ref="A1:D5"/>
  <sheetViews>
    <sheetView workbookViewId="0"/>
  </sheetViews>
  <sheetFormatPr defaultColWidth="11.42578125" defaultRowHeight="15" x14ac:dyDescent="0.25"/>
  <cols>
    <col min="1" max="1" width="29.85546875" customWidth="1"/>
    <col min="2" max="2" width="17" bestFit="1" customWidth="1"/>
    <col min="3" max="3" width="17.7109375" bestFit="1" customWidth="1"/>
  </cols>
  <sheetData>
    <row r="1" spans="1:4" x14ac:dyDescent="0.25">
      <c r="A1" t="s">
        <v>134</v>
      </c>
    </row>
    <row r="3" spans="1:4" x14ac:dyDescent="0.25">
      <c r="B3" t="s">
        <v>135</v>
      </c>
      <c r="C3" t="s">
        <v>136</v>
      </c>
      <c r="D3" t="s">
        <v>137</v>
      </c>
    </row>
    <row r="4" spans="1:4" x14ac:dyDescent="0.25">
      <c r="A4" t="s">
        <v>138</v>
      </c>
      <c r="B4">
        <v>7</v>
      </c>
      <c r="C4">
        <v>7</v>
      </c>
      <c r="D4">
        <v>7</v>
      </c>
    </row>
    <row r="5" spans="1:4" x14ac:dyDescent="0.25">
      <c r="A5" t="s">
        <v>139</v>
      </c>
      <c r="C5">
        <v>3</v>
      </c>
      <c r="D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0567-9016-204A-BB3F-84E05C9CB0A3}">
  <dimension ref="A1:AL30"/>
  <sheetViews>
    <sheetView topLeftCell="AC1" zoomScale="99" workbookViewId="0">
      <selection activeCell="A32" sqref="A32"/>
    </sheetView>
  </sheetViews>
  <sheetFormatPr defaultColWidth="11.42578125" defaultRowHeight="15" x14ac:dyDescent="0.25"/>
  <cols>
    <col min="1" max="1" width="24.85546875" bestFit="1" customWidth="1"/>
    <col min="4" max="4" width="12.28515625" bestFit="1" customWidth="1"/>
    <col min="8" max="8" width="16.140625" customWidth="1"/>
    <col min="11" max="11" width="13.7109375" customWidth="1"/>
    <col min="18" max="18" width="15.85546875" customWidth="1"/>
    <col min="36" max="36" width="13.140625" customWidth="1"/>
    <col min="38" max="38" width="34.7109375" bestFit="1" customWidth="1"/>
  </cols>
  <sheetData>
    <row r="1" spans="1:38" x14ac:dyDescent="0.25">
      <c r="A1" s="55" t="s">
        <v>130</v>
      </c>
      <c r="B1" s="56" t="s">
        <v>52</v>
      </c>
      <c r="C1" s="57" t="s">
        <v>54</v>
      </c>
      <c r="D1" s="57" t="s">
        <v>56</v>
      </c>
      <c r="E1" s="57" t="s">
        <v>57</v>
      </c>
      <c r="F1" s="57" t="s">
        <v>59</v>
      </c>
      <c r="G1" s="57" t="s">
        <v>61</v>
      </c>
      <c r="H1" s="57" t="s">
        <v>63</v>
      </c>
      <c r="I1" s="57" t="s">
        <v>65</v>
      </c>
      <c r="J1" s="57" t="s">
        <v>67</v>
      </c>
      <c r="K1" s="57" t="s">
        <v>69</v>
      </c>
      <c r="L1" s="57" t="s">
        <v>70</v>
      </c>
      <c r="M1" s="57" t="s">
        <v>71</v>
      </c>
      <c r="N1" s="57" t="s">
        <v>73</v>
      </c>
      <c r="O1" s="57" t="s">
        <v>74</v>
      </c>
      <c r="P1" s="57" t="s">
        <v>75</v>
      </c>
      <c r="Q1" s="57" t="s">
        <v>77</v>
      </c>
      <c r="R1" s="57" t="s">
        <v>79</v>
      </c>
      <c r="S1" s="57" t="s">
        <v>80</v>
      </c>
      <c r="T1" s="57" t="s">
        <v>81</v>
      </c>
      <c r="U1" s="57" t="s">
        <v>83</v>
      </c>
      <c r="V1" s="57" t="s">
        <v>84</v>
      </c>
      <c r="W1" s="57" t="s">
        <v>85</v>
      </c>
      <c r="X1" s="57" t="s">
        <v>86</v>
      </c>
      <c r="Y1" s="57" t="s">
        <v>87</v>
      </c>
      <c r="Z1" s="57" t="s">
        <v>88</v>
      </c>
      <c r="AA1" s="57" t="s">
        <v>89</v>
      </c>
      <c r="AB1" s="57" t="s">
        <v>90</v>
      </c>
      <c r="AC1" s="57" t="s">
        <v>91</v>
      </c>
      <c r="AD1" s="57" t="s">
        <v>93</v>
      </c>
      <c r="AE1" s="57" t="s">
        <v>94</v>
      </c>
      <c r="AF1" s="57" t="s">
        <v>95</v>
      </c>
      <c r="AG1" s="57" t="s">
        <v>96</v>
      </c>
      <c r="AH1" s="57" t="s">
        <v>97</v>
      </c>
      <c r="AI1" s="57" t="s">
        <v>98</v>
      </c>
      <c r="AJ1" s="57" t="s">
        <v>100</v>
      </c>
      <c r="AK1" s="57" t="s">
        <v>102</v>
      </c>
      <c r="AL1" s="65" t="s">
        <v>123</v>
      </c>
    </row>
    <row r="2" spans="1:38" x14ac:dyDescent="0.25">
      <c r="A2" s="48" t="s">
        <v>103</v>
      </c>
      <c r="B2" s="49">
        <v>2706041</v>
      </c>
      <c r="C2" s="50">
        <v>35511</v>
      </c>
      <c r="D2" s="50">
        <v>70642</v>
      </c>
      <c r="E2" s="50">
        <v>8267</v>
      </c>
      <c r="F2" s="50">
        <v>6631</v>
      </c>
      <c r="G2" s="50">
        <v>11449</v>
      </c>
      <c r="H2" s="50">
        <v>6179</v>
      </c>
      <c r="I2" s="50">
        <v>20090</v>
      </c>
      <c r="J2" s="50">
        <v>51745</v>
      </c>
      <c r="K2" s="50">
        <v>12573</v>
      </c>
      <c r="L2" s="50">
        <v>10963</v>
      </c>
      <c r="M2" s="50">
        <v>34623</v>
      </c>
      <c r="N2" s="50">
        <v>28578</v>
      </c>
      <c r="O2" s="50">
        <v>59401</v>
      </c>
      <c r="P2" s="50">
        <v>31020</v>
      </c>
      <c r="Q2" s="50">
        <v>54503</v>
      </c>
      <c r="R2" s="50">
        <v>25395</v>
      </c>
      <c r="S2" s="50">
        <v>36364</v>
      </c>
      <c r="T2" s="50">
        <v>85177</v>
      </c>
      <c r="U2" s="50">
        <v>21165</v>
      </c>
      <c r="V2" s="50">
        <v>46253</v>
      </c>
      <c r="W2" s="50">
        <v>63696</v>
      </c>
      <c r="X2" s="50">
        <v>10155</v>
      </c>
      <c r="Y2" s="50">
        <v>21813</v>
      </c>
      <c r="Z2" s="50">
        <v>20994</v>
      </c>
      <c r="AA2" s="50">
        <v>13776</v>
      </c>
      <c r="AB2" s="50">
        <v>47432</v>
      </c>
      <c r="AC2" s="50">
        <v>30164</v>
      </c>
      <c r="AD2" s="50">
        <v>24771</v>
      </c>
      <c r="AE2" s="50">
        <v>43513</v>
      </c>
      <c r="AF2" s="50">
        <v>43226</v>
      </c>
      <c r="AG2" s="50">
        <v>12014</v>
      </c>
      <c r="AH2" s="50">
        <v>56894</v>
      </c>
      <c r="AI2" s="50">
        <v>28205</v>
      </c>
      <c r="AJ2" s="50">
        <v>8748</v>
      </c>
      <c r="AK2" s="50">
        <v>12936</v>
      </c>
      <c r="AL2" s="66">
        <f t="shared" ref="AL2:AL23" si="0">SUM(C2:AK2)</f>
        <v>1094866</v>
      </c>
    </row>
    <row r="3" spans="1:38" x14ac:dyDescent="0.25">
      <c r="A3" s="47" t="s">
        <v>30</v>
      </c>
      <c r="B3" s="51">
        <v>91887</v>
      </c>
      <c r="C3" s="52">
        <v>0</v>
      </c>
      <c r="D3" s="52">
        <v>2218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2146</v>
      </c>
      <c r="N3" s="52">
        <v>0</v>
      </c>
      <c r="O3" s="52">
        <v>3066</v>
      </c>
      <c r="P3" s="52">
        <v>0</v>
      </c>
      <c r="Q3" s="52">
        <v>1673</v>
      </c>
      <c r="R3" s="52">
        <v>0</v>
      </c>
      <c r="S3" s="52">
        <v>1695</v>
      </c>
      <c r="T3" s="52">
        <v>4267</v>
      </c>
      <c r="U3" s="52">
        <v>0</v>
      </c>
      <c r="V3" s="52">
        <v>2639</v>
      </c>
      <c r="W3" s="52">
        <v>5255</v>
      </c>
      <c r="X3" s="52">
        <v>0</v>
      </c>
      <c r="Y3" s="52">
        <v>0</v>
      </c>
      <c r="Z3" s="52">
        <v>0</v>
      </c>
      <c r="AA3" s="52">
        <v>0</v>
      </c>
      <c r="AB3" s="52">
        <v>4604</v>
      </c>
      <c r="AC3" s="52">
        <v>2159</v>
      </c>
      <c r="AD3" s="52">
        <v>2627</v>
      </c>
      <c r="AE3" s="52">
        <v>0</v>
      </c>
      <c r="AF3" s="52">
        <v>0</v>
      </c>
      <c r="AG3" s="52">
        <v>0</v>
      </c>
      <c r="AH3" s="52">
        <v>3245</v>
      </c>
      <c r="AI3" s="52">
        <v>1358</v>
      </c>
      <c r="AJ3" s="52">
        <v>121</v>
      </c>
      <c r="AK3" s="52">
        <v>1392</v>
      </c>
      <c r="AL3" s="66">
        <f t="shared" si="0"/>
        <v>38465</v>
      </c>
    </row>
    <row r="4" spans="1:38" x14ac:dyDescent="0.25">
      <c r="A4" s="47" t="s">
        <v>31</v>
      </c>
      <c r="B4" s="51">
        <v>88716</v>
      </c>
      <c r="C4" s="52">
        <v>0</v>
      </c>
      <c r="D4" s="52">
        <v>2146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4229</v>
      </c>
      <c r="N4" s="52">
        <v>0</v>
      </c>
      <c r="O4" s="52">
        <v>2427</v>
      </c>
      <c r="P4" s="52">
        <v>0</v>
      </c>
      <c r="Q4" s="52">
        <v>1380</v>
      </c>
      <c r="R4" s="52">
        <v>0</v>
      </c>
      <c r="S4" s="52">
        <v>2657</v>
      </c>
      <c r="T4" s="52">
        <v>3810</v>
      </c>
      <c r="U4" s="52">
        <v>0</v>
      </c>
      <c r="V4" s="52">
        <v>1921</v>
      </c>
      <c r="W4" s="52">
        <v>4027</v>
      </c>
      <c r="X4" s="52">
        <v>0</v>
      </c>
      <c r="Y4" s="52">
        <v>0</v>
      </c>
      <c r="Z4" s="52">
        <v>0</v>
      </c>
      <c r="AA4" s="52">
        <v>0</v>
      </c>
      <c r="AB4" s="52">
        <v>3305</v>
      </c>
      <c r="AC4" s="52">
        <v>2232</v>
      </c>
      <c r="AD4" s="52">
        <v>1793</v>
      </c>
      <c r="AE4" s="52">
        <v>0</v>
      </c>
      <c r="AF4" s="52">
        <v>0</v>
      </c>
      <c r="AG4" s="52">
        <v>0</v>
      </c>
      <c r="AH4" s="52">
        <v>2800</v>
      </c>
      <c r="AI4" s="52">
        <v>1358</v>
      </c>
      <c r="AJ4" s="52">
        <v>87</v>
      </c>
      <c r="AK4" s="52">
        <v>2756</v>
      </c>
      <c r="AL4" s="66">
        <f t="shared" si="0"/>
        <v>36928</v>
      </c>
    </row>
    <row r="5" spans="1:38" x14ac:dyDescent="0.25">
      <c r="A5" s="47" t="s">
        <v>32</v>
      </c>
      <c r="B5" s="51">
        <v>89918</v>
      </c>
      <c r="C5" s="52">
        <v>0</v>
      </c>
      <c r="D5" s="52">
        <v>2570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3886</v>
      </c>
      <c r="N5" s="52">
        <v>0</v>
      </c>
      <c r="O5" s="52">
        <v>1852</v>
      </c>
      <c r="P5" s="52">
        <v>0</v>
      </c>
      <c r="Q5" s="52">
        <v>1502</v>
      </c>
      <c r="R5" s="52">
        <v>0</v>
      </c>
      <c r="S5" s="52">
        <v>2424</v>
      </c>
      <c r="T5" s="52">
        <v>2598</v>
      </c>
      <c r="U5" s="52">
        <v>0</v>
      </c>
      <c r="V5" s="52">
        <v>1688</v>
      </c>
      <c r="W5" s="52">
        <v>3165</v>
      </c>
      <c r="X5" s="52">
        <v>0</v>
      </c>
      <c r="Y5" s="52">
        <v>1054</v>
      </c>
      <c r="Z5" s="52">
        <v>0</v>
      </c>
      <c r="AA5" s="52">
        <v>0</v>
      </c>
      <c r="AB5" s="52">
        <v>2796</v>
      </c>
      <c r="AC5" s="52">
        <v>2181</v>
      </c>
      <c r="AD5" s="52">
        <v>1057</v>
      </c>
      <c r="AE5" s="52">
        <v>0</v>
      </c>
      <c r="AF5" s="52">
        <v>0</v>
      </c>
      <c r="AG5" s="52">
        <v>0</v>
      </c>
      <c r="AH5" s="52">
        <v>3941</v>
      </c>
      <c r="AI5" s="52">
        <v>1241</v>
      </c>
      <c r="AJ5" s="52">
        <v>326</v>
      </c>
      <c r="AK5" s="52">
        <v>2197</v>
      </c>
      <c r="AL5" s="66">
        <f t="shared" si="0"/>
        <v>34478</v>
      </c>
    </row>
    <row r="6" spans="1:38" x14ac:dyDescent="0.25">
      <c r="A6" s="47" t="s">
        <v>33</v>
      </c>
      <c r="B6" s="51">
        <v>115636</v>
      </c>
      <c r="C6" s="52">
        <v>0</v>
      </c>
      <c r="D6" s="52">
        <v>2610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4345</v>
      </c>
      <c r="N6" s="52">
        <v>0</v>
      </c>
      <c r="O6" s="52">
        <v>2228</v>
      </c>
      <c r="P6" s="52">
        <v>0</v>
      </c>
      <c r="Q6" s="52">
        <v>1866</v>
      </c>
      <c r="R6" s="52">
        <v>0</v>
      </c>
      <c r="S6" s="52">
        <v>1901</v>
      </c>
      <c r="T6" s="52">
        <v>5662</v>
      </c>
      <c r="U6" s="52">
        <v>0</v>
      </c>
      <c r="V6" s="52">
        <v>1958</v>
      </c>
      <c r="W6" s="52">
        <v>3501</v>
      </c>
      <c r="X6" s="52">
        <v>0</v>
      </c>
      <c r="Y6" s="52">
        <v>3303</v>
      </c>
      <c r="Z6" s="52">
        <v>0</v>
      </c>
      <c r="AA6" s="52">
        <v>0</v>
      </c>
      <c r="AB6" s="52">
        <v>3239</v>
      </c>
      <c r="AC6" s="52">
        <v>2411</v>
      </c>
      <c r="AD6" s="52">
        <v>1756</v>
      </c>
      <c r="AE6" s="52">
        <v>0</v>
      </c>
      <c r="AF6" s="52">
        <v>0</v>
      </c>
      <c r="AG6" s="52">
        <v>0</v>
      </c>
      <c r="AH6" s="52">
        <v>6293</v>
      </c>
      <c r="AI6" s="52">
        <v>1533</v>
      </c>
      <c r="AJ6" s="52">
        <v>556</v>
      </c>
      <c r="AK6" s="52">
        <v>2345</v>
      </c>
      <c r="AL6" s="66">
        <f t="shared" si="0"/>
        <v>45507</v>
      </c>
    </row>
    <row r="7" spans="1:38" x14ac:dyDescent="0.25">
      <c r="A7" s="47" t="s">
        <v>34</v>
      </c>
      <c r="B7" s="51">
        <v>109901</v>
      </c>
      <c r="C7" s="52">
        <v>0</v>
      </c>
      <c r="D7" s="52">
        <v>2697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4785</v>
      </c>
      <c r="N7" s="52">
        <v>0</v>
      </c>
      <c r="O7" s="52">
        <v>2096</v>
      </c>
      <c r="P7" s="52">
        <v>0</v>
      </c>
      <c r="Q7" s="52">
        <v>2341</v>
      </c>
      <c r="R7" s="52">
        <v>0</v>
      </c>
      <c r="S7" s="52">
        <v>1875</v>
      </c>
      <c r="T7" s="52">
        <v>5105</v>
      </c>
      <c r="U7" s="52">
        <v>0</v>
      </c>
      <c r="V7" s="52">
        <v>3303</v>
      </c>
      <c r="W7" s="52">
        <v>4901</v>
      </c>
      <c r="X7" s="52">
        <v>0</v>
      </c>
      <c r="Y7" s="52">
        <v>2450</v>
      </c>
      <c r="Z7" s="52">
        <v>0</v>
      </c>
      <c r="AA7" s="52">
        <v>0</v>
      </c>
      <c r="AB7" s="52">
        <v>2211</v>
      </c>
      <c r="AC7" s="52">
        <v>2369</v>
      </c>
      <c r="AD7" s="52">
        <v>2725</v>
      </c>
      <c r="AE7" s="52">
        <v>0</v>
      </c>
      <c r="AF7" s="52">
        <v>0</v>
      </c>
      <c r="AG7" s="52">
        <v>0</v>
      </c>
      <c r="AH7" s="52">
        <v>4831</v>
      </c>
      <c r="AI7" s="52">
        <v>1180</v>
      </c>
      <c r="AJ7" s="52">
        <v>1037</v>
      </c>
      <c r="AK7" s="52">
        <v>1586</v>
      </c>
      <c r="AL7" s="66">
        <f t="shared" si="0"/>
        <v>45492</v>
      </c>
    </row>
    <row r="8" spans="1:38" x14ac:dyDescent="0.25">
      <c r="A8" s="47" t="s">
        <v>35</v>
      </c>
      <c r="B8" s="51">
        <v>109161</v>
      </c>
      <c r="C8" s="52">
        <v>0</v>
      </c>
      <c r="D8" s="52">
        <v>3070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4024</v>
      </c>
      <c r="N8" s="52">
        <v>0</v>
      </c>
      <c r="O8" s="52">
        <v>2308</v>
      </c>
      <c r="P8" s="52">
        <v>0</v>
      </c>
      <c r="Q8" s="52">
        <v>2448</v>
      </c>
      <c r="R8" s="52">
        <v>0</v>
      </c>
      <c r="S8" s="52">
        <v>1587</v>
      </c>
      <c r="T8" s="52">
        <v>4190</v>
      </c>
      <c r="U8" s="52">
        <v>0</v>
      </c>
      <c r="V8" s="52">
        <v>2419</v>
      </c>
      <c r="W8" s="52">
        <v>5183</v>
      </c>
      <c r="X8" s="52">
        <v>0</v>
      </c>
      <c r="Y8" s="52">
        <v>1617</v>
      </c>
      <c r="Z8" s="52">
        <v>0</v>
      </c>
      <c r="AA8" s="52">
        <v>0</v>
      </c>
      <c r="AB8" s="52">
        <v>1558</v>
      </c>
      <c r="AC8" s="52">
        <v>2111</v>
      </c>
      <c r="AD8" s="52">
        <v>1801</v>
      </c>
      <c r="AE8" s="52">
        <v>0</v>
      </c>
      <c r="AF8" s="52">
        <v>0</v>
      </c>
      <c r="AG8" s="52">
        <v>0</v>
      </c>
      <c r="AH8" s="52">
        <v>4072</v>
      </c>
      <c r="AI8" s="52">
        <v>1022</v>
      </c>
      <c r="AJ8" s="52">
        <v>3670</v>
      </c>
      <c r="AK8" s="52">
        <v>1377</v>
      </c>
      <c r="AL8" s="66">
        <f t="shared" si="0"/>
        <v>42457</v>
      </c>
    </row>
    <row r="9" spans="1:38" x14ac:dyDescent="0.25">
      <c r="A9" s="47" t="s">
        <v>36</v>
      </c>
      <c r="B9" s="51">
        <v>129192</v>
      </c>
      <c r="C9" s="52">
        <v>0</v>
      </c>
      <c r="D9" s="52">
        <v>4117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2048</v>
      </c>
      <c r="N9" s="52">
        <v>0</v>
      </c>
      <c r="O9" s="52">
        <v>2938</v>
      </c>
      <c r="P9" s="52">
        <v>132</v>
      </c>
      <c r="Q9" s="52">
        <v>3499</v>
      </c>
      <c r="R9" s="52">
        <v>0</v>
      </c>
      <c r="S9" s="52">
        <v>2290</v>
      </c>
      <c r="T9" s="52">
        <v>5381</v>
      </c>
      <c r="U9" s="52">
        <v>0</v>
      </c>
      <c r="V9" s="52">
        <v>2689</v>
      </c>
      <c r="W9" s="52">
        <v>7194</v>
      </c>
      <c r="X9" s="52">
        <v>0</v>
      </c>
      <c r="Y9" s="52">
        <v>2602</v>
      </c>
      <c r="Z9" s="52">
        <v>0</v>
      </c>
      <c r="AA9" s="52">
        <v>0</v>
      </c>
      <c r="AB9" s="52">
        <v>3123</v>
      </c>
      <c r="AC9" s="52">
        <v>2369</v>
      </c>
      <c r="AD9" s="52">
        <v>2053</v>
      </c>
      <c r="AE9" s="52">
        <v>0</v>
      </c>
      <c r="AF9" s="52">
        <v>3470</v>
      </c>
      <c r="AG9" s="52">
        <v>0</v>
      </c>
      <c r="AH9" s="52">
        <v>5621</v>
      </c>
      <c r="AI9" s="52">
        <v>3266</v>
      </c>
      <c r="AJ9" s="52">
        <v>853</v>
      </c>
      <c r="AK9" s="52">
        <v>1169</v>
      </c>
      <c r="AL9" s="66">
        <f t="shared" si="0"/>
        <v>54814</v>
      </c>
    </row>
    <row r="10" spans="1:38" x14ac:dyDescent="0.25">
      <c r="A10" s="47" t="s">
        <v>37</v>
      </c>
      <c r="B10" s="51">
        <v>110615</v>
      </c>
      <c r="C10" s="52">
        <v>0</v>
      </c>
      <c r="D10" s="52">
        <v>2166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843</v>
      </c>
      <c r="N10" s="52">
        <v>0</v>
      </c>
      <c r="O10" s="52">
        <v>2134</v>
      </c>
      <c r="P10" s="52">
        <v>2956</v>
      </c>
      <c r="Q10" s="52">
        <v>2278</v>
      </c>
      <c r="R10" s="52">
        <v>0</v>
      </c>
      <c r="S10" s="52">
        <v>1653</v>
      </c>
      <c r="T10" s="52">
        <v>4714</v>
      </c>
      <c r="U10" s="52">
        <v>0</v>
      </c>
      <c r="V10" s="52">
        <v>2645</v>
      </c>
      <c r="W10" s="52">
        <v>4096</v>
      </c>
      <c r="X10" s="52">
        <v>0</v>
      </c>
      <c r="Y10" s="52">
        <v>1607</v>
      </c>
      <c r="Z10" s="52">
        <v>0</v>
      </c>
      <c r="AA10" s="52">
        <v>0</v>
      </c>
      <c r="AB10" s="52">
        <v>4745</v>
      </c>
      <c r="AC10" s="52">
        <v>3436</v>
      </c>
      <c r="AD10" s="52">
        <v>1180</v>
      </c>
      <c r="AE10" s="52">
        <v>0</v>
      </c>
      <c r="AF10" s="52">
        <v>3512</v>
      </c>
      <c r="AG10" s="52">
        <v>0</v>
      </c>
      <c r="AH10" s="52">
        <v>3519</v>
      </c>
      <c r="AI10" s="52">
        <v>2513</v>
      </c>
      <c r="AJ10" s="52">
        <v>784</v>
      </c>
      <c r="AK10" s="52">
        <v>100</v>
      </c>
      <c r="AL10" s="66">
        <f t="shared" si="0"/>
        <v>44881</v>
      </c>
    </row>
    <row r="11" spans="1:38" x14ac:dyDescent="0.25">
      <c r="A11" s="47" t="s">
        <v>38</v>
      </c>
      <c r="B11" s="51">
        <v>98673</v>
      </c>
      <c r="C11" s="52">
        <v>0</v>
      </c>
      <c r="D11" s="52">
        <v>1441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452</v>
      </c>
      <c r="N11" s="52">
        <v>0</v>
      </c>
      <c r="O11" s="52">
        <v>1646</v>
      </c>
      <c r="P11" s="52">
        <v>2440</v>
      </c>
      <c r="Q11" s="52">
        <v>2532</v>
      </c>
      <c r="R11" s="52">
        <v>0</v>
      </c>
      <c r="S11" s="52">
        <v>956</v>
      </c>
      <c r="T11" s="52">
        <v>4885</v>
      </c>
      <c r="U11" s="52">
        <v>0</v>
      </c>
      <c r="V11" s="52">
        <v>2155</v>
      </c>
      <c r="W11" s="52">
        <v>3014</v>
      </c>
      <c r="X11" s="52">
        <v>0</v>
      </c>
      <c r="Y11" s="52">
        <v>1240</v>
      </c>
      <c r="Z11" s="52">
        <v>0</v>
      </c>
      <c r="AA11" s="52">
        <v>0</v>
      </c>
      <c r="AB11" s="52">
        <v>3466</v>
      </c>
      <c r="AC11" s="52">
        <v>1730</v>
      </c>
      <c r="AD11" s="52">
        <v>659</v>
      </c>
      <c r="AE11" s="52">
        <v>0</v>
      </c>
      <c r="AF11" s="52">
        <v>2041</v>
      </c>
      <c r="AG11" s="52">
        <v>0</v>
      </c>
      <c r="AH11" s="52">
        <v>4044</v>
      </c>
      <c r="AI11" s="52">
        <v>2331</v>
      </c>
      <c r="AJ11" s="52">
        <v>456</v>
      </c>
      <c r="AK11" s="52">
        <v>14</v>
      </c>
      <c r="AL11" s="66">
        <f t="shared" si="0"/>
        <v>35502</v>
      </c>
    </row>
    <row r="12" spans="1:38" x14ac:dyDescent="0.25">
      <c r="A12" s="47" t="s">
        <v>39</v>
      </c>
      <c r="B12" s="51">
        <v>127751</v>
      </c>
      <c r="C12" s="52">
        <v>0</v>
      </c>
      <c r="D12" s="52">
        <v>1928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272</v>
      </c>
      <c r="N12" s="52">
        <v>0</v>
      </c>
      <c r="O12" s="52">
        <v>1821</v>
      </c>
      <c r="P12" s="52">
        <v>2153</v>
      </c>
      <c r="Q12" s="52">
        <v>3014</v>
      </c>
      <c r="R12" s="52">
        <v>0</v>
      </c>
      <c r="S12" s="52">
        <v>3032</v>
      </c>
      <c r="T12" s="52">
        <v>7140</v>
      </c>
      <c r="U12" s="52">
        <v>0</v>
      </c>
      <c r="V12" s="52">
        <v>2450</v>
      </c>
      <c r="W12" s="52">
        <v>2987</v>
      </c>
      <c r="X12" s="52">
        <v>0</v>
      </c>
      <c r="Y12" s="52">
        <v>1420</v>
      </c>
      <c r="Z12" s="52">
        <v>0</v>
      </c>
      <c r="AA12" s="52">
        <v>0</v>
      </c>
      <c r="AB12" s="52">
        <v>3422</v>
      </c>
      <c r="AC12" s="52">
        <v>1784</v>
      </c>
      <c r="AD12" s="52">
        <v>1704</v>
      </c>
      <c r="AE12" s="52">
        <v>0</v>
      </c>
      <c r="AF12" s="52">
        <v>2877</v>
      </c>
      <c r="AG12" s="52">
        <v>1390</v>
      </c>
      <c r="AH12" s="52">
        <v>3921</v>
      </c>
      <c r="AI12" s="52">
        <v>3217</v>
      </c>
      <c r="AJ12" s="52">
        <v>301</v>
      </c>
      <c r="AK12" s="52">
        <v>0</v>
      </c>
      <c r="AL12" s="66">
        <f t="shared" si="0"/>
        <v>44833</v>
      </c>
    </row>
    <row r="13" spans="1:38" x14ac:dyDescent="0.25">
      <c r="A13" s="47" t="s">
        <v>40</v>
      </c>
      <c r="B13" s="51">
        <v>138343</v>
      </c>
      <c r="C13" s="52">
        <v>0</v>
      </c>
      <c r="D13" s="52">
        <v>1558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373</v>
      </c>
      <c r="K13" s="52">
        <v>0</v>
      </c>
      <c r="L13" s="52">
        <v>0</v>
      </c>
      <c r="M13" s="52">
        <v>206</v>
      </c>
      <c r="N13" s="52">
        <v>0</v>
      </c>
      <c r="O13" s="52">
        <v>1868</v>
      </c>
      <c r="P13" s="52">
        <v>2651</v>
      </c>
      <c r="Q13" s="52">
        <v>3291</v>
      </c>
      <c r="R13" s="52">
        <v>0</v>
      </c>
      <c r="S13" s="52">
        <v>2980</v>
      </c>
      <c r="T13" s="52">
        <v>6469</v>
      </c>
      <c r="U13" s="52">
        <v>0</v>
      </c>
      <c r="V13" s="52">
        <v>4437</v>
      </c>
      <c r="W13" s="52">
        <v>4465</v>
      </c>
      <c r="X13" s="52">
        <v>0</v>
      </c>
      <c r="Y13" s="52">
        <v>1646</v>
      </c>
      <c r="Z13" s="52">
        <v>0</v>
      </c>
      <c r="AA13" s="52">
        <v>0</v>
      </c>
      <c r="AB13" s="52">
        <v>3207</v>
      </c>
      <c r="AC13" s="52">
        <v>1693</v>
      </c>
      <c r="AD13" s="52">
        <v>1775</v>
      </c>
      <c r="AE13" s="52">
        <v>0</v>
      </c>
      <c r="AF13" s="52">
        <v>3129</v>
      </c>
      <c r="AG13" s="52">
        <v>4194</v>
      </c>
      <c r="AH13" s="52">
        <v>3764</v>
      </c>
      <c r="AI13" s="52">
        <v>2128</v>
      </c>
      <c r="AJ13" s="52">
        <v>223</v>
      </c>
      <c r="AK13" s="52">
        <v>0</v>
      </c>
      <c r="AL13" s="66">
        <f t="shared" si="0"/>
        <v>50057</v>
      </c>
    </row>
    <row r="14" spans="1:38" x14ac:dyDescent="0.25">
      <c r="A14" s="47" t="s">
        <v>41</v>
      </c>
      <c r="B14" s="51">
        <v>137968</v>
      </c>
      <c r="C14" s="52">
        <v>0</v>
      </c>
      <c r="D14" s="52">
        <v>1637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2298</v>
      </c>
      <c r="K14" s="52">
        <v>0</v>
      </c>
      <c r="L14" s="52">
        <v>0</v>
      </c>
      <c r="M14" s="52">
        <v>161</v>
      </c>
      <c r="N14" s="52">
        <v>0</v>
      </c>
      <c r="O14" s="52">
        <v>3715</v>
      </c>
      <c r="P14" s="52">
        <v>3879</v>
      </c>
      <c r="Q14" s="52">
        <v>2826</v>
      </c>
      <c r="R14" s="52">
        <v>0</v>
      </c>
      <c r="S14" s="52">
        <v>2012</v>
      </c>
      <c r="T14" s="52">
        <v>5570</v>
      </c>
      <c r="U14" s="52">
        <v>1476</v>
      </c>
      <c r="V14" s="52">
        <v>4261</v>
      </c>
      <c r="W14" s="52">
        <v>3982</v>
      </c>
      <c r="X14" s="52">
        <v>0</v>
      </c>
      <c r="Y14" s="52">
        <v>1085</v>
      </c>
      <c r="Z14" s="52">
        <v>0</v>
      </c>
      <c r="AA14" s="52">
        <v>0</v>
      </c>
      <c r="AB14" s="52">
        <v>2445</v>
      </c>
      <c r="AC14" s="52">
        <v>1341</v>
      </c>
      <c r="AD14" s="52">
        <v>920</v>
      </c>
      <c r="AE14" s="52">
        <v>0</v>
      </c>
      <c r="AF14" s="52">
        <v>2555</v>
      </c>
      <c r="AG14" s="52">
        <v>2028</v>
      </c>
      <c r="AH14" s="52">
        <v>3726</v>
      </c>
      <c r="AI14" s="52">
        <v>1956</v>
      </c>
      <c r="AJ14" s="52">
        <v>152</v>
      </c>
      <c r="AK14" s="52">
        <v>0</v>
      </c>
      <c r="AL14" s="66">
        <f t="shared" si="0"/>
        <v>48025</v>
      </c>
    </row>
    <row r="15" spans="1:38" x14ac:dyDescent="0.25">
      <c r="A15" s="47" t="s">
        <v>42</v>
      </c>
      <c r="B15" s="51">
        <v>142149</v>
      </c>
      <c r="C15" s="52">
        <v>0</v>
      </c>
      <c r="D15" s="52">
        <v>3395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4604</v>
      </c>
      <c r="K15" s="52">
        <v>0</v>
      </c>
      <c r="L15" s="52">
        <v>0</v>
      </c>
      <c r="M15" s="52">
        <v>7</v>
      </c>
      <c r="N15" s="52">
        <v>51</v>
      </c>
      <c r="O15" s="52">
        <v>4250</v>
      </c>
      <c r="P15" s="52">
        <v>2887</v>
      </c>
      <c r="Q15" s="52">
        <v>3788</v>
      </c>
      <c r="R15" s="52">
        <v>0</v>
      </c>
      <c r="S15" s="52">
        <v>1647</v>
      </c>
      <c r="T15" s="52">
        <v>6866</v>
      </c>
      <c r="U15" s="52">
        <v>4387</v>
      </c>
      <c r="V15" s="52">
        <v>3169</v>
      </c>
      <c r="W15" s="52">
        <v>2899</v>
      </c>
      <c r="X15" s="52">
        <v>0</v>
      </c>
      <c r="Y15" s="52">
        <v>729</v>
      </c>
      <c r="Z15" s="52">
        <v>1983</v>
      </c>
      <c r="AA15" s="52">
        <v>0</v>
      </c>
      <c r="AB15" s="52">
        <v>1540</v>
      </c>
      <c r="AC15" s="52">
        <v>898</v>
      </c>
      <c r="AD15" s="52">
        <v>529</v>
      </c>
      <c r="AE15" s="52">
        <v>0</v>
      </c>
      <c r="AF15" s="52">
        <v>4818</v>
      </c>
      <c r="AG15" s="52">
        <v>1262</v>
      </c>
      <c r="AH15" s="52">
        <v>2175</v>
      </c>
      <c r="AI15" s="52">
        <v>1731</v>
      </c>
      <c r="AJ15" s="52">
        <v>111</v>
      </c>
      <c r="AK15" s="52">
        <v>0</v>
      </c>
      <c r="AL15" s="66">
        <f t="shared" si="0"/>
        <v>53726</v>
      </c>
    </row>
    <row r="16" spans="1:38" x14ac:dyDescent="0.25">
      <c r="A16" s="47" t="s">
        <v>43</v>
      </c>
      <c r="B16" s="51">
        <v>144195</v>
      </c>
      <c r="C16" s="52">
        <v>0</v>
      </c>
      <c r="D16" s="52">
        <v>3614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4781</v>
      </c>
      <c r="K16" s="52">
        <v>0</v>
      </c>
      <c r="L16" s="52">
        <v>0</v>
      </c>
      <c r="M16" s="52">
        <v>0</v>
      </c>
      <c r="N16" s="52">
        <v>2040</v>
      </c>
      <c r="O16" s="52">
        <v>3891</v>
      </c>
      <c r="P16" s="52">
        <v>2340</v>
      </c>
      <c r="Q16" s="52">
        <v>4247</v>
      </c>
      <c r="R16" s="52">
        <v>1047</v>
      </c>
      <c r="S16" s="52">
        <v>1675</v>
      </c>
      <c r="T16" s="52">
        <v>6830</v>
      </c>
      <c r="U16" s="52">
        <v>3846</v>
      </c>
      <c r="V16" s="52">
        <v>2133</v>
      </c>
      <c r="W16" s="52">
        <v>2131</v>
      </c>
      <c r="X16" s="52">
        <v>0</v>
      </c>
      <c r="Y16" s="52">
        <v>432</v>
      </c>
      <c r="Z16" s="52">
        <v>4039</v>
      </c>
      <c r="AA16" s="52">
        <v>0</v>
      </c>
      <c r="AB16" s="52">
        <v>931</v>
      </c>
      <c r="AC16" s="52">
        <v>641</v>
      </c>
      <c r="AD16" s="52">
        <v>464</v>
      </c>
      <c r="AE16" s="52">
        <v>2018</v>
      </c>
      <c r="AF16" s="52">
        <v>5385</v>
      </c>
      <c r="AG16" s="52">
        <v>1332</v>
      </c>
      <c r="AH16" s="52">
        <v>1200</v>
      </c>
      <c r="AI16" s="52">
        <v>1569</v>
      </c>
      <c r="AJ16" s="52">
        <v>58</v>
      </c>
      <c r="AK16" s="52">
        <v>0</v>
      </c>
      <c r="AL16" s="66">
        <f t="shared" si="0"/>
        <v>56644</v>
      </c>
    </row>
    <row r="17" spans="1:38" x14ac:dyDescent="0.25">
      <c r="A17" s="47" t="s">
        <v>44</v>
      </c>
      <c r="B17" s="51">
        <v>150686</v>
      </c>
      <c r="C17" s="52">
        <v>0</v>
      </c>
      <c r="D17" s="52">
        <v>3755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3189</v>
      </c>
      <c r="K17" s="52">
        <v>0</v>
      </c>
      <c r="L17" s="52">
        <v>0</v>
      </c>
      <c r="M17" s="52">
        <v>0</v>
      </c>
      <c r="N17" s="52">
        <v>2368</v>
      </c>
      <c r="O17" s="52">
        <v>4214</v>
      </c>
      <c r="P17" s="52">
        <v>1446</v>
      </c>
      <c r="Q17" s="52">
        <v>3148</v>
      </c>
      <c r="R17" s="52">
        <v>2105</v>
      </c>
      <c r="S17" s="52">
        <v>1562</v>
      </c>
      <c r="T17" s="52">
        <v>4277</v>
      </c>
      <c r="U17" s="52">
        <v>3168</v>
      </c>
      <c r="V17" s="52">
        <v>1964</v>
      </c>
      <c r="W17" s="52">
        <v>2609</v>
      </c>
      <c r="X17" s="52">
        <v>2029</v>
      </c>
      <c r="Y17" s="52">
        <v>338</v>
      </c>
      <c r="Z17" s="52">
        <v>4039</v>
      </c>
      <c r="AA17" s="52">
        <v>0</v>
      </c>
      <c r="AB17" s="52">
        <v>2549</v>
      </c>
      <c r="AC17" s="52">
        <v>360</v>
      </c>
      <c r="AD17" s="52">
        <v>441</v>
      </c>
      <c r="AE17" s="52">
        <v>8943</v>
      </c>
      <c r="AF17" s="52">
        <v>4890</v>
      </c>
      <c r="AG17" s="52">
        <v>909</v>
      </c>
      <c r="AH17" s="52">
        <v>1620</v>
      </c>
      <c r="AI17" s="52">
        <v>1292</v>
      </c>
      <c r="AJ17" s="52">
        <v>13</v>
      </c>
      <c r="AK17" s="52">
        <v>0</v>
      </c>
      <c r="AL17" s="66">
        <f t="shared" si="0"/>
        <v>61228</v>
      </c>
    </row>
    <row r="18" spans="1:38" x14ac:dyDescent="0.25">
      <c r="A18" s="47" t="s">
        <v>45</v>
      </c>
      <c r="B18" s="51">
        <v>154603</v>
      </c>
      <c r="C18" s="52">
        <v>0</v>
      </c>
      <c r="D18" s="52">
        <v>4955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4162</v>
      </c>
      <c r="K18" s="52">
        <v>0</v>
      </c>
      <c r="L18" s="52">
        <v>0</v>
      </c>
      <c r="M18" s="52">
        <v>0</v>
      </c>
      <c r="N18" s="52">
        <v>3943</v>
      </c>
      <c r="O18" s="52">
        <v>4247</v>
      </c>
      <c r="P18" s="52">
        <v>3233</v>
      </c>
      <c r="Q18" s="52">
        <v>3023</v>
      </c>
      <c r="R18" s="52">
        <v>5136</v>
      </c>
      <c r="S18" s="52">
        <v>1482</v>
      </c>
      <c r="T18" s="52">
        <v>2735</v>
      </c>
      <c r="U18" s="52">
        <v>2655</v>
      </c>
      <c r="V18" s="52">
        <v>1379</v>
      </c>
      <c r="W18" s="52">
        <v>1525</v>
      </c>
      <c r="X18" s="52">
        <v>4337</v>
      </c>
      <c r="Y18" s="52">
        <v>732</v>
      </c>
      <c r="Z18" s="52">
        <v>2051</v>
      </c>
      <c r="AA18" s="52">
        <v>1430</v>
      </c>
      <c r="AB18" s="52">
        <v>1716</v>
      </c>
      <c r="AC18" s="52">
        <v>930</v>
      </c>
      <c r="AD18" s="52">
        <v>1620</v>
      </c>
      <c r="AE18" s="52">
        <v>4705</v>
      </c>
      <c r="AF18" s="52">
        <v>4419</v>
      </c>
      <c r="AG18" s="52">
        <v>414</v>
      </c>
      <c r="AH18" s="52">
        <v>1469</v>
      </c>
      <c r="AI18" s="52">
        <v>510</v>
      </c>
      <c r="AJ18" s="52">
        <v>0</v>
      </c>
      <c r="AK18" s="52">
        <v>0</v>
      </c>
      <c r="AL18" s="66">
        <f t="shared" si="0"/>
        <v>62808</v>
      </c>
    </row>
    <row r="19" spans="1:38" x14ac:dyDescent="0.25">
      <c r="A19" s="47" t="s">
        <v>46</v>
      </c>
      <c r="B19" s="51">
        <v>158649</v>
      </c>
      <c r="C19" s="52">
        <v>0</v>
      </c>
      <c r="D19" s="52">
        <v>4821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3374</v>
      </c>
      <c r="K19" s="52">
        <v>0</v>
      </c>
      <c r="L19" s="52">
        <v>0</v>
      </c>
      <c r="M19" s="52">
        <v>0</v>
      </c>
      <c r="N19" s="52">
        <v>5035</v>
      </c>
      <c r="O19" s="52">
        <v>4071</v>
      </c>
      <c r="P19" s="52">
        <v>2373</v>
      </c>
      <c r="Q19" s="52">
        <v>3123</v>
      </c>
      <c r="R19" s="52">
        <v>4067</v>
      </c>
      <c r="S19" s="52">
        <v>1019</v>
      </c>
      <c r="T19" s="52">
        <v>2038</v>
      </c>
      <c r="U19" s="52">
        <v>1819</v>
      </c>
      <c r="V19" s="52">
        <v>1180</v>
      </c>
      <c r="W19" s="52">
        <v>857</v>
      </c>
      <c r="X19" s="52">
        <v>2439</v>
      </c>
      <c r="Y19" s="52">
        <v>748</v>
      </c>
      <c r="Z19" s="52">
        <v>3712</v>
      </c>
      <c r="AA19" s="52">
        <v>4748</v>
      </c>
      <c r="AB19" s="52">
        <v>1281</v>
      </c>
      <c r="AC19" s="52">
        <v>722</v>
      </c>
      <c r="AD19" s="52">
        <v>955</v>
      </c>
      <c r="AE19" s="52">
        <v>6639</v>
      </c>
      <c r="AF19" s="52">
        <v>3246</v>
      </c>
      <c r="AG19" s="52">
        <v>314</v>
      </c>
      <c r="AH19" s="52">
        <v>500</v>
      </c>
      <c r="AI19" s="52">
        <v>0</v>
      </c>
      <c r="AJ19" s="52">
        <v>0</v>
      </c>
      <c r="AK19" s="52">
        <v>0</v>
      </c>
      <c r="AL19" s="66">
        <f t="shared" si="0"/>
        <v>59081</v>
      </c>
    </row>
    <row r="20" spans="1:38" x14ac:dyDescent="0.25">
      <c r="A20" s="47" t="s">
        <v>47</v>
      </c>
      <c r="B20" s="51">
        <v>147929</v>
      </c>
      <c r="C20" s="52">
        <v>0</v>
      </c>
      <c r="D20" s="52">
        <v>3627</v>
      </c>
      <c r="E20" s="52">
        <v>0</v>
      </c>
      <c r="F20" s="52">
        <v>0</v>
      </c>
      <c r="G20" s="52">
        <v>994</v>
      </c>
      <c r="H20" s="52">
        <v>0</v>
      </c>
      <c r="I20" s="52">
        <v>7</v>
      </c>
      <c r="J20" s="52">
        <v>12303</v>
      </c>
      <c r="K20" s="52">
        <v>842</v>
      </c>
      <c r="L20" s="52">
        <v>0</v>
      </c>
      <c r="M20" s="52">
        <v>0</v>
      </c>
      <c r="N20" s="52">
        <v>5687</v>
      </c>
      <c r="O20" s="52">
        <v>3853</v>
      </c>
      <c r="P20" s="52">
        <v>1662</v>
      </c>
      <c r="Q20" s="52">
        <v>2649</v>
      </c>
      <c r="R20" s="52">
        <v>4213</v>
      </c>
      <c r="S20" s="52">
        <v>1512</v>
      </c>
      <c r="T20" s="52">
        <v>1328</v>
      </c>
      <c r="U20" s="52">
        <v>1853</v>
      </c>
      <c r="V20" s="52">
        <v>1164</v>
      </c>
      <c r="W20" s="52">
        <v>609</v>
      </c>
      <c r="X20" s="52">
        <v>1061</v>
      </c>
      <c r="Y20" s="52">
        <v>359</v>
      </c>
      <c r="Z20" s="52">
        <v>3633</v>
      </c>
      <c r="AA20" s="52">
        <v>4981</v>
      </c>
      <c r="AB20" s="52">
        <v>732</v>
      </c>
      <c r="AC20" s="52">
        <v>365</v>
      </c>
      <c r="AD20" s="52">
        <v>399</v>
      </c>
      <c r="AE20" s="52">
        <v>7238</v>
      </c>
      <c r="AF20" s="52">
        <v>2426</v>
      </c>
      <c r="AG20" s="52">
        <v>129</v>
      </c>
      <c r="AH20" s="52">
        <v>143</v>
      </c>
      <c r="AI20" s="52">
        <v>0</v>
      </c>
      <c r="AJ20" s="52">
        <v>0</v>
      </c>
      <c r="AK20" s="52">
        <v>0</v>
      </c>
      <c r="AL20" s="66">
        <f t="shared" si="0"/>
        <v>63769</v>
      </c>
    </row>
    <row r="21" spans="1:38" x14ac:dyDescent="0.25">
      <c r="A21" s="47" t="s">
        <v>48</v>
      </c>
      <c r="B21" s="51">
        <v>142381</v>
      </c>
      <c r="C21" s="52">
        <v>15683</v>
      </c>
      <c r="D21" s="52">
        <v>4977</v>
      </c>
      <c r="E21" s="52">
        <v>0</v>
      </c>
      <c r="F21" s="52">
        <v>0</v>
      </c>
      <c r="G21" s="52">
        <v>1090</v>
      </c>
      <c r="H21" s="52">
        <v>0</v>
      </c>
      <c r="I21" s="52">
        <v>5377</v>
      </c>
      <c r="J21" s="52">
        <v>6127</v>
      </c>
      <c r="K21" s="52">
        <v>3451</v>
      </c>
      <c r="L21" s="52">
        <v>0</v>
      </c>
      <c r="M21" s="52">
        <v>2213</v>
      </c>
      <c r="N21" s="52">
        <v>4851</v>
      </c>
      <c r="O21" s="52">
        <v>2889</v>
      </c>
      <c r="P21" s="52">
        <v>1413</v>
      </c>
      <c r="Q21" s="52">
        <v>2793</v>
      </c>
      <c r="R21" s="52">
        <v>5016</v>
      </c>
      <c r="S21" s="52">
        <v>1292</v>
      </c>
      <c r="T21" s="52">
        <v>588</v>
      </c>
      <c r="U21" s="52">
        <v>1116</v>
      </c>
      <c r="V21" s="52">
        <v>1730</v>
      </c>
      <c r="W21" s="52">
        <v>903</v>
      </c>
      <c r="X21" s="52">
        <v>193</v>
      </c>
      <c r="Y21" s="52">
        <v>255</v>
      </c>
      <c r="Z21" s="52">
        <v>1149</v>
      </c>
      <c r="AA21" s="52">
        <v>1966</v>
      </c>
      <c r="AB21" s="52">
        <v>446</v>
      </c>
      <c r="AC21" s="52">
        <v>347</v>
      </c>
      <c r="AD21" s="52">
        <v>181</v>
      </c>
      <c r="AE21" s="52">
        <v>9198</v>
      </c>
      <c r="AF21" s="52">
        <v>458</v>
      </c>
      <c r="AG21" s="52">
        <v>42</v>
      </c>
      <c r="AH21" s="52">
        <v>10</v>
      </c>
      <c r="AI21" s="52">
        <v>0</v>
      </c>
      <c r="AJ21" s="52">
        <v>0</v>
      </c>
      <c r="AK21" s="52">
        <v>0</v>
      </c>
      <c r="AL21" s="66">
        <f t="shared" si="0"/>
        <v>75754</v>
      </c>
    </row>
    <row r="22" spans="1:38" x14ac:dyDescent="0.25">
      <c r="A22" s="47" t="s">
        <v>49</v>
      </c>
      <c r="B22" s="51">
        <v>141412</v>
      </c>
      <c r="C22" s="52">
        <v>7770</v>
      </c>
      <c r="D22" s="52">
        <v>4412</v>
      </c>
      <c r="E22" s="52">
        <v>0</v>
      </c>
      <c r="F22" s="52">
        <v>0</v>
      </c>
      <c r="G22" s="52">
        <v>2950</v>
      </c>
      <c r="H22" s="52">
        <v>19</v>
      </c>
      <c r="I22" s="52">
        <v>9184</v>
      </c>
      <c r="J22" s="52">
        <v>5221</v>
      </c>
      <c r="K22" s="52">
        <v>4999</v>
      </c>
      <c r="L22" s="52">
        <v>7754</v>
      </c>
      <c r="M22" s="52">
        <v>2487</v>
      </c>
      <c r="N22" s="52">
        <v>2714</v>
      </c>
      <c r="O22" s="52">
        <v>2506</v>
      </c>
      <c r="P22" s="52">
        <v>594</v>
      </c>
      <c r="Q22" s="52">
        <v>2246</v>
      </c>
      <c r="R22" s="52">
        <v>3257</v>
      </c>
      <c r="S22" s="52">
        <v>634</v>
      </c>
      <c r="T22" s="52">
        <v>263</v>
      </c>
      <c r="U22" s="52">
        <v>464</v>
      </c>
      <c r="V22" s="52">
        <v>682</v>
      </c>
      <c r="W22" s="52">
        <v>245</v>
      </c>
      <c r="X22" s="52">
        <v>15</v>
      </c>
      <c r="Y22" s="52">
        <v>124</v>
      </c>
      <c r="Z22" s="52">
        <v>351</v>
      </c>
      <c r="AA22" s="52">
        <v>616</v>
      </c>
      <c r="AB22" s="52">
        <v>96</v>
      </c>
      <c r="AC22" s="52">
        <v>65</v>
      </c>
      <c r="AD22" s="52">
        <v>126</v>
      </c>
      <c r="AE22" s="52">
        <v>4770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66">
        <f t="shared" si="0"/>
        <v>64564</v>
      </c>
    </row>
    <row r="23" spans="1:38" x14ac:dyDescent="0.25">
      <c r="A23" s="47" t="s">
        <v>50</v>
      </c>
      <c r="B23" s="51">
        <v>176276</v>
      </c>
      <c r="C23" s="52">
        <v>12058</v>
      </c>
      <c r="D23" s="52">
        <v>8928</v>
      </c>
      <c r="E23" s="52">
        <v>8267</v>
      </c>
      <c r="F23" s="52">
        <v>6631</v>
      </c>
      <c r="G23" s="52">
        <v>6415</v>
      </c>
      <c r="H23" s="52">
        <v>6160</v>
      </c>
      <c r="I23" s="52">
        <v>5522</v>
      </c>
      <c r="J23" s="52">
        <v>5313</v>
      </c>
      <c r="K23" s="52">
        <v>3281</v>
      </c>
      <c r="L23" s="52">
        <v>3209</v>
      </c>
      <c r="M23" s="52">
        <v>2519</v>
      </c>
      <c r="N23" s="52">
        <v>1889</v>
      </c>
      <c r="O23" s="52">
        <v>1381</v>
      </c>
      <c r="P23" s="52">
        <v>861</v>
      </c>
      <c r="Q23" s="52">
        <v>836</v>
      </c>
      <c r="R23" s="52">
        <v>554</v>
      </c>
      <c r="S23" s="52">
        <v>479</v>
      </c>
      <c r="T23" s="52">
        <v>461</v>
      </c>
      <c r="U23" s="52">
        <v>381</v>
      </c>
      <c r="V23" s="52">
        <v>287</v>
      </c>
      <c r="W23" s="52">
        <v>148</v>
      </c>
      <c r="X23" s="52">
        <v>81</v>
      </c>
      <c r="Y23" s="52">
        <v>72</v>
      </c>
      <c r="Z23" s="52">
        <v>37</v>
      </c>
      <c r="AA23" s="52">
        <v>35</v>
      </c>
      <c r="AB23" s="52">
        <v>20</v>
      </c>
      <c r="AC23" s="52">
        <v>20</v>
      </c>
      <c r="AD23" s="52">
        <v>6</v>
      </c>
      <c r="AE23" s="52">
        <v>2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66">
        <f t="shared" si="0"/>
        <v>75853</v>
      </c>
    </row>
    <row r="24" spans="1:38" x14ac:dyDescent="0.25">
      <c r="A24" s="53" t="s">
        <v>104</v>
      </c>
      <c r="B24" s="54"/>
      <c r="C24" s="54">
        <v>1847</v>
      </c>
      <c r="D24" s="54">
        <v>1440</v>
      </c>
      <c r="E24" s="54">
        <v>2369</v>
      </c>
      <c r="F24" s="54">
        <v>1891</v>
      </c>
      <c r="G24" s="54">
        <v>2220</v>
      </c>
      <c r="H24" s="54">
        <v>2555</v>
      </c>
      <c r="I24" s="54">
        <v>2490</v>
      </c>
      <c r="J24" s="54">
        <v>1521</v>
      </c>
      <c r="K24" s="54">
        <v>1740</v>
      </c>
      <c r="L24" s="54">
        <v>1705</v>
      </c>
      <c r="M24" s="54">
        <v>1095</v>
      </c>
      <c r="N24" s="54">
        <v>1710</v>
      </c>
      <c r="O24" s="54">
        <v>960</v>
      </c>
      <c r="P24" s="54">
        <v>1541</v>
      </c>
      <c r="Q24" s="54">
        <v>1215</v>
      </c>
      <c r="R24" s="54">
        <v>1845</v>
      </c>
      <c r="S24" s="54">
        <v>1010</v>
      </c>
      <c r="T24" s="54">
        <v>1164</v>
      </c>
      <c r="U24" s="54">
        <v>1530</v>
      </c>
      <c r="V24" s="54">
        <v>1240</v>
      </c>
      <c r="W24" s="54">
        <v>1335</v>
      </c>
      <c r="X24" s="54">
        <v>1599</v>
      </c>
      <c r="Y24" s="54">
        <v>1453</v>
      </c>
      <c r="Z24" s="54">
        <v>2108</v>
      </c>
      <c r="AA24" s="54">
        <v>2390</v>
      </c>
      <c r="AB24" s="54">
        <v>1299</v>
      </c>
      <c r="AC24" s="54">
        <v>1300</v>
      </c>
      <c r="AD24" s="54">
        <v>1130</v>
      </c>
      <c r="AE24" s="54">
        <v>1585</v>
      </c>
      <c r="AF24" s="54">
        <v>1225</v>
      </c>
      <c r="AG24" s="54">
        <v>1270</v>
      </c>
      <c r="AH24" s="54">
        <v>1220</v>
      </c>
      <c r="AI24" s="54">
        <v>1714</v>
      </c>
      <c r="AJ24" s="54">
        <v>1584</v>
      </c>
      <c r="AK24" s="54">
        <v>1145</v>
      </c>
      <c r="AL24" s="66"/>
    </row>
    <row r="25" spans="1:38" x14ac:dyDescent="0.25">
      <c r="A25" s="53" t="s">
        <v>105</v>
      </c>
      <c r="B25" s="54"/>
      <c r="C25" s="54" t="s">
        <v>106</v>
      </c>
      <c r="D25" s="54" t="s">
        <v>107</v>
      </c>
      <c r="E25" s="54" t="s">
        <v>106</v>
      </c>
      <c r="F25" s="54" t="s">
        <v>106</v>
      </c>
      <c r="G25" s="54" t="s">
        <v>106</v>
      </c>
      <c r="H25" s="54" t="s">
        <v>106</v>
      </c>
      <c r="I25" s="54" t="s">
        <v>106</v>
      </c>
      <c r="J25" s="54" t="s">
        <v>106</v>
      </c>
      <c r="K25" s="54" t="s">
        <v>106</v>
      </c>
      <c r="L25" s="54" t="s">
        <v>106</v>
      </c>
      <c r="M25" s="54" t="s">
        <v>108</v>
      </c>
      <c r="N25" s="54" t="s">
        <v>106</v>
      </c>
      <c r="O25" s="54" t="s">
        <v>107</v>
      </c>
      <c r="P25" s="54" t="s">
        <v>113</v>
      </c>
      <c r="Q25" s="54" t="s">
        <v>108</v>
      </c>
      <c r="R25" s="54" t="s">
        <v>114</v>
      </c>
      <c r="S25" s="54" t="s">
        <v>108</v>
      </c>
      <c r="T25" s="54" t="s">
        <v>108</v>
      </c>
      <c r="U25" s="54" t="s">
        <v>108</v>
      </c>
      <c r="V25" s="54" t="s">
        <v>108</v>
      </c>
      <c r="W25" s="54" t="s">
        <v>108</v>
      </c>
      <c r="X25" s="54" t="s">
        <v>115</v>
      </c>
      <c r="Y25" s="54" t="s">
        <v>108</v>
      </c>
      <c r="Z25" s="54" t="s">
        <v>106</v>
      </c>
      <c r="AA25" s="54" t="s">
        <v>106</v>
      </c>
      <c r="AB25" s="54" t="s">
        <v>108</v>
      </c>
      <c r="AC25" s="54" t="s">
        <v>108</v>
      </c>
      <c r="AD25" s="54" t="s">
        <v>108</v>
      </c>
      <c r="AE25" s="54" t="s">
        <v>106</v>
      </c>
      <c r="AF25" s="54" t="s">
        <v>108</v>
      </c>
      <c r="AG25" s="54" t="s">
        <v>108</v>
      </c>
      <c r="AH25" s="54" t="s">
        <v>108</v>
      </c>
      <c r="AI25" s="54" t="s">
        <v>108</v>
      </c>
      <c r="AJ25" s="54" t="s">
        <v>108</v>
      </c>
      <c r="AK25" s="54" t="s">
        <v>108</v>
      </c>
      <c r="AL25" s="66"/>
    </row>
    <row r="26" spans="1:38" x14ac:dyDescent="0.25">
      <c r="A26" s="53" t="s">
        <v>109</v>
      </c>
      <c r="B26" s="54"/>
      <c r="C26" s="54">
        <v>1443</v>
      </c>
      <c r="D26" s="54">
        <v>1670</v>
      </c>
      <c r="E26" s="54">
        <v>1624</v>
      </c>
      <c r="F26" s="54">
        <v>1612</v>
      </c>
      <c r="G26" s="54">
        <v>1658</v>
      </c>
      <c r="H26" s="54">
        <v>1624</v>
      </c>
      <c r="I26" s="54">
        <v>1629</v>
      </c>
      <c r="J26" s="54">
        <v>1550</v>
      </c>
      <c r="K26" s="54">
        <v>1555</v>
      </c>
      <c r="L26" s="54">
        <v>1568</v>
      </c>
      <c r="M26" s="54">
        <v>1385</v>
      </c>
      <c r="N26" s="54">
        <v>1598</v>
      </c>
      <c r="O26" s="54">
        <v>1501</v>
      </c>
      <c r="P26" s="54">
        <v>1666</v>
      </c>
      <c r="Q26" s="54">
        <v>1461</v>
      </c>
      <c r="R26" s="54">
        <v>1709</v>
      </c>
      <c r="S26" s="54">
        <v>1461</v>
      </c>
      <c r="T26" s="54">
        <v>1478</v>
      </c>
      <c r="U26" s="54">
        <v>1689</v>
      </c>
      <c r="V26" s="54">
        <v>1466</v>
      </c>
      <c r="W26" s="54">
        <v>1471</v>
      </c>
      <c r="X26" s="54">
        <v>1458</v>
      </c>
      <c r="Y26" s="54">
        <v>1650</v>
      </c>
      <c r="Z26" s="54">
        <v>1445</v>
      </c>
      <c r="AA26" s="54">
        <v>1684</v>
      </c>
      <c r="AB26" s="54">
        <v>1430</v>
      </c>
      <c r="AC26" s="54">
        <v>1427</v>
      </c>
      <c r="AD26" s="54">
        <v>1461</v>
      </c>
      <c r="AE26" s="54">
        <v>1450</v>
      </c>
      <c r="AF26" s="54">
        <v>1514</v>
      </c>
      <c r="AG26" s="54">
        <v>1615</v>
      </c>
      <c r="AH26" s="54">
        <v>1481</v>
      </c>
      <c r="AI26" s="54">
        <v>1539</v>
      </c>
      <c r="AJ26" s="54">
        <v>1694</v>
      </c>
      <c r="AK26" s="54">
        <v>1509</v>
      </c>
      <c r="AL26" s="66"/>
    </row>
    <row r="27" spans="1:38" x14ac:dyDescent="0.25">
      <c r="A27" s="53" t="s">
        <v>110</v>
      </c>
      <c r="B27" s="54"/>
      <c r="C27" s="54">
        <v>2088</v>
      </c>
      <c r="D27" s="54">
        <v>1785</v>
      </c>
      <c r="E27" s="54">
        <v>2129</v>
      </c>
      <c r="F27" s="54">
        <v>2108</v>
      </c>
      <c r="G27" s="54">
        <v>2034</v>
      </c>
      <c r="H27" s="54">
        <v>1881</v>
      </c>
      <c r="I27" s="54">
        <v>1935</v>
      </c>
      <c r="J27" s="54">
        <v>1770</v>
      </c>
      <c r="K27" s="54">
        <v>1800</v>
      </c>
      <c r="L27" s="54">
        <v>1809</v>
      </c>
      <c r="M27" s="54">
        <v>1695</v>
      </c>
      <c r="N27" s="54">
        <v>1775</v>
      </c>
      <c r="O27" s="54">
        <v>1661</v>
      </c>
      <c r="P27" s="54">
        <v>1808</v>
      </c>
      <c r="Q27" s="54">
        <v>1814</v>
      </c>
      <c r="R27" s="54">
        <v>1801</v>
      </c>
      <c r="S27" s="54">
        <v>1681</v>
      </c>
      <c r="T27" s="54">
        <v>1778</v>
      </c>
      <c r="U27" s="54">
        <v>1839</v>
      </c>
      <c r="V27" s="54">
        <v>1824</v>
      </c>
      <c r="W27" s="54">
        <v>1821</v>
      </c>
      <c r="X27" s="54">
        <v>1798</v>
      </c>
      <c r="Y27" s="54">
        <v>1791</v>
      </c>
      <c r="Z27" s="54">
        <v>1963</v>
      </c>
      <c r="AA27" s="54">
        <v>2271</v>
      </c>
      <c r="AB27" s="54">
        <v>1811</v>
      </c>
      <c r="AC27" s="54">
        <v>1773</v>
      </c>
      <c r="AD27" s="54">
        <v>1750</v>
      </c>
      <c r="AE27" s="54">
        <v>1798</v>
      </c>
      <c r="AF27" s="54">
        <v>1760</v>
      </c>
      <c r="AG27" s="54">
        <v>1775</v>
      </c>
      <c r="AH27" s="54">
        <v>1760</v>
      </c>
      <c r="AI27" s="54">
        <v>1859</v>
      </c>
      <c r="AJ27" s="54">
        <v>1811</v>
      </c>
      <c r="AK27" s="54">
        <v>1730</v>
      </c>
      <c r="AL27" s="66"/>
    </row>
    <row r="28" spans="1:38" x14ac:dyDescent="0.25">
      <c r="A28" s="53" t="s">
        <v>111</v>
      </c>
      <c r="B28" s="54"/>
      <c r="C28" s="54">
        <v>4694</v>
      </c>
      <c r="D28" s="54">
        <v>4210</v>
      </c>
      <c r="E28" s="54">
        <v>4751</v>
      </c>
      <c r="F28" s="54">
        <v>4584</v>
      </c>
      <c r="G28" s="54">
        <v>4425</v>
      </c>
      <c r="H28" s="54">
        <v>4713</v>
      </c>
      <c r="I28" s="54">
        <v>4901</v>
      </c>
      <c r="J28" s="54">
        <v>4445</v>
      </c>
      <c r="K28" s="54">
        <v>4180</v>
      </c>
      <c r="L28" s="54">
        <v>4261</v>
      </c>
      <c r="M28" s="54">
        <v>4420</v>
      </c>
      <c r="N28" s="54">
        <v>4011</v>
      </c>
      <c r="O28" s="54">
        <v>3609</v>
      </c>
      <c r="P28" s="54">
        <v>4432</v>
      </c>
      <c r="Q28" s="54">
        <v>4658</v>
      </c>
      <c r="R28" s="54">
        <v>4694</v>
      </c>
      <c r="S28" s="54">
        <v>3970</v>
      </c>
      <c r="T28" s="54">
        <v>4199</v>
      </c>
      <c r="U28" s="54">
        <v>4544</v>
      </c>
      <c r="V28" s="54">
        <v>4359</v>
      </c>
      <c r="W28" s="54">
        <v>4760</v>
      </c>
      <c r="X28" s="54">
        <v>4270</v>
      </c>
      <c r="Y28" s="54">
        <v>4389</v>
      </c>
      <c r="Z28" s="54">
        <v>4978</v>
      </c>
      <c r="AA28" s="54">
        <v>5037</v>
      </c>
      <c r="AB28" s="54">
        <v>4729</v>
      </c>
      <c r="AC28" s="54">
        <v>4587</v>
      </c>
      <c r="AD28" s="54">
        <v>4249</v>
      </c>
      <c r="AE28" s="54">
        <v>4270</v>
      </c>
      <c r="AF28" s="54">
        <v>4244</v>
      </c>
      <c r="AG28" s="54">
        <v>4295</v>
      </c>
      <c r="AH28" s="54">
        <v>4630</v>
      </c>
      <c r="AI28" s="54">
        <v>4816</v>
      </c>
      <c r="AJ28" s="54">
        <v>4470</v>
      </c>
      <c r="AK28" s="54">
        <v>4201</v>
      </c>
      <c r="AL28" s="66"/>
    </row>
    <row r="29" spans="1:38" x14ac:dyDescent="0.25">
      <c r="A29" s="53" t="s">
        <v>112</v>
      </c>
      <c r="B29" s="54"/>
      <c r="C29" s="54">
        <v>0</v>
      </c>
      <c r="D29" s="54">
        <v>175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159</v>
      </c>
      <c r="N29" s="54">
        <v>0</v>
      </c>
      <c r="O29" s="54">
        <v>118</v>
      </c>
      <c r="P29" s="54">
        <v>199</v>
      </c>
      <c r="Q29" s="54">
        <v>99</v>
      </c>
      <c r="R29" s="54">
        <v>42</v>
      </c>
      <c r="S29" s="54">
        <v>142</v>
      </c>
      <c r="T29" s="54">
        <v>163</v>
      </c>
      <c r="U29" s="54">
        <v>155</v>
      </c>
      <c r="V29" s="54">
        <v>139</v>
      </c>
      <c r="W29" s="54">
        <v>138</v>
      </c>
      <c r="X29" s="54">
        <v>35</v>
      </c>
      <c r="Y29" s="54">
        <v>178</v>
      </c>
      <c r="Z29" s="54">
        <v>0</v>
      </c>
      <c r="AA29" s="54">
        <v>0</v>
      </c>
      <c r="AB29" s="54">
        <v>185</v>
      </c>
      <c r="AC29" s="54">
        <v>185</v>
      </c>
      <c r="AD29" s="54">
        <v>151</v>
      </c>
      <c r="AE29" s="54">
        <v>0</v>
      </c>
      <c r="AF29" s="54">
        <v>136</v>
      </c>
      <c r="AG29" s="54">
        <v>139</v>
      </c>
      <c r="AH29" s="54">
        <v>172</v>
      </c>
      <c r="AI29" s="54">
        <v>168</v>
      </c>
      <c r="AJ29" s="54">
        <v>225</v>
      </c>
      <c r="AK29" s="54">
        <v>155</v>
      </c>
      <c r="AL29" s="66"/>
    </row>
    <row r="30" spans="1:38" x14ac:dyDescent="0.25">
      <c r="A30" s="59" t="s">
        <v>116</v>
      </c>
      <c r="B30" s="60"/>
      <c r="C30" s="60">
        <v>364</v>
      </c>
      <c r="D30" s="60">
        <v>125</v>
      </c>
      <c r="E30" s="60">
        <v>204</v>
      </c>
      <c r="F30" s="60">
        <v>201</v>
      </c>
      <c r="G30" s="60">
        <v>408</v>
      </c>
      <c r="H30" s="60">
        <v>337</v>
      </c>
      <c r="I30" s="60">
        <v>313</v>
      </c>
      <c r="J30" s="60">
        <v>109</v>
      </c>
      <c r="K30" s="60">
        <v>135</v>
      </c>
      <c r="L30" s="60">
        <v>204</v>
      </c>
      <c r="M30" s="60">
        <v>90</v>
      </c>
      <c r="N30" s="60">
        <v>170</v>
      </c>
      <c r="O30" s="60">
        <v>69</v>
      </c>
      <c r="P30" s="60">
        <v>150</v>
      </c>
      <c r="Q30" s="60">
        <v>75</v>
      </c>
      <c r="R30" s="60">
        <v>121</v>
      </c>
      <c r="S30" s="60">
        <v>54</v>
      </c>
      <c r="T30" s="60">
        <v>75</v>
      </c>
      <c r="U30" s="60">
        <v>160</v>
      </c>
      <c r="V30" s="60">
        <v>150</v>
      </c>
      <c r="W30" s="60">
        <v>122</v>
      </c>
      <c r="X30" s="60">
        <v>204</v>
      </c>
      <c r="Y30" s="60">
        <v>140</v>
      </c>
      <c r="Z30" s="60">
        <v>385</v>
      </c>
      <c r="AA30" s="60">
        <v>333</v>
      </c>
      <c r="AB30" s="60">
        <v>110</v>
      </c>
      <c r="AC30" s="60">
        <v>102</v>
      </c>
      <c r="AD30" s="60">
        <v>90</v>
      </c>
      <c r="AE30" s="60">
        <v>134</v>
      </c>
      <c r="AF30" s="60">
        <v>101</v>
      </c>
      <c r="AG30" s="60">
        <v>116</v>
      </c>
      <c r="AH30" s="60">
        <v>110</v>
      </c>
      <c r="AI30" s="60">
        <v>179</v>
      </c>
      <c r="AJ30" s="60">
        <v>169</v>
      </c>
      <c r="AK30" s="60">
        <v>90</v>
      </c>
      <c r="AL30" s="66"/>
    </row>
  </sheetData>
  <phoneticPr fontId="9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F2A2-9FA9-494C-A484-EC051DBBC72F}">
  <dimension ref="A3:I25"/>
  <sheetViews>
    <sheetView zoomScale="90" zoomScaleNormal="90" workbookViewId="0">
      <selection activeCell="A3" sqref="A3"/>
    </sheetView>
  </sheetViews>
  <sheetFormatPr defaultColWidth="11.42578125" defaultRowHeight="15" x14ac:dyDescent="0.25"/>
  <cols>
    <col min="1" max="1" width="13.85546875" bestFit="1" customWidth="1"/>
    <col min="2" max="2" width="17.140625" bestFit="1" customWidth="1"/>
    <col min="3" max="4" width="6.28515625" bestFit="1" customWidth="1"/>
    <col min="5" max="5" width="6.140625" bestFit="1" customWidth="1"/>
    <col min="6" max="6" width="12.42578125" bestFit="1" customWidth="1"/>
    <col min="7" max="7" width="11.7109375" bestFit="1" customWidth="1"/>
    <col min="8" max="8" width="7.140625" bestFit="1" customWidth="1"/>
    <col min="9" max="9" width="8.140625" bestFit="1" customWidth="1"/>
    <col min="10" max="63" width="17.140625" bestFit="1" customWidth="1"/>
    <col min="64" max="72" width="19" bestFit="1" customWidth="1"/>
  </cols>
  <sheetData>
    <row r="3" spans="1:9" x14ac:dyDescent="0.25">
      <c r="B3" s="67" t="s">
        <v>163</v>
      </c>
    </row>
    <row r="4" spans="1:9" x14ac:dyDescent="0.25">
      <c r="A4" s="67" t="s">
        <v>164</v>
      </c>
      <c r="B4" t="s">
        <v>106</v>
      </c>
      <c r="C4" t="s">
        <v>115</v>
      </c>
      <c r="D4" t="s">
        <v>113</v>
      </c>
      <c r="E4" t="s">
        <v>108</v>
      </c>
      <c r="F4" t="s">
        <v>107</v>
      </c>
      <c r="G4" t="s">
        <v>114</v>
      </c>
      <c r="H4" t="s">
        <v>161</v>
      </c>
      <c r="I4" t="s">
        <v>152</v>
      </c>
    </row>
    <row r="5" spans="1:9" x14ac:dyDescent="0.25">
      <c r="A5" s="2" t="s">
        <v>150</v>
      </c>
      <c r="B5" s="61">
        <v>12878</v>
      </c>
      <c r="C5" s="61">
        <v>0</v>
      </c>
      <c r="D5" s="61">
        <v>2340</v>
      </c>
      <c r="E5" s="61">
        <v>32874</v>
      </c>
      <c r="F5" s="61">
        <v>7505</v>
      </c>
      <c r="G5" s="61">
        <v>1047</v>
      </c>
      <c r="H5" s="61">
        <v>200839</v>
      </c>
      <c r="I5" s="61">
        <v>257483</v>
      </c>
    </row>
    <row r="6" spans="1:9" x14ac:dyDescent="0.25">
      <c r="A6" s="2" t="s">
        <v>148</v>
      </c>
      <c r="B6" s="61">
        <v>18539</v>
      </c>
      <c r="C6" s="61">
        <v>2029</v>
      </c>
      <c r="D6" s="61">
        <v>1446</v>
      </c>
      <c r="E6" s="61">
        <v>29140</v>
      </c>
      <c r="F6" s="61">
        <v>7969</v>
      </c>
      <c r="G6" s="61">
        <v>2105</v>
      </c>
      <c r="H6" s="61">
        <v>211914</v>
      </c>
      <c r="I6" s="61">
        <v>273142</v>
      </c>
    </row>
    <row r="7" spans="1:9" x14ac:dyDescent="0.25">
      <c r="A7" s="2" t="s">
        <v>149</v>
      </c>
      <c r="B7" s="61">
        <v>16291</v>
      </c>
      <c r="C7" s="61">
        <v>4337</v>
      </c>
      <c r="D7" s="61">
        <v>3233</v>
      </c>
      <c r="E7" s="61">
        <v>24609</v>
      </c>
      <c r="F7" s="61">
        <v>9202</v>
      </c>
      <c r="G7" s="61">
        <v>5136</v>
      </c>
      <c r="H7" s="61">
        <v>217411</v>
      </c>
      <c r="I7" s="61">
        <v>280219</v>
      </c>
    </row>
    <row r="8" spans="1:9" x14ac:dyDescent="0.25">
      <c r="A8" s="2" t="s">
        <v>143</v>
      </c>
      <c r="B8" s="61">
        <v>23508</v>
      </c>
      <c r="C8" s="61">
        <v>2439</v>
      </c>
      <c r="D8" s="61">
        <v>2373</v>
      </c>
      <c r="E8" s="61">
        <v>17802</v>
      </c>
      <c r="F8" s="61">
        <v>8892</v>
      </c>
      <c r="G8" s="61">
        <v>4067</v>
      </c>
      <c r="H8" s="61">
        <v>217730</v>
      </c>
      <c r="I8" s="61">
        <v>276811</v>
      </c>
    </row>
    <row r="9" spans="1:9" x14ac:dyDescent="0.25">
      <c r="A9" s="2" t="s">
        <v>144</v>
      </c>
      <c r="B9" s="61">
        <v>35685</v>
      </c>
      <c r="C9" s="61">
        <v>1061</v>
      </c>
      <c r="D9" s="61">
        <v>1662</v>
      </c>
      <c r="E9" s="61">
        <v>13668</v>
      </c>
      <c r="F9" s="61">
        <v>7480</v>
      </c>
      <c r="G9" s="61">
        <v>4213</v>
      </c>
      <c r="H9" s="61">
        <v>211698</v>
      </c>
      <c r="I9" s="61">
        <v>275467</v>
      </c>
    </row>
    <row r="10" spans="1:9" x14ac:dyDescent="0.25">
      <c r="A10" s="2" t="s">
        <v>145</v>
      </c>
      <c r="B10" s="61">
        <v>48892</v>
      </c>
      <c r="C10" s="61">
        <v>193</v>
      </c>
      <c r="D10" s="61">
        <v>1413</v>
      </c>
      <c r="E10" s="61">
        <v>12374</v>
      </c>
      <c r="F10" s="61">
        <v>7866</v>
      </c>
      <c r="G10" s="61">
        <v>5016</v>
      </c>
      <c r="H10" s="61">
        <v>218135</v>
      </c>
      <c r="I10" s="61">
        <v>293889</v>
      </c>
    </row>
    <row r="11" spans="1:9" x14ac:dyDescent="0.25">
      <c r="A11" s="2" t="s">
        <v>146</v>
      </c>
      <c r="B11" s="61">
        <v>46348</v>
      </c>
      <c r="C11" s="61">
        <v>15</v>
      </c>
      <c r="D11" s="61">
        <v>594</v>
      </c>
      <c r="E11" s="61">
        <v>7432</v>
      </c>
      <c r="F11" s="61">
        <v>6918</v>
      </c>
      <c r="G11" s="61">
        <v>3257</v>
      </c>
      <c r="H11" s="61">
        <v>205976</v>
      </c>
      <c r="I11" s="61">
        <v>270540</v>
      </c>
    </row>
    <row r="12" spans="1:9" x14ac:dyDescent="0.25">
      <c r="A12" s="2" t="s">
        <v>147</v>
      </c>
      <c r="B12" s="61">
        <v>58819</v>
      </c>
      <c r="C12" s="61">
        <v>81</v>
      </c>
      <c r="D12" s="61">
        <v>861</v>
      </c>
      <c r="E12" s="61">
        <v>5229</v>
      </c>
      <c r="F12" s="61">
        <v>10309</v>
      </c>
      <c r="G12" s="61">
        <v>554</v>
      </c>
      <c r="H12" s="61">
        <v>252129</v>
      </c>
      <c r="I12" s="61">
        <v>327982</v>
      </c>
    </row>
    <row r="13" spans="1:9" x14ac:dyDescent="0.25">
      <c r="A13" s="2" t="s">
        <v>151</v>
      </c>
      <c r="B13" s="61">
        <v>6638</v>
      </c>
      <c r="C13" s="61">
        <v>0</v>
      </c>
      <c r="D13" s="61">
        <v>2887</v>
      </c>
      <c r="E13" s="61">
        <v>36556</v>
      </c>
      <c r="F13" s="61">
        <v>7645</v>
      </c>
      <c r="G13" s="61">
        <v>0</v>
      </c>
      <c r="H13" s="61">
        <v>195875</v>
      </c>
      <c r="I13" s="61">
        <v>249601</v>
      </c>
    </row>
    <row r="14" spans="1:9" x14ac:dyDescent="0.25">
      <c r="A14" s="2" t="s">
        <v>165</v>
      </c>
      <c r="B14" s="61">
        <v>2298</v>
      </c>
      <c r="C14" s="61">
        <v>0</v>
      </c>
      <c r="D14" s="61">
        <v>3879</v>
      </c>
      <c r="E14" s="61">
        <v>36496</v>
      </c>
      <c r="F14" s="61">
        <v>5352</v>
      </c>
      <c r="G14" s="61">
        <v>0</v>
      </c>
      <c r="H14" s="61">
        <v>185993</v>
      </c>
      <c r="I14" s="61">
        <v>234018</v>
      </c>
    </row>
    <row r="15" spans="1:9" x14ac:dyDescent="0.25">
      <c r="A15" s="2" t="s">
        <v>166</v>
      </c>
      <c r="B15" s="61">
        <v>373</v>
      </c>
      <c r="C15" s="61">
        <v>0</v>
      </c>
      <c r="D15" s="61">
        <v>2651</v>
      </c>
      <c r="E15" s="61">
        <v>43607</v>
      </c>
      <c r="F15" s="61">
        <v>3426</v>
      </c>
      <c r="G15" s="61">
        <v>0</v>
      </c>
      <c r="H15" s="61">
        <v>188400</v>
      </c>
      <c r="I15" s="61">
        <v>238457</v>
      </c>
    </row>
    <row r="16" spans="1:9" x14ac:dyDescent="0.25">
      <c r="A16" s="2" t="s">
        <v>167</v>
      </c>
      <c r="B16" s="61">
        <v>0</v>
      </c>
      <c r="C16" s="61">
        <v>0</v>
      </c>
      <c r="D16" s="61">
        <v>2153</v>
      </c>
      <c r="E16" s="61">
        <v>38931</v>
      </c>
      <c r="F16" s="61">
        <v>3749</v>
      </c>
      <c r="G16" s="61">
        <v>0</v>
      </c>
      <c r="H16" s="61">
        <v>172584</v>
      </c>
      <c r="I16" s="61">
        <v>217417</v>
      </c>
    </row>
    <row r="17" spans="1:9" x14ac:dyDescent="0.25">
      <c r="A17" s="2" t="s">
        <v>168</v>
      </c>
      <c r="B17" s="61">
        <v>0</v>
      </c>
      <c r="C17" s="61">
        <v>0</v>
      </c>
      <c r="D17" s="61">
        <v>2440</v>
      </c>
      <c r="E17" s="61">
        <v>29975</v>
      </c>
      <c r="F17" s="61">
        <v>3087</v>
      </c>
      <c r="G17" s="61">
        <v>0</v>
      </c>
      <c r="H17" s="61">
        <v>134175</v>
      </c>
      <c r="I17" s="61">
        <v>169677</v>
      </c>
    </row>
    <row r="18" spans="1:9" x14ac:dyDescent="0.25">
      <c r="A18" s="2" t="s">
        <v>169</v>
      </c>
      <c r="B18" s="61">
        <v>0</v>
      </c>
      <c r="C18" s="61">
        <v>0</v>
      </c>
      <c r="D18" s="61">
        <v>2956</v>
      </c>
      <c r="E18" s="61">
        <v>37625</v>
      </c>
      <c r="F18" s="61">
        <v>4300</v>
      </c>
      <c r="G18" s="61">
        <v>0</v>
      </c>
      <c r="H18" s="61">
        <v>155496</v>
      </c>
      <c r="I18" s="61">
        <v>200377</v>
      </c>
    </row>
    <row r="19" spans="1:9" x14ac:dyDescent="0.25">
      <c r="A19" s="2" t="s">
        <v>170</v>
      </c>
      <c r="B19" s="61">
        <v>0</v>
      </c>
      <c r="C19" s="61">
        <v>0</v>
      </c>
      <c r="D19" s="61">
        <v>132</v>
      </c>
      <c r="E19" s="61">
        <v>47627</v>
      </c>
      <c r="F19" s="61">
        <v>7055</v>
      </c>
      <c r="G19" s="61">
        <v>0</v>
      </c>
      <c r="H19" s="61">
        <v>184006</v>
      </c>
      <c r="I19" s="61">
        <v>238820</v>
      </c>
    </row>
    <row r="20" spans="1:9" x14ac:dyDescent="0.25">
      <c r="A20" s="2" t="s">
        <v>176</v>
      </c>
      <c r="B20" s="61">
        <v>0</v>
      </c>
      <c r="C20" s="61">
        <v>0</v>
      </c>
      <c r="D20" s="61">
        <v>0</v>
      </c>
      <c r="E20" s="61">
        <v>33181</v>
      </c>
      <c r="F20" s="61">
        <v>5284</v>
      </c>
      <c r="G20" s="61">
        <v>0</v>
      </c>
      <c r="H20" s="61">
        <v>130352</v>
      </c>
      <c r="I20" s="61">
        <v>168817</v>
      </c>
    </row>
    <row r="21" spans="1:9" x14ac:dyDescent="0.25">
      <c r="A21" s="2" t="s">
        <v>171</v>
      </c>
      <c r="B21" s="61">
        <v>0</v>
      </c>
      <c r="C21" s="61">
        <v>0</v>
      </c>
      <c r="D21" s="61">
        <v>0</v>
      </c>
      <c r="E21" s="61">
        <v>37079</v>
      </c>
      <c r="F21" s="61">
        <v>5378</v>
      </c>
      <c r="G21" s="61">
        <v>0</v>
      </c>
      <c r="H21" s="61">
        <v>151618</v>
      </c>
      <c r="I21" s="61">
        <v>194075</v>
      </c>
    </row>
    <row r="22" spans="1:9" x14ac:dyDescent="0.25">
      <c r="A22" s="2" t="s">
        <v>172</v>
      </c>
      <c r="B22" s="61">
        <v>0</v>
      </c>
      <c r="C22" s="61">
        <v>0</v>
      </c>
      <c r="D22" s="61">
        <v>0</v>
      </c>
      <c r="E22" s="61">
        <v>40699</v>
      </c>
      <c r="F22" s="61">
        <v>4793</v>
      </c>
      <c r="G22" s="61">
        <v>0</v>
      </c>
      <c r="H22" s="61">
        <v>155393</v>
      </c>
      <c r="I22" s="61">
        <v>200885</v>
      </c>
    </row>
    <row r="23" spans="1:9" x14ac:dyDescent="0.25">
      <c r="A23" s="2" t="s">
        <v>173</v>
      </c>
      <c r="B23" s="61">
        <v>0</v>
      </c>
      <c r="C23" s="61">
        <v>0</v>
      </c>
      <c r="D23" s="61">
        <v>0</v>
      </c>
      <c r="E23" s="61">
        <v>40669</v>
      </c>
      <c r="F23" s="61">
        <v>4838</v>
      </c>
      <c r="G23" s="61">
        <v>0</v>
      </c>
      <c r="H23" s="61">
        <v>161143</v>
      </c>
      <c r="I23" s="61">
        <v>206650</v>
      </c>
    </row>
    <row r="24" spans="1:9" x14ac:dyDescent="0.25">
      <c r="A24" s="2" t="s">
        <v>174</v>
      </c>
      <c r="B24" s="61">
        <v>0</v>
      </c>
      <c r="C24" s="61">
        <v>0</v>
      </c>
      <c r="D24" s="61">
        <v>0</v>
      </c>
      <c r="E24" s="61">
        <v>30056</v>
      </c>
      <c r="F24" s="61">
        <v>4422</v>
      </c>
      <c r="G24" s="61">
        <v>0</v>
      </c>
      <c r="H24" s="61">
        <v>124396</v>
      </c>
      <c r="I24" s="61">
        <v>158874</v>
      </c>
    </row>
    <row r="25" spans="1:9" x14ac:dyDescent="0.25">
      <c r="A25" s="2" t="s">
        <v>175</v>
      </c>
      <c r="B25" s="61">
        <v>0</v>
      </c>
      <c r="C25" s="61">
        <v>0</v>
      </c>
      <c r="D25" s="61">
        <v>0</v>
      </c>
      <c r="E25" s="61">
        <v>32355</v>
      </c>
      <c r="F25" s="61">
        <v>4573</v>
      </c>
      <c r="G25" s="61">
        <v>0</v>
      </c>
      <c r="H25" s="61">
        <v>125644</v>
      </c>
      <c r="I25" s="61">
        <v>162572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EEE4-F2D2-894C-B6E4-B0A9E94F1F33}">
  <sheetPr>
    <tabColor rgb="FF00B050"/>
  </sheetPr>
  <dimension ref="A1:K22"/>
  <sheetViews>
    <sheetView topLeftCell="A9" workbookViewId="0">
      <selection activeCell="O28" sqref="O28"/>
    </sheetView>
  </sheetViews>
  <sheetFormatPr defaultColWidth="11.42578125" defaultRowHeight="15" x14ac:dyDescent="0.25"/>
  <cols>
    <col min="1" max="1" width="13.42578125" bestFit="1" customWidth="1"/>
    <col min="2" max="3" width="14" bestFit="1" customWidth="1"/>
    <col min="4" max="6" width="15.28515625" bestFit="1" customWidth="1"/>
    <col min="7" max="12" width="14" bestFit="1" customWidth="1"/>
    <col min="13" max="143" width="17.140625" bestFit="1" customWidth="1"/>
    <col min="144" max="154" width="19" bestFit="1" customWidth="1"/>
  </cols>
  <sheetData>
    <row r="1" spans="1:10" x14ac:dyDescent="0.25">
      <c r="A1" s="67" t="s">
        <v>105</v>
      </c>
      <c r="B1" t="s">
        <v>106</v>
      </c>
    </row>
    <row r="3" spans="1:10" x14ac:dyDescent="0.25">
      <c r="A3" s="67" t="s">
        <v>153</v>
      </c>
      <c r="B3" t="s">
        <v>151</v>
      </c>
      <c r="C3" t="s">
        <v>150</v>
      </c>
      <c r="D3" t="s">
        <v>148</v>
      </c>
      <c r="E3" t="s">
        <v>149</v>
      </c>
      <c r="F3" t="s">
        <v>143</v>
      </c>
      <c r="G3" t="s">
        <v>144</v>
      </c>
      <c r="H3" t="s">
        <v>145</v>
      </c>
      <c r="I3" t="s">
        <v>146</v>
      </c>
      <c r="J3" t="s">
        <v>147</v>
      </c>
    </row>
    <row r="4" spans="1:10" x14ac:dyDescent="0.25">
      <c r="A4" s="2" t="s">
        <v>94</v>
      </c>
      <c r="B4" s="61">
        <v>0</v>
      </c>
      <c r="C4" s="61">
        <v>2018</v>
      </c>
      <c r="D4" s="61">
        <v>8943</v>
      </c>
      <c r="E4" s="61">
        <v>4705</v>
      </c>
      <c r="F4" s="61">
        <v>6639</v>
      </c>
      <c r="G4" s="61">
        <v>7238</v>
      </c>
      <c r="H4" s="61">
        <v>9198</v>
      </c>
      <c r="I4" s="61">
        <v>4770</v>
      </c>
      <c r="J4" s="61">
        <v>2</v>
      </c>
    </row>
    <row r="5" spans="1:10" x14ac:dyDescent="0.25">
      <c r="A5" s="2" t="s">
        <v>65</v>
      </c>
      <c r="B5" s="61">
        <v>0</v>
      </c>
      <c r="C5" s="61">
        <v>0</v>
      </c>
      <c r="D5" s="61">
        <v>0</v>
      </c>
      <c r="E5" s="61">
        <v>0</v>
      </c>
      <c r="F5" s="61">
        <v>0</v>
      </c>
      <c r="G5" s="61">
        <v>7</v>
      </c>
      <c r="H5" s="61">
        <v>5377</v>
      </c>
      <c r="I5" s="61">
        <v>9184</v>
      </c>
      <c r="J5" s="61">
        <v>5522</v>
      </c>
    </row>
    <row r="6" spans="1:10" x14ac:dyDescent="0.25">
      <c r="A6" s="2" t="s">
        <v>73</v>
      </c>
      <c r="B6" s="61">
        <v>51</v>
      </c>
      <c r="C6" s="61">
        <v>2040</v>
      </c>
      <c r="D6" s="61">
        <v>2368</v>
      </c>
      <c r="E6" s="61">
        <v>3943</v>
      </c>
      <c r="F6" s="61">
        <v>5035</v>
      </c>
      <c r="G6" s="61">
        <v>5687</v>
      </c>
      <c r="H6" s="61">
        <v>4851</v>
      </c>
      <c r="I6" s="61">
        <v>2714</v>
      </c>
      <c r="J6" s="61">
        <v>1889</v>
      </c>
    </row>
    <row r="7" spans="1:10" x14ac:dyDescent="0.25">
      <c r="A7" s="2" t="s">
        <v>70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7754</v>
      </c>
      <c r="J7" s="61">
        <v>3209</v>
      </c>
    </row>
    <row r="8" spans="1:10" x14ac:dyDescent="0.25">
      <c r="A8" s="2" t="s">
        <v>59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6631</v>
      </c>
    </row>
    <row r="9" spans="1:10" x14ac:dyDescent="0.25">
      <c r="A9" s="2" t="s">
        <v>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842</v>
      </c>
      <c r="H9" s="61">
        <v>3451</v>
      </c>
      <c r="I9" s="61">
        <v>4999</v>
      </c>
      <c r="J9" s="61">
        <v>3281</v>
      </c>
    </row>
    <row r="10" spans="1:10" x14ac:dyDescent="0.25">
      <c r="A10" s="2" t="s">
        <v>67</v>
      </c>
      <c r="B10" s="61">
        <v>4604</v>
      </c>
      <c r="C10" s="61">
        <v>4781</v>
      </c>
      <c r="D10" s="61">
        <v>3189</v>
      </c>
      <c r="E10" s="61">
        <v>4162</v>
      </c>
      <c r="F10" s="61">
        <v>3374</v>
      </c>
      <c r="G10" s="61">
        <v>12303</v>
      </c>
      <c r="H10" s="61">
        <v>6127</v>
      </c>
      <c r="I10" s="61">
        <v>5221</v>
      </c>
      <c r="J10" s="61">
        <v>5313</v>
      </c>
    </row>
    <row r="11" spans="1:10" x14ac:dyDescent="0.25">
      <c r="A11" s="2" t="s">
        <v>54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15683</v>
      </c>
      <c r="I11" s="61">
        <v>7770</v>
      </c>
      <c r="J11" s="61">
        <v>12058</v>
      </c>
    </row>
    <row r="12" spans="1:10" x14ac:dyDescent="0.25">
      <c r="A12" s="2" t="s">
        <v>88</v>
      </c>
      <c r="B12" s="61">
        <v>1983</v>
      </c>
      <c r="C12" s="61">
        <v>4039</v>
      </c>
      <c r="D12" s="61">
        <v>4039</v>
      </c>
      <c r="E12" s="61">
        <v>2051</v>
      </c>
      <c r="F12" s="61">
        <v>3712</v>
      </c>
      <c r="G12" s="61">
        <v>3633</v>
      </c>
      <c r="H12" s="61">
        <v>1149</v>
      </c>
      <c r="I12" s="61">
        <v>351</v>
      </c>
      <c r="J12" s="61">
        <v>37</v>
      </c>
    </row>
    <row r="13" spans="1:10" x14ac:dyDescent="0.25">
      <c r="A13" s="2" t="s">
        <v>89</v>
      </c>
      <c r="B13" s="61">
        <v>0</v>
      </c>
      <c r="C13" s="61">
        <v>0</v>
      </c>
      <c r="D13" s="61">
        <v>0</v>
      </c>
      <c r="E13" s="61">
        <v>1430</v>
      </c>
      <c r="F13" s="61">
        <v>4748</v>
      </c>
      <c r="G13" s="61">
        <v>4981</v>
      </c>
      <c r="H13" s="61">
        <v>1966</v>
      </c>
      <c r="I13" s="61">
        <v>616</v>
      </c>
      <c r="J13" s="61">
        <v>35</v>
      </c>
    </row>
    <row r="14" spans="1:10" x14ac:dyDescent="0.25">
      <c r="A14" s="2" t="s">
        <v>57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8267</v>
      </c>
    </row>
    <row r="15" spans="1:10" x14ac:dyDescent="0.25">
      <c r="A15" s="2" t="s">
        <v>63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19</v>
      </c>
      <c r="J15" s="61">
        <v>6160</v>
      </c>
    </row>
    <row r="16" spans="1:10" x14ac:dyDescent="0.25">
      <c r="A16" s="2" t="s">
        <v>61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994</v>
      </c>
      <c r="H16" s="61">
        <v>1090</v>
      </c>
      <c r="I16" s="61">
        <v>2950</v>
      </c>
      <c r="J16" s="61">
        <v>6415</v>
      </c>
    </row>
    <row r="17" spans="1:11" x14ac:dyDescent="0.25">
      <c r="A17" s="2" t="s">
        <v>152</v>
      </c>
      <c r="B17" s="61">
        <v>6638</v>
      </c>
      <c r="C17" s="61">
        <v>12878</v>
      </c>
      <c r="D17" s="61">
        <v>18539</v>
      </c>
      <c r="E17" s="61">
        <v>16291</v>
      </c>
      <c r="F17" s="61">
        <v>23508</v>
      </c>
      <c r="G17" s="61">
        <v>35685</v>
      </c>
      <c r="H17" s="61">
        <v>48892</v>
      </c>
      <c r="I17" s="61">
        <v>46348</v>
      </c>
      <c r="J17" s="61">
        <v>58819</v>
      </c>
    </row>
    <row r="19" spans="1:11" x14ac:dyDescent="0.25">
      <c r="A19" s="81" t="s">
        <v>117</v>
      </c>
      <c r="B19" s="82">
        <v>2013</v>
      </c>
      <c r="C19" s="82">
        <v>2014</v>
      </c>
      <c r="D19" s="82">
        <v>2015</v>
      </c>
      <c r="E19" s="82">
        <v>2016</v>
      </c>
      <c r="F19" s="82">
        <v>2017</v>
      </c>
      <c r="G19" s="82">
        <v>2018</v>
      </c>
      <c r="H19" s="82">
        <v>2019</v>
      </c>
      <c r="I19" s="82">
        <v>2020</v>
      </c>
      <c r="J19" s="82">
        <v>2021</v>
      </c>
      <c r="K19" s="82" t="s">
        <v>158</v>
      </c>
    </row>
    <row r="20" spans="1:11" x14ac:dyDescent="0.25">
      <c r="A20" s="81" t="s">
        <v>132</v>
      </c>
      <c r="B20" s="83" t="s">
        <v>133</v>
      </c>
      <c r="C20" s="83" t="s">
        <v>133</v>
      </c>
      <c r="D20" s="83" t="s">
        <v>140</v>
      </c>
      <c r="E20" s="83" t="s">
        <v>140</v>
      </c>
      <c r="F20" s="83" t="s">
        <v>140</v>
      </c>
      <c r="G20" s="83" t="s">
        <v>133</v>
      </c>
      <c r="H20" s="83" t="s">
        <v>142</v>
      </c>
      <c r="I20" s="83" t="s">
        <v>141</v>
      </c>
      <c r="J20" s="83" t="s">
        <v>156</v>
      </c>
      <c r="K20" s="83" t="s">
        <v>157</v>
      </c>
    </row>
    <row r="21" spans="1:11" x14ac:dyDescent="0.25">
      <c r="A21" s="81" t="s">
        <v>154</v>
      </c>
      <c r="B21" s="84">
        <v>4604</v>
      </c>
      <c r="C21" s="84">
        <v>4781</v>
      </c>
      <c r="D21" s="84">
        <v>8943</v>
      </c>
      <c r="E21" s="84">
        <v>4705</v>
      </c>
      <c r="F21" s="84">
        <v>6639</v>
      </c>
      <c r="G21" s="84">
        <v>12303</v>
      </c>
      <c r="H21" s="84">
        <v>15683</v>
      </c>
      <c r="I21" s="84">
        <v>9184</v>
      </c>
      <c r="J21" s="84">
        <v>12058</v>
      </c>
      <c r="K21" s="68">
        <v>3373</v>
      </c>
    </row>
    <row r="22" spans="1:11" x14ac:dyDescent="0.25">
      <c r="A22" s="81" t="s">
        <v>155</v>
      </c>
      <c r="B22" s="68">
        <v>6638</v>
      </c>
      <c r="C22" s="68">
        <v>12878</v>
      </c>
      <c r="D22" s="68">
        <v>18539</v>
      </c>
      <c r="E22" s="68">
        <v>16291</v>
      </c>
      <c r="F22" s="68">
        <v>23508</v>
      </c>
      <c r="G22" s="68">
        <v>35685</v>
      </c>
      <c r="H22" s="68">
        <v>48892</v>
      </c>
      <c r="I22" s="68">
        <v>46348</v>
      </c>
      <c r="J22" s="68">
        <v>58819</v>
      </c>
      <c r="K22" s="68">
        <v>42067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5DF2-B494-D34A-B320-815BE233EABB}">
  <dimension ref="A1:AL74"/>
  <sheetViews>
    <sheetView topLeftCell="A37" zoomScale="87" workbookViewId="0">
      <selection activeCell="J79" sqref="J79"/>
    </sheetView>
  </sheetViews>
  <sheetFormatPr defaultColWidth="11.42578125" defaultRowHeight="15" x14ac:dyDescent="0.25"/>
  <cols>
    <col min="1" max="1" width="13.42578125" bestFit="1" customWidth="1"/>
    <col min="2" max="2" width="14" bestFit="1" customWidth="1"/>
  </cols>
  <sheetData>
    <row r="1" spans="1:38" x14ac:dyDescent="0.25">
      <c r="A1" s="55" t="s">
        <v>130</v>
      </c>
      <c r="B1" s="56" t="s">
        <v>52</v>
      </c>
      <c r="C1" s="57" t="s">
        <v>54</v>
      </c>
      <c r="D1" s="57" t="s">
        <v>56</v>
      </c>
      <c r="E1" s="57" t="s">
        <v>57</v>
      </c>
      <c r="F1" s="57" t="s">
        <v>59</v>
      </c>
      <c r="G1" s="57" t="s">
        <v>61</v>
      </c>
      <c r="H1" s="57" t="s">
        <v>63</v>
      </c>
      <c r="I1" s="57" t="s">
        <v>65</v>
      </c>
      <c r="J1" s="57" t="s">
        <v>67</v>
      </c>
      <c r="K1" s="57" t="s">
        <v>69</v>
      </c>
      <c r="L1" s="57" t="s">
        <v>70</v>
      </c>
      <c r="M1" s="57" t="s">
        <v>71</v>
      </c>
      <c r="N1" s="57" t="s">
        <v>73</v>
      </c>
      <c r="O1" s="57" t="s">
        <v>74</v>
      </c>
      <c r="P1" s="57" t="s">
        <v>75</v>
      </c>
      <c r="Q1" s="57" t="s">
        <v>77</v>
      </c>
      <c r="R1" s="57" t="s">
        <v>79</v>
      </c>
      <c r="S1" s="57" t="s">
        <v>80</v>
      </c>
      <c r="T1" s="57" t="s">
        <v>81</v>
      </c>
      <c r="U1" s="57" t="s">
        <v>83</v>
      </c>
      <c r="V1" s="57" t="s">
        <v>84</v>
      </c>
      <c r="W1" s="57" t="s">
        <v>85</v>
      </c>
      <c r="X1" s="57" t="s">
        <v>86</v>
      </c>
      <c r="Y1" s="57" t="s">
        <v>87</v>
      </c>
      <c r="Z1" s="57" t="s">
        <v>88</v>
      </c>
      <c r="AA1" s="57" t="s">
        <v>89</v>
      </c>
      <c r="AB1" s="57" t="s">
        <v>90</v>
      </c>
      <c r="AC1" s="57" t="s">
        <v>91</v>
      </c>
      <c r="AD1" s="57" t="s">
        <v>93</v>
      </c>
      <c r="AE1" s="57" t="s">
        <v>94</v>
      </c>
      <c r="AF1" s="57" t="s">
        <v>95</v>
      </c>
      <c r="AG1" s="57" t="s">
        <v>96</v>
      </c>
      <c r="AH1" s="57" t="s">
        <v>97</v>
      </c>
      <c r="AI1" s="57" t="s">
        <v>98</v>
      </c>
      <c r="AJ1" s="57" t="s">
        <v>100</v>
      </c>
      <c r="AK1" s="57" t="s">
        <v>102</v>
      </c>
      <c r="AL1" s="65" t="s">
        <v>123</v>
      </c>
    </row>
    <row r="2" spans="1:38" x14ac:dyDescent="0.25">
      <c r="A2" s="48" t="s">
        <v>103</v>
      </c>
      <c r="B2" s="49">
        <v>2706041</v>
      </c>
      <c r="C2" s="50">
        <v>35511</v>
      </c>
      <c r="D2" s="50">
        <v>70642</v>
      </c>
      <c r="E2" s="50">
        <v>8267</v>
      </c>
      <c r="F2" s="50">
        <v>6631</v>
      </c>
      <c r="G2" s="50">
        <v>11449</v>
      </c>
      <c r="H2" s="50">
        <v>6179</v>
      </c>
      <c r="I2" s="50">
        <v>20090</v>
      </c>
      <c r="J2" s="50">
        <v>51745</v>
      </c>
      <c r="K2" s="50">
        <v>12573</v>
      </c>
      <c r="L2" s="50">
        <v>10963</v>
      </c>
      <c r="M2" s="50">
        <v>34623</v>
      </c>
      <c r="N2" s="50">
        <v>28578</v>
      </c>
      <c r="O2" s="50">
        <v>59401</v>
      </c>
      <c r="P2" s="50">
        <v>31020</v>
      </c>
      <c r="Q2" s="50">
        <v>54503</v>
      </c>
      <c r="R2" s="50">
        <v>25395</v>
      </c>
      <c r="S2" s="50">
        <v>36364</v>
      </c>
      <c r="T2" s="50">
        <v>85177</v>
      </c>
      <c r="U2" s="50">
        <v>21165</v>
      </c>
      <c r="V2" s="50">
        <v>46253</v>
      </c>
      <c r="W2" s="50">
        <v>63696</v>
      </c>
      <c r="X2" s="50">
        <v>10155</v>
      </c>
      <c r="Y2" s="50">
        <v>21813</v>
      </c>
      <c r="Z2" s="50">
        <v>20994</v>
      </c>
      <c r="AA2" s="50">
        <v>13776</v>
      </c>
      <c r="AB2" s="50">
        <v>47432</v>
      </c>
      <c r="AC2" s="50">
        <v>30164</v>
      </c>
      <c r="AD2" s="50">
        <v>24771</v>
      </c>
      <c r="AE2" s="50">
        <v>43513</v>
      </c>
      <c r="AF2" s="50">
        <v>43226</v>
      </c>
      <c r="AG2" s="50">
        <v>12014</v>
      </c>
      <c r="AH2" s="50">
        <v>56894</v>
      </c>
      <c r="AI2" s="50">
        <v>28205</v>
      </c>
      <c r="AJ2" s="50">
        <v>8748</v>
      </c>
      <c r="AK2" s="50">
        <v>12936</v>
      </c>
      <c r="AL2" s="66">
        <f t="shared" ref="AL2:AL23" si="0">SUM(C2:AK2)</f>
        <v>1094866</v>
      </c>
    </row>
    <row r="3" spans="1:38" x14ac:dyDescent="0.25">
      <c r="A3" s="47" t="s">
        <v>30</v>
      </c>
      <c r="B3" s="51">
        <v>91887</v>
      </c>
      <c r="C3" s="52">
        <v>0</v>
      </c>
      <c r="D3" s="52">
        <v>2218</v>
      </c>
      <c r="E3" s="52">
        <v>0</v>
      </c>
      <c r="F3" s="52">
        <v>0</v>
      </c>
      <c r="G3" s="52">
        <v>0</v>
      </c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2146</v>
      </c>
      <c r="N3" s="52">
        <v>0</v>
      </c>
      <c r="O3" s="52">
        <v>3066</v>
      </c>
      <c r="P3" s="52">
        <v>0</v>
      </c>
      <c r="Q3" s="52">
        <v>1673</v>
      </c>
      <c r="R3" s="52">
        <v>0</v>
      </c>
      <c r="S3" s="52">
        <v>1695</v>
      </c>
      <c r="T3" s="52">
        <v>4267</v>
      </c>
      <c r="U3" s="52">
        <v>0</v>
      </c>
      <c r="V3" s="52">
        <v>2639</v>
      </c>
      <c r="W3" s="52">
        <v>5255</v>
      </c>
      <c r="X3" s="52">
        <v>0</v>
      </c>
      <c r="Y3" s="52">
        <v>0</v>
      </c>
      <c r="Z3" s="52">
        <v>0</v>
      </c>
      <c r="AA3" s="52">
        <v>0</v>
      </c>
      <c r="AB3" s="52">
        <v>4604</v>
      </c>
      <c r="AC3" s="52">
        <v>2159</v>
      </c>
      <c r="AD3" s="52">
        <v>2627</v>
      </c>
      <c r="AE3" s="52">
        <v>0</v>
      </c>
      <c r="AF3" s="52">
        <v>0</v>
      </c>
      <c r="AG3" s="52">
        <v>0</v>
      </c>
      <c r="AH3" s="52">
        <v>3245</v>
      </c>
      <c r="AI3" s="52">
        <v>1358</v>
      </c>
      <c r="AJ3" s="52">
        <v>121</v>
      </c>
      <c r="AK3" s="52">
        <v>1392</v>
      </c>
      <c r="AL3" s="66">
        <f t="shared" si="0"/>
        <v>38465</v>
      </c>
    </row>
    <row r="4" spans="1:38" x14ac:dyDescent="0.25">
      <c r="A4" s="47" t="s">
        <v>31</v>
      </c>
      <c r="B4" s="51">
        <v>88716</v>
      </c>
      <c r="C4" s="52">
        <v>0</v>
      </c>
      <c r="D4" s="52">
        <v>2146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4229</v>
      </c>
      <c r="N4" s="52">
        <v>0</v>
      </c>
      <c r="O4" s="52">
        <v>2427</v>
      </c>
      <c r="P4" s="52">
        <v>0</v>
      </c>
      <c r="Q4" s="52">
        <v>1380</v>
      </c>
      <c r="R4" s="52">
        <v>0</v>
      </c>
      <c r="S4" s="52">
        <v>2657</v>
      </c>
      <c r="T4" s="52">
        <v>3810</v>
      </c>
      <c r="U4" s="52">
        <v>0</v>
      </c>
      <c r="V4" s="52">
        <v>1921</v>
      </c>
      <c r="W4" s="52">
        <v>4027</v>
      </c>
      <c r="X4" s="52">
        <v>0</v>
      </c>
      <c r="Y4" s="52">
        <v>0</v>
      </c>
      <c r="Z4" s="52">
        <v>0</v>
      </c>
      <c r="AA4" s="52">
        <v>0</v>
      </c>
      <c r="AB4" s="52">
        <v>3305</v>
      </c>
      <c r="AC4" s="52">
        <v>2232</v>
      </c>
      <c r="AD4" s="52">
        <v>1793</v>
      </c>
      <c r="AE4" s="52">
        <v>0</v>
      </c>
      <c r="AF4" s="52">
        <v>0</v>
      </c>
      <c r="AG4" s="52">
        <v>0</v>
      </c>
      <c r="AH4" s="52">
        <v>2800</v>
      </c>
      <c r="AI4" s="52">
        <v>1358</v>
      </c>
      <c r="AJ4" s="52">
        <v>87</v>
      </c>
      <c r="AK4" s="52">
        <v>2756</v>
      </c>
      <c r="AL4" s="66">
        <f t="shared" si="0"/>
        <v>36928</v>
      </c>
    </row>
    <row r="5" spans="1:38" x14ac:dyDescent="0.25">
      <c r="A5" s="47" t="s">
        <v>32</v>
      </c>
      <c r="B5" s="51">
        <v>89918</v>
      </c>
      <c r="C5" s="52">
        <v>0</v>
      </c>
      <c r="D5" s="52">
        <v>2570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3886</v>
      </c>
      <c r="N5" s="52">
        <v>0</v>
      </c>
      <c r="O5" s="52">
        <v>1852</v>
      </c>
      <c r="P5" s="52">
        <v>0</v>
      </c>
      <c r="Q5" s="52">
        <v>1502</v>
      </c>
      <c r="R5" s="52">
        <v>0</v>
      </c>
      <c r="S5" s="52">
        <v>2424</v>
      </c>
      <c r="T5" s="52">
        <v>2598</v>
      </c>
      <c r="U5" s="52">
        <v>0</v>
      </c>
      <c r="V5" s="52">
        <v>1688</v>
      </c>
      <c r="W5" s="52">
        <v>3165</v>
      </c>
      <c r="X5" s="52">
        <v>0</v>
      </c>
      <c r="Y5" s="52">
        <v>1054</v>
      </c>
      <c r="Z5" s="52">
        <v>0</v>
      </c>
      <c r="AA5" s="52">
        <v>0</v>
      </c>
      <c r="AB5" s="52">
        <v>2796</v>
      </c>
      <c r="AC5" s="52">
        <v>2181</v>
      </c>
      <c r="AD5" s="52">
        <v>1057</v>
      </c>
      <c r="AE5" s="52">
        <v>0</v>
      </c>
      <c r="AF5" s="52">
        <v>0</v>
      </c>
      <c r="AG5" s="52">
        <v>0</v>
      </c>
      <c r="AH5" s="52">
        <v>3941</v>
      </c>
      <c r="AI5" s="52">
        <v>1241</v>
      </c>
      <c r="AJ5" s="52">
        <v>326</v>
      </c>
      <c r="AK5" s="52">
        <v>2197</v>
      </c>
      <c r="AL5" s="66">
        <f t="shared" si="0"/>
        <v>34478</v>
      </c>
    </row>
    <row r="6" spans="1:38" x14ac:dyDescent="0.25">
      <c r="A6" s="47" t="s">
        <v>33</v>
      </c>
      <c r="B6" s="51">
        <v>115636</v>
      </c>
      <c r="C6" s="52">
        <v>0</v>
      </c>
      <c r="D6" s="52">
        <v>2610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4345</v>
      </c>
      <c r="N6" s="52">
        <v>0</v>
      </c>
      <c r="O6" s="52">
        <v>2228</v>
      </c>
      <c r="P6" s="52">
        <v>0</v>
      </c>
      <c r="Q6" s="52">
        <v>1866</v>
      </c>
      <c r="R6" s="52">
        <v>0</v>
      </c>
      <c r="S6" s="52">
        <v>1901</v>
      </c>
      <c r="T6" s="52">
        <v>5662</v>
      </c>
      <c r="U6" s="52">
        <v>0</v>
      </c>
      <c r="V6" s="52">
        <v>1958</v>
      </c>
      <c r="W6" s="52">
        <v>3501</v>
      </c>
      <c r="X6" s="52">
        <v>0</v>
      </c>
      <c r="Y6" s="52">
        <v>3303</v>
      </c>
      <c r="Z6" s="52">
        <v>0</v>
      </c>
      <c r="AA6" s="52">
        <v>0</v>
      </c>
      <c r="AB6" s="52">
        <v>3239</v>
      </c>
      <c r="AC6" s="52">
        <v>2411</v>
      </c>
      <c r="AD6" s="52">
        <v>1756</v>
      </c>
      <c r="AE6" s="52">
        <v>0</v>
      </c>
      <c r="AF6" s="52">
        <v>0</v>
      </c>
      <c r="AG6" s="52">
        <v>0</v>
      </c>
      <c r="AH6" s="52">
        <v>6293</v>
      </c>
      <c r="AI6" s="52">
        <v>1533</v>
      </c>
      <c r="AJ6" s="52">
        <v>556</v>
      </c>
      <c r="AK6" s="52">
        <v>2345</v>
      </c>
      <c r="AL6" s="66">
        <f t="shared" si="0"/>
        <v>45507</v>
      </c>
    </row>
    <row r="7" spans="1:38" x14ac:dyDescent="0.25">
      <c r="A7" s="47" t="s">
        <v>34</v>
      </c>
      <c r="B7" s="51">
        <v>109901</v>
      </c>
      <c r="C7" s="52">
        <v>0</v>
      </c>
      <c r="D7" s="52">
        <v>2697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4785</v>
      </c>
      <c r="N7" s="52">
        <v>0</v>
      </c>
      <c r="O7" s="52">
        <v>2096</v>
      </c>
      <c r="P7" s="52">
        <v>0</v>
      </c>
      <c r="Q7" s="52">
        <v>2341</v>
      </c>
      <c r="R7" s="52">
        <v>0</v>
      </c>
      <c r="S7" s="52">
        <v>1875</v>
      </c>
      <c r="T7" s="52">
        <v>5105</v>
      </c>
      <c r="U7" s="52">
        <v>0</v>
      </c>
      <c r="V7" s="52">
        <v>3303</v>
      </c>
      <c r="W7" s="52">
        <v>4901</v>
      </c>
      <c r="X7" s="52">
        <v>0</v>
      </c>
      <c r="Y7" s="52">
        <v>2450</v>
      </c>
      <c r="Z7" s="52">
        <v>0</v>
      </c>
      <c r="AA7" s="52">
        <v>0</v>
      </c>
      <c r="AB7" s="52">
        <v>2211</v>
      </c>
      <c r="AC7" s="52">
        <v>2369</v>
      </c>
      <c r="AD7" s="52">
        <v>2725</v>
      </c>
      <c r="AE7" s="52">
        <v>0</v>
      </c>
      <c r="AF7" s="52">
        <v>0</v>
      </c>
      <c r="AG7" s="52">
        <v>0</v>
      </c>
      <c r="AH7" s="52">
        <v>4831</v>
      </c>
      <c r="AI7" s="52">
        <v>1180</v>
      </c>
      <c r="AJ7" s="52">
        <v>1037</v>
      </c>
      <c r="AK7" s="52">
        <v>1586</v>
      </c>
      <c r="AL7" s="66">
        <f t="shared" si="0"/>
        <v>45492</v>
      </c>
    </row>
    <row r="8" spans="1:38" x14ac:dyDescent="0.25">
      <c r="A8" s="47" t="s">
        <v>35</v>
      </c>
      <c r="B8" s="51">
        <v>109161</v>
      </c>
      <c r="C8" s="52">
        <v>0</v>
      </c>
      <c r="D8" s="52">
        <v>3070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4024</v>
      </c>
      <c r="N8" s="52">
        <v>0</v>
      </c>
      <c r="O8" s="52">
        <v>2308</v>
      </c>
      <c r="P8" s="52">
        <v>0</v>
      </c>
      <c r="Q8" s="52">
        <v>2448</v>
      </c>
      <c r="R8" s="52">
        <v>0</v>
      </c>
      <c r="S8" s="52">
        <v>1587</v>
      </c>
      <c r="T8" s="52">
        <v>4190</v>
      </c>
      <c r="U8" s="52">
        <v>0</v>
      </c>
      <c r="V8" s="52">
        <v>2419</v>
      </c>
      <c r="W8" s="52">
        <v>5183</v>
      </c>
      <c r="X8" s="52">
        <v>0</v>
      </c>
      <c r="Y8" s="52">
        <v>1617</v>
      </c>
      <c r="Z8" s="52">
        <v>0</v>
      </c>
      <c r="AA8" s="52">
        <v>0</v>
      </c>
      <c r="AB8" s="52">
        <v>1558</v>
      </c>
      <c r="AC8" s="52">
        <v>2111</v>
      </c>
      <c r="AD8" s="52">
        <v>1801</v>
      </c>
      <c r="AE8" s="52">
        <v>0</v>
      </c>
      <c r="AF8" s="52">
        <v>0</v>
      </c>
      <c r="AG8" s="52">
        <v>0</v>
      </c>
      <c r="AH8" s="52">
        <v>4072</v>
      </c>
      <c r="AI8" s="52">
        <v>1022</v>
      </c>
      <c r="AJ8" s="52">
        <v>3670</v>
      </c>
      <c r="AK8" s="52">
        <v>1377</v>
      </c>
      <c r="AL8" s="66">
        <f t="shared" si="0"/>
        <v>42457</v>
      </c>
    </row>
    <row r="9" spans="1:38" x14ac:dyDescent="0.25">
      <c r="A9" s="47" t="s">
        <v>36</v>
      </c>
      <c r="B9" s="51">
        <v>129192</v>
      </c>
      <c r="C9" s="52">
        <v>0</v>
      </c>
      <c r="D9" s="52">
        <v>4117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2048</v>
      </c>
      <c r="N9" s="52">
        <v>0</v>
      </c>
      <c r="O9" s="52">
        <v>2938</v>
      </c>
      <c r="P9" s="52">
        <v>132</v>
      </c>
      <c r="Q9" s="52">
        <v>3499</v>
      </c>
      <c r="R9" s="52">
        <v>0</v>
      </c>
      <c r="S9" s="52">
        <v>2290</v>
      </c>
      <c r="T9" s="52">
        <v>5381</v>
      </c>
      <c r="U9" s="52">
        <v>0</v>
      </c>
      <c r="V9" s="52">
        <v>2689</v>
      </c>
      <c r="W9" s="52">
        <v>7194</v>
      </c>
      <c r="X9" s="52">
        <v>0</v>
      </c>
      <c r="Y9" s="52">
        <v>2602</v>
      </c>
      <c r="Z9" s="52">
        <v>0</v>
      </c>
      <c r="AA9" s="52">
        <v>0</v>
      </c>
      <c r="AB9" s="52">
        <v>3123</v>
      </c>
      <c r="AC9" s="52">
        <v>2369</v>
      </c>
      <c r="AD9" s="52">
        <v>2053</v>
      </c>
      <c r="AE9" s="52">
        <v>0</v>
      </c>
      <c r="AF9" s="52">
        <v>3470</v>
      </c>
      <c r="AG9" s="52">
        <v>0</v>
      </c>
      <c r="AH9" s="52">
        <v>5621</v>
      </c>
      <c r="AI9" s="52">
        <v>3266</v>
      </c>
      <c r="AJ9" s="52">
        <v>853</v>
      </c>
      <c r="AK9" s="52">
        <v>1169</v>
      </c>
      <c r="AL9" s="66">
        <f t="shared" si="0"/>
        <v>54814</v>
      </c>
    </row>
    <row r="10" spans="1:38" x14ac:dyDescent="0.25">
      <c r="A10" s="47" t="s">
        <v>37</v>
      </c>
      <c r="B10" s="51">
        <v>110615</v>
      </c>
      <c r="C10" s="52">
        <v>0</v>
      </c>
      <c r="D10" s="52">
        <v>2166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843</v>
      </c>
      <c r="N10" s="52">
        <v>0</v>
      </c>
      <c r="O10" s="52">
        <v>2134</v>
      </c>
      <c r="P10" s="52">
        <v>2956</v>
      </c>
      <c r="Q10" s="52">
        <v>2278</v>
      </c>
      <c r="R10" s="52">
        <v>0</v>
      </c>
      <c r="S10" s="52">
        <v>1653</v>
      </c>
      <c r="T10" s="52">
        <v>4714</v>
      </c>
      <c r="U10" s="52">
        <v>0</v>
      </c>
      <c r="V10" s="52">
        <v>2645</v>
      </c>
      <c r="W10" s="52">
        <v>4096</v>
      </c>
      <c r="X10" s="52">
        <v>0</v>
      </c>
      <c r="Y10" s="52">
        <v>1607</v>
      </c>
      <c r="Z10" s="52">
        <v>0</v>
      </c>
      <c r="AA10" s="52">
        <v>0</v>
      </c>
      <c r="AB10" s="52">
        <v>4745</v>
      </c>
      <c r="AC10" s="52">
        <v>3436</v>
      </c>
      <c r="AD10" s="52">
        <v>1180</v>
      </c>
      <c r="AE10" s="52">
        <v>0</v>
      </c>
      <c r="AF10" s="52">
        <v>3512</v>
      </c>
      <c r="AG10" s="52">
        <v>0</v>
      </c>
      <c r="AH10" s="52">
        <v>3519</v>
      </c>
      <c r="AI10" s="52">
        <v>2513</v>
      </c>
      <c r="AJ10" s="52">
        <v>784</v>
      </c>
      <c r="AK10" s="52">
        <v>100</v>
      </c>
      <c r="AL10" s="66">
        <f t="shared" si="0"/>
        <v>44881</v>
      </c>
    </row>
    <row r="11" spans="1:38" x14ac:dyDescent="0.25">
      <c r="A11" s="47" t="s">
        <v>38</v>
      </c>
      <c r="B11" s="51">
        <v>98673</v>
      </c>
      <c r="C11" s="52">
        <v>0</v>
      </c>
      <c r="D11" s="52">
        <v>1441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452</v>
      </c>
      <c r="N11" s="52">
        <v>0</v>
      </c>
      <c r="O11" s="52">
        <v>1646</v>
      </c>
      <c r="P11" s="52">
        <v>2440</v>
      </c>
      <c r="Q11" s="52">
        <v>2532</v>
      </c>
      <c r="R11" s="52">
        <v>0</v>
      </c>
      <c r="S11" s="52">
        <v>956</v>
      </c>
      <c r="T11" s="52">
        <v>4885</v>
      </c>
      <c r="U11" s="52">
        <v>0</v>
      </c>
      <c r="V11" s="52">
        <v>2155</v>
      </c>
      <c r="W11" s="52">
        <v>3014</v>
      </c>
      <c r="X11" s="52">
        <v>0</v>
      </c>
      <c r="Y11" s="52">
        <v>1240</v>
      </c>
      <c r="Z11" s="52">
        <v>0</v>
      </c>
      <c r="AA11" s="52">
        <v>0</v>
      </c>
      <c r="AB11" s="52">
        <v>3466</v>
      </c>
      <c r="AC11" s="52">
        <v>1730</v>
      </c>
      <c r="AD11" s="52">
        <v>659</v>
      </c>
      <c r="AE11" s="52">
        <v>0</v>
      </c>
      <c r="AF11" s="52">
        <v>2041</v>
      </c>
      <c r="AG11" s="52">
        <v>0</v>
      </c>
      <c r="AH11" s="52">
        <v>4044</v>
      </c>
      <c r="AI11" s="52">
        <v>2331</v>
      </c>
      <c r="AJ11" s="52">
        <v>456</v>
      </c>
      <c r="AK11" s="52">
        <v>14</v>
      </c>
      <c r="AL11" s="66">
        <f t="shared" si="0"/>
        <v>35502</v>
      </c>
    </row>
    <row r="12" spans="1:38" x14ac:dyDescent="0.25">
      <c r="A12" s="47" t="s">
        <v>39</v>
      </c>
      <c r="B12" s="51">
        <v>127751</v>
      </c>
      <c r="C12" s="52">
        <v>0</v>
      </c>
      <c r="D12" s="52">
        <v>1928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272</v>
      </c>
      <c r="N12" s="52">
        <v>0</v>
      </c>
      <c r="O12" s="52">
        <v>1821</v>
      </c>
      <c r="P12" s="52">
        <v>2153</v>
      </c>
      <c r="Q12" s="52">
        <v>3014</v>
      </c>
      <c r="R12" s="52">
        <v>0</v>
      </c>
      <c r="S12" s="52">
        <v>3032</v>
      </c>
      <c r="T12" s="52">
        <v>7140</v>
      </c>
      <c r="U12" s="52">
        <v>0</v>
      </c>
      <c r="V12" s="52">
        <v>2450</v>
      </c>
      <c r="W12" s="52">
        <v>2987</v>
      </c>
      <c r="X12" s="52">
        <v>0</v>
      </c>
      <c r="Y12" s="52">
        <v>1420</v>
      </c>
      <c r="Z12" s="52">
        <v>0</v>
      </c>
      <c r="AA12" s="52">
        <v>0</v>
      </c>
      <c r="AB12" s="52">
        <v>3422</v>
      </c>
      <c r="AC12" s="52">
        <v>1784</v>
      </c>
      <c r="AD12" s="52">
        <v>1704</v>
      </c>
      <c r="AE12" s="52">
        <v>0</v>
      </c>
      <c r="AF12" s="52">
        <v>2877</v>
      </c>
      <c r="AG12" s="52">
        <v>1390</v>
      </c>
      <c r="AH12" s="52">
        <v>3921</v>
      </c>
      <c r="AI12" s="52">
        <v>3217</v>
      </c>
      <c r="AJ12" s="52">
        <v>301</v>
      </c>
      <c r="AK12" s="52">
        <v>0</v>
      </c>
      <c r="AL12" s="66">
        <f t="shared" si="0"/>
        <v>44833</v>
      </c>
    </row>
    <row r="13" spans="1:38" x14ac:dyDescent="0.25">
      <c r="A13" s="47" t="s">
        <v>40</v>
      </c>
      <c r="B13" s="51">
        <v>138343</v>
      </c>
      <c r="C13" s="52">
        <v>0</v>
      </c>
      <c r="D13" s="52">
        <v>1558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373</v>
      </c>
      <c r="K13" s="52">
        <v>0</v>
      </c>
      <c r="L13" s="52">
        <v>0</v>
      </c>
      <c r="M13" s="52">
        <v>206</v>
      </c>
      <c r="N13" s="52">
        <v>0</v>
      </c>
      <c r="O13" s="52">
        <v>1868</v>
      </c>
      <c r="P13" s="52">
        <v>2651</v>
      </c>
      <c r="Q13" s="52">
        <v>3291</v>
      </c>
      <c r="R13" s="52">
        <v>0</v>
      </c>
      <c r="S13" s="52">
        <v>2980</v>
      </c>
      <c r="T13" s="52">
        <v>6469</v>
      </c>
      <c r="U13" s="52">
        <v>0</v>
      </c>
      <c r="V13" s="52">
        <v>4437</v>
      </c>
      <c r="W13" s="52">
        <v>4465</v>
      </c>
      <c r="X13" s="52">
        <v>0</v>
      </c>
      <c r="Y13" s="52">
        <v>1646</v>
      </c>
      <c r="Z13" s="52">
        <v>0</v>
      </c>
      <c r="AA13" s="52">
        <v>0</v>
      </c>
      <c r="AB13" s="52">
        <v>3207</v>
      </c>
      <c r="AC13" s="52">
        <v>1693</v>
      </c>
      <c r="AD13" s="52">
        <v>1775</v>
      </c>
      <c r="AE13" s="52">
        <v>0</v>
      </c>
      <c r="AF13" s="52">
        <v>3129</v>
      </c>
      <c r="AG13" s="52">
        <v>4194</v>
      </c>
      <c r="AH13" s="52">
        <v>3764</v>
      </c>
      <c r="AI13" s="52">
        <v>2128</v>
      </c>
      <c r="AJ13" s="52">
        <v>223</v>
      </c>
      <c r="AK13" s="52">
        <v>0</v>
      </c>
      <c r="AL13" s="66">
        <f t="shared" si="0"/>
        <v>50057</v>
      </c>
    </row>
    <row r="14" spans="1:38" x14ac:dyDescent="0.25">
      <c r="A14" s="47" t="s">
        <v>41</v>
      </c>
      <c r="B14" s="51">
        <v>137968</v>
      </c>
      <c r="C14" s="52">
        <v>0</v>
      </c>
      <c r="D14" s="52">
        <v>1637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2298</v>
      </c>
      <c r="K14" s="52">
        <v>0</v>
      </c>
      <c r="L14" s="52">
        <v>0</v>
      </c>
      <c r="M14" s="52">
        <v>161</v>
      </c>
      <c r="N14" s="52">
        <v>0</v>
      </c>
      <c r="O14" s="52">
        <v>3715</v>
      </c>
      <c r="P14" s="52">
        <v>3879</v>
      </c>
      <c r="Q14" s="52">
        <v>2826</v>
      </c>
      <c r="R14" s="52">
        <v>0</v>
      </c>
      <c r="S14" s="52">
        <v>2012</v>
      </c>
      <c r="T14" s="52">
        <v>5570</v>
      </c>
      <c r="U14" s="52">
        <v>1476</v>
      </c>
      <c r="V14" s="52">
        <v>4261</v>
      </c>
      <c r="W14" s="52">
        <v>3982</v>
      </c>
      <c r="X14" s="52">
        <v>0</v>
      </c>
      <c r="Y14" s="52">
        <v>1085</v>
      </c>
      <c r="Z14" s="52">
        <v>0</v>
      </c>
      <c r="AA14" s="52">
        <v>0</v>
      </c>
      <c r="AB14" s="52">
        <v>2445</v>
      </c>
      <c r="AC14" s="52">
        <v>1341</v>
      </c>
      <c r="AD14" s="52">
        <v>920</v>
      </c>
      <c r="AE14" s="52">
        <v>0</v>
      </c>
      <c r="AF14" s="52">
        <v>2555</v>
      </c>
      <c r="AG14" s="52">
        <v>2028</v>
      </c>
      <c r="AH14" s="52">
        <v>3726</v>
      </c>
      <c r="AI14" s="52">
        <v>1956</v>
      </c>
      <c r="AJ14" s="52">
        <v>152</v>
      </c>
      <c r="AK14" s="52">
        <v>0</v>
      </c>
      <c r="AL14" s="66">
        <f t="shared" si="0"/>
        <v>48025</v>
      </c>
    </row>
    <row r="15" spans="1:38" x14ac:dyDescent="0.25">
      <c r="A15" s="47" t="s">
        <v>42</v>
      </c>
      <c r="B15" s="51">
        <v>142149</v>
      </c>
      <c r="C15" s="52">
        <v>0</v>
      </c>
      <c r="D15" s="52">
        <v>3395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4604</v>
      </c>
      <c r="K15" s="52">
        <v>0</v>
      </c>
      <c r="L15" s="52">
        <v>0</v>
      </c>
      <c r="M15" s="52">
        <v>7</v>
      </c>
      <c r="N15" s="52">
        <v>51</v>
      </c>
      <c r="O15" s="52">
        <v>4250</v>
      </c>
      <c r="P15" s="52">
        <v>2887</v>
      </c>
      <c r="Q15" s="52">
        <v>3788</v>
      </c>
      <c r="R15" s="52">
        <v>0</v>
      </c>
      <c r="S15" s="52">
        <v>1647</v>
      </c>
      <c r="T15" s="52">
        <v>6866</v>
      </c>
      <c r="U15" s="52">
        <v>4387</v>
      </c>
      <c r="V15" s="52">
        <v>3169</v>
      </c>
      <c r="W15" s="52">
        <v>2899</v>
      </c>
      <c r="X15" s="52">
        <v>0</v>
      </c>
      <c r="Y15" s="52">
        <v>729</v>
      </c>
      <c r="Z15" s="52">
        <v>1983</v>
      </c>
      <c r="AA15" s="52">
        <v>0</v>
      </c>
      <c r="AB15" s="52">
        <v>1540</v>
      </c>
      <c r="AC15" s="52">
        <v>898</v>
      </c>
      <c r="AD15" s="52">
        <v>529</v>
      </c>
      <c r="AE15" s="52">
        <v>0</v>
      </c>
      <c r="AF15" s="52">
        <v>4818</v>
      </c>
      <c r="AG15" s="52">
        <v>1262</v>
      </c>
      <c r="AH15" s="52">
        <v>2175</v>
      </c>
      <c r="AI15" s="52">
        <v>1731</v>
      </c>
      <c r="AJ15" s="52">
        <v>111</v>
      </c>
      <c r="AK15" s="52">
        <v>0</v>
      </c>
      <c r="AL15" s="66">
        <f t="shared" si="0"/>
        <v>53726</v>
      </c>
    </row>
    <row r="16" spans="1:38" x14ac:dyDescent="0.25">
      <c r="A16" s="47" t="s">
        <v>43</v>
      </c>
      <c r="B16" s="51">
        <v>144195</v>
      </c>
      <c r="C16" s="52">
        <v>0</v>
      </c>
      <c r="D16" s="52">
        <v>3614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4781</v>
      </c>
      <c r="K16" s="52">
        <v>0</v>
      </c>
      <c r="L16" s="52">
        <v>0</v>
      </c>
      <c r="M16" s="52">
        <v>0</v>
      </c>
      <c r="N16" s="52">
        <v>2040</v>
      </c>
      <c r="O16" s="52">
        <v>3891</v>
      </c>
      <c r="P16" s="52">
        <v>2340</v>
      </c>
      <c r="Q16" s="52">
        <v>4247</v>
      </c>
      <c r="R16" s="52">
        <v>1047</v>
      </c>
      <c r="S16" s="52">
        <v>1675</v>
      </c>
      <c r="T16" s="52">
        <v>6830</v>
      </c>
      <c r="U16" s="52">
        <v>3846</v>
      </c>
      <c r="V16" s="52">
        <v>2133</v>
      </c>
      <c r="W16" s="52">
        <v>2131</v>
      </c>
      <c r="X16" s="52">
        <v>0</v>
      </c>
      <c r="Y16" s="52">
        <v>432</v>
      </c>
      <c r="Z16" s="52">
        <v>4039</v>
      </c>
      <c r="AA16" s="52">
        <v>0</v>
      </c>
      <c r="AB16" s="52">
        <v>931</v>
      </c>
      <c r="AC16" s="52">
        <v>641</v>
      </c>
      <c r="AD16" s="52">
        <v>464</v>
      </c>
      <c r="AE16" s="52">
        <v>2018</v>
      </c>
      <c r="AF16" s="52">
        <v>5385</v>
      </c>
      <c r="AG16" s="52">
        <v>1332</v>
      </c>
      <c r="AH16" s="52">
        <v>1200</v>
      </c>
      <c r="AI16" s="52">
        <v>1569</v>
      </c>
      <c r="AJ16" s="52">
        <v>58</v>
      </c>
      <c r="AK16" s="52">
        <v>0</v>
      </c>
      <c r="AL16" s="66">
        <f t="shared" si="0"/>
        <v>56644</v>
      </c>
    </row>
    <row r="17" spans="1:38" x14ac:dyDescent="0.25">
      <c r="A17" s="47" t="s">
        <v>44</v>
      </c>
      <c r="B17" s="51">
        <v>150686</v>
      </c>
      <c r="C17" s="52">
        <v>0</v>
      </c>
      <c r="D17" s="52">
        <v>3755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3189</v>
      </c>
      <c r="K17" s="52">
        <v>0</v>
      </c>
      <c r="L17" s="52">
        <v>0</v>
      </c>
      <c r="M17" s="52">
        <v>0</v>
      </c>
      <c r="N17" s="52">
        <v>2368</v>
      </c>
      <c r="O17" s="52">
        <v>4214</v>
      </c>
      <c r="P17" s="52">
        <v>1446</v>
      </c>
      <c r="Q17" s="52">
        <v>3148</v>
      </c>
      <c r="R17" s="52">
        <v>2105</v>
      </c>
      <c r="S17" s="52">
        <v>1562</v>
      </c>
      <c r="T17" s="52">
        <v>4277</v>
      </c>
      <c r="U17" s="52">
        <v>3168</v>
      </c>
      <c r="V17" s="52">
        <v>1964</v>
      </c>
      <c r="W17" s="52">
        <v>2609</v>
      </c>
      <c r="X17" s="52">
        <v>2029</v>
      </c>
      <c r="Y17" s="52">
        <v>338</v>
      </c>
      <c r="Z17" s="52">
        <v>4039</v>
      </c>
      <c r="AA17" s="52">
        <v>0</v>
      </c>
      <c r="AB17" s="52">
        <v>2549</v>
      </c>
      <c r="AC17" s="52">
        <v>360</v>
      </c>
      <c r="AD17" s="52">
        <v>441</v>
      </c>
      <c r="AE17" s="52">
        <v>8943</v>
      </c>
      <c r="AF17" s="52">
        <v>4890</v>
      </c>
      <c r="AG17" s="52">
        <v>909</v>
      </c>
      <c r="AH17" s="52">
        <v>1620</v>
      </c>
      <c r="AI17" s="52">
        <v>1292</v>
      </c>
      <c r="AJ17" s="52">
        <v>13</v>
      </c>
      <c r="AK17" s="52">
        <v>0</v>
      </c>
      <c r="AL17" s="66">
        <f t="shared" si="0"/>
        <v>61228</v>
      </c>
    </row>
    <row r="18" spans="1:38" x14ac:dyDescent="0.25">
      <c r="A18" s="47" t="s">
        <v>45</v>
      </c>
      <c r="B18" s="51">
        <v>154603</v>
      </c>
      <c r="C18" s="52">
        <v>0</v>
      </c>
      <c r="D18" s="52">
        <v>4955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4162</v>
      </c>
      <c r="K18" s="52">
        <v>0</v>
      </c>
      <c r="L18" s="52">
        <v>0</v>
      </c>
      <c r="M18" s="52">
        <v>0</v>
      </c>
      <c r="N18" s="52">
        <v>3943</v>
      </c>
      <c r="O18" s="52">
        <v>4247</v>
      </c>
      <c r="P18" s="52">
        <v>3233</v>
      </c>
      <c r="Q18" s="52">
        <v>3023</v>
      </c>
      <c r="R18" s="52">
        <v>5136</v>
      </c>
      <c r="S18" s="52">
        <v>1482</v>
      </c>
      <c r="T18" s="52">
        <v>2735</v>
      </c>
      <c r="U18" s="52">
        <v>2655</v>
      </c>
      <c r="V18" s="52">
        <v>1379</v>
      </c>
      <c r="W18" s="52">
        <v>1525</v>
      </c>
      <c r="X18" s="52">
        <v>4337</v>
      </c>
      <c r="Y18" s="52">
        <v>732</v>
      </c>
      <c r="Z18" s="52">
        <v>2051</v>
      </c>
      <c r="AA18" s="52">
        <v>1430</v>
      </c>
      <c r="AB18" s="52">
        <v>1716</v>
      </c>
      <c r="AC18" s="52">
        <v>930</v>
      </c>
      <c r="AD18" s="52">
        <v>1620</v>
      </c>
      <c r="AE18" s="52">
        <v>4705</v>
      </c>
      <c r="AF18" s="52">
        <v>4419</v>
      </c>
      <c r="AG18" s="52">
        <v>414</v>
      </c>
      <c r="AH18" s="52">
        <v>1469</v>
      </c>
      <c r="AI18" s="52">
        <v>510</v>
      </c>
      <c r="AJ18" s="52">
        <v>0</v>
      </c>
      <c r="AK18" s="52">
        <v>0</v>
      </c>
      <c r="AL18" s="66">
        <f t="shared" si="0"/>
        <v>62808</v>
      </c>
    </row>
    <row r="19" spans="1:38" x14ac:dyDescent="0.25">
      <c r="A19" s="47" t="s">
        <v>46</v>
      </c>
      <c r="B19" s="51">
        <v>158649</v>
      </c>
      <c r="C19" s="52">
        <v>0</v>
      </c>
      <c r="D19" s="52">
        <v>4821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3374</v>
      </c>
      <c r="K19" s="52">
        <v>0</v>
      </c>
      <c r="L19" s="52">
        <v>0</v>
      </c>
      <c r="M19" s="52">
        <v>0</v>
      </c>
      <c r="N19" s="52">
        <v>5035</v>
      </c>
      <c r="O19" s="52">
        <v>4071</v>
      </c>
      <c r="P19" s="52">
        <v>2373</v>
      </c>
      <c r="Q19" s="52">
        <v>3123</v>
      </c>
      <c r="R19" s="52">
        <v>4067</v>
      </c>
      <c r="S19" s="52">
        <v>1019</v>
      </c>
      <c r="T19" s="52">
        <v>2038</v>
      </c>
      <c r="U19" s="52">
        <v>1819</v>
      </c>
      <c r="V19" s="52">
        <v>1180</v>
      </c>
      <c r="W19" s="52">
        <v>857</v>
      </c>
      <c r="X19" s="52">
        <v>2439</v>
      </c>
      <c r="Y19" s="52">
        <v>748</v>
      </c>
      <c r="Z19" s="52">
        <v>3712</v>
      </c>
      <c r="AA19" s="52">
        <v>4748</v>
      </c>
      <c r="AB19" s="52">
        <v>1281</v>
      </c>
      <c r="AC19" s="52">
        <v>722</v>
      </c>
      <c r="AD19" s="52">
        <v>955</v>
      </c>
      <c r="AE19" s="52">
        <v>6639</v>
      </c>
      <c r="AF19" s="52">
        <v>3246</v>
      </c>
      <c r="AG19" s="52">
        <v>314</v>
      </c>
      <c r="AH19" s="52">
        <v>500</v>
      </c>
      <c r="AI19" s="52">
        <v>0</v>
      </c>
      <c r="AJ19" s="52">
        <v>0</v>
      </c>
      <c r="AK19" s="52">
        <v>0</v>
      </c>
      <c r="AL19" s="66">
        <f t="shared" si="0"/>
        <v>59081</v>
      </c>
    </row>
    <row r="20" spans="1:38" x14ac:dyDescent="0.25">
      <c r="A20" s="47" t="s">
        <v>47</v>
      </c>
      <c r="B20" s="51">
        <v>147929</v>
      </c>
      <c r="C20" s="52">
        <v>0</v>
      </c>
      <c r="D20" s="52">
        <v>3627</v>
      </c>
      <c r="E20" s="52">
        <v>0</v>
      </c>
      <c r="F20" s="52">
        <v>0</v>
      </c>
      <c r="G20" s="52">
        <v>994</v>
      </c>
      <c r="H20" s="52">
        <v>0</v>
      </c>
      <c r="I20" s="52">
        <v>7</v>
      </c>
      <c r="J20" s="52">
        <v>12303</v>
      </c>
      <c r="K20" s="52">
        <v>842</v>
      </c>
      <c r="L20" s="52">
        <v>0</v>
      </c>
      <c r="M20" s="52">
        <v>0</v>
      </c>
      <c r="N20" s="52">
        <v>5687</v>
      </c>
      <c r="O20" s="52">
        <v>3853</v>
      </c>
      <c r="P20" s="52">
        <v>1662</v>
      </c>
      <c r="Q20" s="52">
        <v>2649</v>
      </c>
      <c r="R20" s="52">
        <v>4213</v>
      </c>
      <c r="S20" s="52">
        <v>1512</v>
      </c>
      <c r="T20" s="52">
        <v>1328</v>
      </c>
      <c r="U20" s="52">
        <v>1853</v>
      </c>
      <c r="V20" s="52">
        <v>1164</v>
      </c>
      <c r="W20" s="52">
        <v>609</v>
      </c>
      <c r="X20" s="52">
        <v>1061</v>
      </c>
      <c r="Y20" s="52">
        <v>359</v>
      </c>
      <c r="Z20" s="52">
        <v>3633</v>
      </c>
      <c r="AA20" s="52">
        <v>4981</v>
      </c>
      <c r="AB20" s="52">
        <v>732</v>
      </c>
      <c r="AC20" s="52">
        <v>365</v>
      </c>
      <c r="AD20" s="52">
        <v>399</v>
      </c>
      <c r="AE20" s="52">
        <v>7238</v>
      </c>
      <c r="AF20" s="52">
        <v>2426</v>
      </c>
      <c r="AG20" s="52">
        <v>129</v>
      </c>
      <c r="AH20" s="52">
        <v>143</v>
      </c>
      <c r="AI20" s="52">
        <v>0</v>
      </c>
      <c r="AJ20" s="52">
        <v>0</v>
      </c>
      <c r="AK20" s="52">
        <v>0</v>
      </c>
      <c r="AL20" s="66">
        <f t="shared" si="0"/>
        <v>63769</v>
      </c>
    </row>
    <row r="21" spans="1:38" x14ac:dyDescent="0.25">
      <c r="A21" s="47" t="s">
        <v>48</v>
      </c>
      <c r="B21" s="51">
        <v>142381</v>
      </c>
      <c r="C21" s="52">
        <v>15683</v>
      </c>
      <c r="D21" s="52">
        <v>4977</v>
      </c>
      <c r="E21" s="52">
        <v>0</v>
      </c>
      <c r="F21" s="52">
        <v>0</v>
      </c>
      <c r="G21" s="52">
        <v>1090</v>
      </c>
      <c r="H21" s="52">
        <v>0</v>
      </c>
      <c r="I21" s="52">
        <v>5377</v>
      </c>
      <c r="J21" s="52">
        <v>6127</v>
      </c>
      <c r="K21" s="52">
        <v>3451</v>
      </c>
      <c r="L21" s="52">
        <v>0</v>
      </c>
      <c r="M21" s="52">
        <v>2213</v>
      </c>
      <c r="N21" s="52">
        <v>4851</v>
      </c>
      <c r="O21" s="52">
        <v>2889</v>
      </c>
      <c r="P21" s="52">
        <v>1413</v>
      </c>
      <c r="Q21" s="52">
        <v>2793</v>
      </c>
      <c r="R21" s="52">
        <v>5016</v>
      </c>
      <c r="S21" s="52">
        <v>1292</v>
      </c>
      <c r="T21" s="52">
        <v>588</v>
      </c>
      <c r="U21" s="52">
        <v>1116</v>
      </c>
      <c r="V21" s="52">
        <v>1730</v>
      </c>
      <c r="W21" s="52">
        <v>903</v>
      </c>
      <c r="X21" s="52">
        <v>193</v>
      </c>
      <c r="Y21" s="52">
        <v>255</v>
      </c>
      <c r="Z21" s="52">
        <v>1149</v>
      </c>
      <c r="AA21" s="52">
        <v>1966</v>
      </c>
      <c r="AB21" s="52">
        <v>446</v>
      </c>
      <c r="AC21" s="52">
        <v>347</v>
      </c>
      <c r="AD21" s="52">
        <v>181</v>
      </c>
      <c r="AE21" s="52">
        <v>9198</v>
      </c>
      <c r="AF21" s="52">
        <v>458</v>
      </c>
      <c r="AG21" s="52">
        <v>42</v>
      </c>
      <c r="AH21" s="52">
        <v>10</v>
      </c>
      <c r="AI21" s="52">
        <v>0</v>
      </c>
      <c r="AJ21" s="52">
        <v>0</v>
      </c>
      <c r="AK21" s="52">
        <v>0</v>
      </c>
      <c r="AL21" s="66">
        <f t="shared" si="0"/>
        <v>75754</v>
      </c>
    </row>
    <row r="22" spans="1:38" x14ac:dyDescent="0.25">
      <c r="A22" s="47" t="s">
        <v>49</v>
      </c>
      <c r="B22" s="51">
        <v>141412</v>
      </c>
      <c r="C22" s="52">
        <v>7770</v>
      </c>
      <c r="D22" s="52">
        <v>4412</v>
      </c>
      <c r="E22" s="52">
        <v>0</v>
      </c>
      <c r="F22" s="52">
        <v>0</v>
      </c>
      <c r="G22" s="52">
        <v>2950</v>
      </c>
      <c r="H22" s="52">
        <v>19</v>
      </c>
      <c r="I22" s="52">
        <v>9184</v>
      </c>
      <c r="J22" s="52">
        <v>5221</v>
      </c>
      <c r="K22" s="52">
        <v>4999</v>
      </c>
      <c r="L22" s="52">
        <v>7754</v>
      </c>
      <c r="M22" s="52">
        <v>2487</v>
      </c>
      <c r="N22" s="52">
        <v>2714</v>
      </c>
      <c r="O22" s="52">
        <v>2506</v>
      </c>
      <c r="P22" s="52">
        <v>594</v>
      </c>
      <c r="Q22" s="52">
        <v>2246</v>
      </c>
      <c r="R22" s="52">
        <v>3257</v>
      </c>
      <c r="S22" s="52">
        <v>634</v>
      </c>
      <c r="T22" s="52">
        <v>263</v>
      </c>
      <c r="U22" s="52">
        <v>464</v>
      </c>
      <c r="V22" s="52">
        <v>682</v>
      </c>
      <c r="W22" s="52">
        <v>245</v>
      </c>
      <c r="X22" s="52">
        <v>15</v>
      </c>
      <c r="Y22" s="52">
        <v>124</v>
      </c>
      <c r="Z22" s="52">
        <v>351</v>
      </c>
      <c r="AA22" s="52">
        <v>616</v>
      </c>
      <c r="AB22" s="52">
        <v>96</v>
      </c>
      <c r="AC22" s="52">
        <v>65</v>
      </c>
      <c r="AD22" s="52">
        <v>126</v>
      </c>
      <c r="AE22" s="52">
        <v>4770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66">
        <f t="shared" si="0"/>
        <v>64564</v>
      </c>
    </row>
    <row r="23" spans="1:38" x14ac:dyDescent="0.25">
      <c r="A23" s="47" t="s">
        <v>50</v>
      </c>
      <c r="B23" s="51">
        <v>176276</v>
      </c>
      <c r="C23" s="52">
        <v>12058</v>
      </c>
      <c r="D23" s="52">
        <v>8928</v>
      </c>
      <c r="E23" s="52">
        <v>8267</v>
      </c>
      <c r="F23" s="52">
        <v>6631</v>
      </c>
      <c r="G23" s="52">
        <v>6415</v>
      </c>
      <c r="H23" s="52">
        <v>6160</v>
      </c>
      <c r="I23" s="52">
        <v>5522</v>
      </c>
      <c r="J23" s="52">
        <v>5313</v>
      </c>
      <c r="K23" s="52">
        <v>3281</v>
      </c>
      <c r="L23" s="52">
        <v>3209</v>
      </c>
      <c r="M23" s="52">
        <v>2519</v>
      </c>
      <c r="N23" s="52">
        <v>1889</v>
      </c>
      <c r="O23" s="52">
        <v>1381</v>
      </c>
      <c r="P23" s="52">
        <v>861</v>
      </c>
      <c r="Q23" s="52">
        <v>836</v>
      </c>
      <c r="R23" s="52">
        <v>554</v>
      </c>
      <c r="S23" s="52">
        <v>479</v>
      </c>
      <c r="T23" s="52">
        <v>461</v>
      </c>
      <c r="U23" s="52">
        <v>381</v>
      </c>
      <c r="V23" s="52">
        <v>287</v>
      </c>
      <c r="W23" s="52">
        <v>148</v>
      </c>
      <c r="X23" s="52">
        <v>81</v>
      </c>
      <c r="Y23" s="52">
        <v>72</v>
      </c>
      <c r="Z23" s="52">
        <v>37</v>
      </c>
      <c r="AA23" s="52">
        <v>35</v>
      </c>
      <c r="AB23" s="52">
        <v>20</v>
      </c>
      <c r="AC23" s="52">
        <v>20</v>
      </c>
      <c r="AD23" s="52">
        <v>6</v>
      </c>
      <c r="AE23" s="52">
        <v>2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66">
        <f t="shared" si="0"/>
        <v>75853</v>
      </c>
    </row>
    <row r="24" spans="1:38" x14ac:dyDescent="0.25">
      <c r="A24" s="53" t="s">
        <v>104</v>
      </c>
      <c r="B24" s="54"/>
      <c r="C24" s="54">
        <v>1847</v>
      </c>
      <c r="D24" s="54">
        <v>1440</v>
      </c>
      <c r="E24" s="54">
        <v>2369</v>
      </c>
      <c r="F24" s="54">
        <v>1891</v>
      </c>
      <c r="G24" s="54">
        <v>2220</v>
      </c>
      <c r="H24" s="54">
        <v>2555</v>
      </c>
      <c r="I24" s="54">
        <v>2490</v>
      </c>
      <c r="J24" s="54">
        <v>1521</v>
      </c>
      <c r="K24" s="54">
        <v>1740</v>
      </c>
      <c r="L24" s="54">
        <v>1705</v>
      </c>
      <c r="M24" s="54">
        <v>1095</v>
      </c>
      <c r="N24" s="54">
        <v>1710</v>
      </c>
      <c r="O24" s="54">
        <v>960</v>
      </c>
      <c r="P24" s="54">
        <v>1541</v>
      </c>
      <c r="Q24" s="54">
        <v>1215</v>
      </c>
      <c r="R24" s="54">
        <v>1845</v>
      </c>
      <c r="S24" s="54">
        <v>1010</v>
      </c>
      <c r="T24" s="54">
        <v>1164</v>
      </c>
      <c r="U24" s="54">
        <v>1530</v>
      </c>
      <c r="V24" s="54">
        <v>1240</v>
      </c>
      <c r="W24" s="54">
        <v>1335</v>
      </c>
      <c r="X24" s="54">
        <v>1599</v>
      </c>
      <c r="Y24" s="54">
        <v>1453</v>
      </c>
      <c r="Z24" s="54">
        <v>2108</v>
      </c>
      <c r="AA24" s="54">
        <v>2390</v>
      </c>
      <c r="AB24" s="54">
        <v>1299</v>
      </c>
      <c r="AC24" s="54">
        <v>1300</v>
      </c>
      <c r="AD24" s="54">
        <v>1130</v>
      </c>
      <c r="AE24" s="54">
        <v>1585</v>
      </c>
      <c r="AF24" s="54">
        <v>1225</v>
      </c>
      <c r="AG24" s="54">
        <v>1270</v>
      </c>
      <c r="AH24" s="54">
        <v>1220</v>
      </c>
      <c r="AI24" s="54">
        <v>1714</v>
      </c>
      <c r="AJ24" s="54">
        <v>1584</v>
      </c>
      <c r="AK24" s="54">
        <v>1145</v>
      </c>
      <c r="AL24" s="66"/>
    </row>
    <row r="25" spans="1:38" x14ac:dyDescent="0.25">
      <c r="A25" s="53" t="s">
        <v>105</v>
      </c>
      <c r="B25" s="54"/>
      <c r="C25" s="54" t="s">
        <v>106</v>
      </c>
      <c r="D25" s="54" t="s">
        <v>107</v>
      </c>
      <c r="E25" s="54" t="s">
        <v>106</v>
      </c>
      <c r="F25" s="54" t="s">
        <v>106</v>
      </c>
      <c r="G25" s="54" t="s">
        <v>106</v>
      </c>
      <c r="H25" s="54" t="s">
        <v>106</v>
      </c>
      <c r="I25" s="54" t="s">
        <v>106</v>
      </c>
      <c r="J25" s="54" t="s">
        <v>106</v>
      </c>
      <c r="K25" s="54" t="s">
        <v>106</v>
      </c>
      <c r="L25" s="54" t="s">
        <v>106</v>
      </c>
      <c r="M25" s="54" t="s">
        <v>108</v>
      </c>
      <c r="N25" s="54" t="s">
        <v>106</v>
      </c>
      <c r="O25" s="54" t="s">
        <v>107</v>
      </c>
      <c r="P25" s="54" t="s">
        <v>113</v>
      </c>
      <c r="Q25" s="54" t="s">
        <v>108</v>
      </c>
      <c r="R25" s="54" t="s">
        <v>114</v>
      </c>
      <c r="S25" s="54" t="s">
        <v>108</v>
      </c>
      <c r="T25" s="54" t="s">
        <v>108</v>
      </c>
      <c r="U25" s="54" t="s">
        <v>108</v>
      </c>
      <c r="V25" s="54" t="s">
        <v>108</v>
      </c>
      <c r="W25" s="54" t="s">
        <v>108</v>
      </c>
      <c r="X25" s="54" t="s">
        <v>115</v>
      </c>
      <c r="Y25" s="54" t="s">
        <v>108</v>
      </c>
      <c r="Z25" s="54" t="s">
        <v>106</v>
      </c>
      <c r="AA25" s="54" t="s">
        <v>106</v>
      </c>
      <c r="AB25" s="54" t="s">
        <v>108</v>
      </c>
      <c r="AC25" s="54" t="s">
        <v>108</v>
      </c>
      <c r="AD25" s="54" t="s">
        <v>108</v>
      </c>
      <c r="AE25" s="54" t="s">
        <v>106</v>
      </c>
      <c r="AF25" s="54" t="s">
        <v>108</v>
      </c>
      <c r="AG25" s="54" t="s">
        <v>108</v>
      </c>
      <c r="AH25" s="54" t="s">
        <v>108</v>
      </c>
      <c r="AI25" s="54" t="s">
        <v>108</v>
      </c>
      <c r="AJ25" s="54" t="s">
        <v>108</v>
      </c>
      <c r="AK25" s="54" t="s">
        <v>108</v>
      </c>
      <c r="AL25" s="66"/>
    </row>
    <row r="26" spans="1:38" x14ac:dyDescent="0.25">
      <c r="A26" s="53" t="s">
        <v>109</v>
      </c>
      <c r="B26" s="54"/>
      <c r="C26" s="54">
        <v>1443</v>
      </c>
      <c r="D26" s="54">
        <v>1670</v>
      </c>
      <c r="E26" s="54">
        <v>1624</v>
      </c>
      <c r="F26" s="54">
        <v>1612</v>
      </c>
      <c r="G26" s="54">
        <v>1658</v>
      </c>
      <c r="H26" s="54">
        <v>1624</v>
      </c>
      <c r="I26" s="54">
        <v>1629</v>
      </c>
      <c r="J26" s="54">
        <v>1550</v>
      </c>
      <c r="K26" s="54">
        <v>1555</v>
      </c>
      <c r="L26" s="54">
        <v>1568</v>
      </c>
      <c r="M26" s="54">
        <v>1385</v>
      </c>
      <c r="N26" s="54">
        <v>1598</v>
      </c>
      <c r="O26" s="54">
        <v>1501</v>
      </c>
      <c r="P26" s="54">
        <v>1666</v>
      </c>
      <c r="Q26" s="54">
        <v>1461</v>
      </c>
      <c r="R26" s="54">
        <v>1709</v>
      </c>
      <c r="S26" s="54">
        <v>1461</v>
      </c>
      <c r="T26" s="54">
        <v>1478</v>
      </c>
      <c r="U26" s="54">
        <v>1689</v>
      </c>
      <c r="V26" s="54">
        <v>1466</v>
      </c>
      <c r="W26" s="54">
        <v>1471</v>
      </c>
      <c r="X26" s="54">
        <v>1458</v>
      </c>
      <c r="Y26" s="54">
        <v>1650</v>
      </c>
      <c r="Z26" s="54">
        <v>1445</v>
      </c>
      <c r="AA26" s="54">
        <v>1684</v>
      </c>
      <c r="AB26" s="54">
        <v>1430</v>
      </c>
      <c r="AC26" s="54">
        <v>1427</v>
      </c>
      <c r="AD26" s="54">
        <v>1461</v>
      </c>
      <c r="AE26" s="54">
        <v>1450</v>
      </c>
      <c r="AF26" s="54">
        <v>1514</v>
      </c>
      <c r="AG26" s="54">
        <v>1615</v>
      </c>
      <c r="AH26" s="54">
        <v>1481</v>
      </c>
      <c r="AI26" s="54">
        <v>1539</v>
      </c>
      <c r="AJ26" s="54">
        <v>1694</v>
      </c>
      <c r="AK26" s="54">
        <v>1509</v>
      </c>
      <c r="AL26" s="66"/>
    </row>
    <row r="27" spans="1:38" x14ac:dyDescent="0.25">
      <c r="A27" s="53" t="s">
        <v>110</v>
      </c>
      <c r="B27" s="54"/>
      <c r="C27" s="54">
        <v>2088</v>
      </c>
      <c r="D27" s="54">
        <v>1785</v>
      </c>
      <c r="E27" s="54">
        <v>2129</v>
      </c>
      <c r="F27" s="54">
        <v>2108</v>
      </c>
      <c r="G27" s="54">
        <v>2034</v>
      </c>
      <c r="H27" s="54">
        <v>1881</v>
      </c>
      <c r="I27" s="54">
        <v>1935</v>
      </c>
      <c r="J27" s="54">
        <v>1770</v>
      </c>
      <c r="K27" s="54">
        <v>1800</v>
      </c>
      <c r="L27" s="54">
        <v>1809</v>
      </c>
      <c r="M27" s="54">
        <v>1695</v>
      </c>
      <c r="N27" s="54">
        <v>1775</v>
      </c>
      <c r="O27" s="54">
        <v>1661</v>
      </c>
      <c r="P27" s="54">
        <v>1808</v>
      </c>
      <c r="Q27" s="54">
        <v>1814</v>
      </c>
      <c r="R27" s="54">
        <v>1801</v>
      </c>
      <c r="S27" s="54">
        <v>1681</v>
      </c>
      <c r="T27" s="54">
        <v>1778</v>
      </c>
      <c r="U27" s="54">
        <v>1839</v>
      </c>
      <c r="V27" s="54">
        <v>1824</v>
      </c>
      <c r="W27" s="54">
        <v>1821</v>
      </c>
      <c r="X27" s="54">
        <v>1798</v>
      </c>
      <c r="Y27" s="54">
        <v>1791</v>
      </c>
      <c r="Z27" s="54">
        <v>1963</v>
      </c>
      <c r="AA27" s="54">
        <v>2271</v>
      </c>
      <c r="AB27" s="54">
        <v>1811</v>
      </c>
      <c r="AC27" s="54">
        <v>1773</v>
      </c>
      <c r="AD27" s="54">
        <v>1750</v>
      </c>
      <c r="AE27" s="54">
        <v>1798</v>
      </c>
      <c r="AF27" s="54">
        <v>1760</v>
      </c>
      <c r="AG27" s="54">
        <v>1775</v>
      </c>
      <c r="AH27" s="54">
        <v>1760</v>
      </c>
      <c r="AI27" s="54">
        <v>1859</v>
      </c>
      <c r="AJ27" s="54">
        <v>1811</v>
      </c>
      <c r="AK27" s="54">
        <v>1730</v>
      </c>
      <c r="AL27" s="66"/>
    </row>
    <row r="28" spans="1:38" x14ac:dyDescent="0.25">
      <c r="A28" s="53" t="s">
        <v>111</v>
      </c>
      <c r="B28" s="54"/>
      <c r="C28" s="54">
        <v>4694</v>
      </c>
      <c r="D28" s="54">
        <v>4210</v>
      </c>
      <c r="E28" s="54">
        <v>4751</v>
      </c>
      <c r="F28" s="54">
        <v>4584</v>
      </c>
      <c r="G28" s="54">
        <v>4425</v>
      </c>
      <c r="H28" s="54">
        <v>4713</v>
      </c>
      <c r="I28" s="54">
        <v>4901</v>
      </c>
      <c r="J28" s="54">
        <v>4445</v>
      </c>
      <c r="K28" s="54">
        <v>4180</v>
      </c>
      <c r="L28" s="54">
        <v>4261</v>
      </c>
      <c r="M28" s="54">
        <v>4420</v>
      </c>
      <c r="N28" s="54">
        <v>4011</v>
      </c>
      <c r="O28" s="54">
        <v>3609</v>
      </c>
      <c r="P28" s="54">
        <v>4432</v>
      </c>
      <c r="Q28" s="54">
        <v>4658</v>
      </c>
      <c r="R28" s="54">
        <v>4694</v>
      </c>
      <c r="S28" s="54">
        <v>3970</v>
      </c>
      <c r="T28" s="54">
        <v>4199</v>
      </c>
      <c r="U28" s="54">
        <v>4544</v>
      </c>
      <c r="V28" s="54">
        <v>4359</v>
      </c>
      <c r="W28" s="54">
        <v>4760</v>
      </c>
      <c r="X28" s="54">
        <v>4270</v>
      </c>
      <c r="Y28" s="54">
        <v>4389</v>
      </c>
      <c r="Z28" s="54">
        <v>4978</v>
      </c>
      <c r="AA28" s="54">
        <v>5037</v>
      </c>
      <c r="AB28" s="54">
        <v>4729</v>
      </c>
      <c r="AC28" s="54">
        <v>4587</v>
      </c>
      <c r="AD28" s="54">
        <v>4249</v>
      </c>
      <c r="AE28" s="54">
        <v>4270</v>
      </c>
      <c r="AF28" s="54">
        <v>4244</v>
      </c>
      <c r="AG28" s="54">
        <v>4295</v>
      </c>
      <c r="AH28" s="54">
        <v>4630</v>
      </c>
      <c r="AI28" s="54">
        <v>4816</v>
      </c>
      <c r="AJ28" s="54">
        <v>4470</v>
      </c>
      <c r="AK28" s="54">
        <v>4201</v>
      </c>
      <c r="AL28" s="66"/>
    </row>
    <row r="29" spans="1:38" x14ac:dyDescent="0.25">
      <c r="A29" s="53" t="s">
        <v>112</v>
      </c>
      <c r="B29" s="54"/>
      <c r="C29" s="54">
        <v>0</v>
      </c>
      <c r="D29" s="54">
        <v>175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159</v>
      </c>
      <c r="N29" s="54">
        <v>0</v>
      </c>
      <c r="O29" s="54">
        <v>118</v>
      </c>
      <c r="P29" s="54">
        <v>199</v>
      </c>
      <c r="Q29" s="54">
        <v>99</v>
      </c>
      <c r="R29" s="54">
        <v>42</v>
      </c>
      <c r="S29" s="54">
        <v>142</v>
      </c>
      <c r="T29" s="54">
        <v>163</v>
      </c>
      <c r="U29" s="54">
        <v>155</v>
      </c>
      <c r="V29" s="54">
        <v>139</v>
      </c>
      <c r="W29" s="54">
        <v>138</v>
      </c>
      <c r="X29" s="54">
        <v>35</v>
      </c>
      <c r="Y29" s="54">
        <v>178</v>
      </c>
      <c r="Z29" s="54">
        <v>0</v>
      </c>
      <c r="AA29" s="54">
        <v>0</v>
      </c>
      <c r="AB29" s="54">
        <v>185</v>
      </c>
      <c r="AC29" s="54">
        <v>185</v>
      </c>
      <c r="AD29" s="54">
        <v>151</v>
      </c>
      <c r="AE29" s="54">
        <v>0</v>
      </c>
      <c r="AF29" s="54">
        <v>136</v>
      </c>
      <c r="AG29" s="54">
        <v>139</v>
      </c>
      <c r="AH29" s="54">
        <v>172</v>
      </c>
      <c r="AI29" s="54">
        <v>168</v>
      </c>
      <c r="AJ29" s="54">
        <v>225</v>
      </c>
      <c r="AK29" s="54">
        <v>155</v>
      </c>
      <c r="AL29" s="66"/>
    </row>
    <row r="30" spans="1:38" x14ac:dyDescent="0.25">
      <c r="A30" s="59" t="s">
        <v>116</v>
      </c>
      <c r="B30" s="60"/>
      <c r="C30" s="60">
        <v>364</v>
      </c>
      <c r="D30" s="60">
        <v>125</v>
      </c>
      <c r="E30" s="60">
        <v>204</v>
      </c>
      <c r="F30" s="60">
        <v>201</v>
      </c>
      <c r="G30" s="60">
        <v>408</v>
      </c>
      <c r="H30" s="60">
        <v>337</v>
      </c>
      <c r="I30" s="60">
        <v>313</v>
      </c>
      <c r="J30" s="60">
        <v>109</v>
      </c>
      <c r="K30" s="60">
        <v>135</v>
      </c>
      <c r="L30" s="60">
        <v>204</v>
      </c>
      <c r="M30" s="60">
        <v>90</v>
      </c>
      <c r="N30" s="60">
        <v>170</v>
      </c>
      <c r="O30" s="60">
        <v>69</v>
      </c>
      <c r="P30" s="60">
        <v>150</v>
      </c>
      <c r="Q30" s="60">
        <v>75</v>
      </c>
      <c r="R30" s="60">
        <v>121</v>
      </c>
      <c r="S30" s="60">
        <v>54</v>
      </c>
      <c r="T30" s="60">
        <v>75</v>
      </c>
      <c r="U30" s="60">
        <v>160</v>
      </c>
      <c r="V30" s="60">
        <v>150</v>
      </c>
      <c r="W30" s="60">
        <v>122</v>
      </c>
      <c r="X30" s="60">
        <v>204</v>
      </c>
      <c r="Y30" s="60">
        <v>140</v>
      </c>
      <c r="Z30" s="60">
        <v>385</v>
      </c>
      <c r="AA30" s="60">
        <v>333</v>
      </c>
      <c r="AB30" s="60">
        <v>110</v>
      </c>
      <c r="AC30" s="60">
        <v>102</v>
      </c>
      <c r="AD30" s="60">
        <v>90</v>
      </c>
      <c r="AE30" s="60">
        <v>134</v>
      </c>
      <c r="AF30" s="60">
        <v>101</v>
      </c>
      <c r="AG30" s="60">
        <v>116</v>
      </c>
      <c r="AH30" s="60">
        <v>110</v>
      </c>
      <c r="AI30" s="60">
        <v>179</v>
      </c>
      <c r="AJ30" s="60">
        <v>169</v>
      </c>
      <c r="AK30" s="60">
        <v>90</v>
      </c>
      <c r="AL30" s="66"/>
    </row>
    <row r="38" spans="1:30" x14ac:dyDescent="0.25">
      <c r="A38" t="s">
        <v>29</v>
      </c>
      <c r="B38" s="69" t="s">
        <v>103</v>
      </c>
      <c r="C38" s="47" t="s">
        <v>30</v>
      </c>
      <c r="D38" s="73" t="s">
        <v>31</v>
      </c>
      <c r="E38" s="47" t="s">
        <v>32</v>
      </c>
      <c r="F38" s="73" t="s">
        <v>33</v>
      </c>
      <c r="G38" s="47" t="s">
        <v>34</v>
      </c>
      <c r="H38" s="73" t="s">
        <v>35</v>
      </c>
      <c r="I38" s="47" t="s">
        <v>36</v>
      </c>
      <c r="J38" s="73" t="s">
        <v>37</v>
      </c>
      <c r="K38" s="47" t="s">
        <v>38</v>
      </c>
      <c r="L38" s="73" t="s">
        <v>39</v>
      </c>
      <c r="M38" s="47" t="s">
        <v>40</v>
      </c>
      <c r="N38" s="73" t="s">
        <v>41</v>
      </c>
      <c r="O38" s="47" t="s">
        <v>42</v>
      </c>
      <c r="P38" s="73" t="s">
        <v>43</v>
      </c>
      <c r="Q38" s="47" t="s">
        <v>44</v>
      </c>
      <c r="R38" s="73" t="s">
        <v>45</v>
      </c>
      <c r="S38" s="47" t="s">
        <v>46</v>
      </c>
      <c r="T38" s="73" t="s">
        <v>47</v>
      </c>
      <c r="U38" s="47" t="s">
        <v>48</v>
      </c>
      <c r="V38" s="73" t="s">
        <v>49</v>
      </c>
      <c r="W38" s="47" t="s">
        <v>50</v>
      </c>
      <c r="X38" s="75" t="s">
        <v>104</v>
      </c>
      <c r="Y38" s="53" t="s">
        <v>105</v>
      </c>
      <c r="Z38" s="75" t="s">
        <v>109</v>
      </c>
      <c r="AA38" s="53" t="s">
        <v>110</v>
      </c>
      <c r="AB38" s="75" t="s">
        <v>111</v>
      </c>
      <c r="AC38" s="53" t="s">
        <v>112</v>
      </c>
      <c r="AD38" s="77" t="s">
        <v>116</v>
      </c>
    </row>
    <row r="39" spans="1:30" x14ac:dyDescent="0.25">
      <c r="A39" s="80" t="s">
        <v>54</v>
      </c>
      <c r="B39" s="70">
        <v>35511</v>
      </c>
      <c r="C39" s="52">
        <v>0</v>
      </c>
      <c r="D39" s="74">
        <v>0</v>
      </c>
      <c r="E39" s="52">
        <v>0</v>
      </c>
      <c r="F39" s="74">
        <v>0</v>
      </c>
      <c r="G39" s="52">
        <v>0</v>
      </c>
      <c r="H39" s="74">
        <v>0</v>
      </c>
      <c r="I39" s="52">
        <v>0</v>
      </c>
      <c r="J39" s="74">
        <v>0</v>
      </c>
      <c r="K39" s="52">
        <v>0</v>
      </c>
      <c r="L39" s="74">
        <v>0</v>
      </c>
      <c r="M39" s="52">
        <v>0</v>
      </c>
      <c r="N39" s="74">
        <v>0</v>
      </c>
      <c r="O39" s="52">
        <v>0</v>
      </c>
      <c r="P39" s="74">
        <v>0</v>
      </c>
      <c r="Q39" s="52">
        <v>0</v>
      </c>
      <c r="R39" s="74">
        <v>0</v>
      </c>
      <c r="S39" s="52">
        <v>0</v>
      </c>
      <c r="T39" s="74">
        <v>0</v>
      </c>
      <c r="U39" s="52">
        <v>15683</v>
      </c>
      <c r="V39" s="74">
        <v>7770</v>
      </c>
      <c r="W39" s="52">
        <v>12058</v>
      </c>
      <c r="X39" s="76">
        <v>1847</v>
      </c>
      <c r="Y39" s="54" t="s">
        <v>106</v>
      </c>
      <c r="Z39" s="76">
        <v>1443</v>
      </c>
      <c r="AA39" s="54">
        <v>2088</v>
      </c>
      <c r="AB39" s="78">
        <v>4694</v>
      </c>
      <c r="AC39" s="54">
        <v>0</v>
      </c>
      <c r="AD39" s="79">
        <v>364</v>
      </c>
    </row>
    <row r="40" spans="1:30" x14ac:dyDescent="0.25">
      <c r="A40" s="80" t="s">
        <v>56</v>
      </c>
      <c r="B40" s="70">
        <v>70642</v>
      </c>
      <c r="C40" s="52">
        <v>2218</v>
      </c>
      <c r="D40" s="74">
        <v>2146</v>
      </c>
      <c r="E40" s="52">
        <v>2570</v>
      </c>
      <c r="F40" s="74">
        <v>2610</v>
      </c>
      <c r="G40" s="52">
        <v>2697</v>
      </c>
      <c r="H40" s="74">
        <v>3070</v>
      </c>
      <c r="I40" s="52">
        <v>4117</v>
      </c>
      <c r="J40" s="74">
        <v>2166</v>
      </c>
      <c r="K40" s="52">
        <v>1441</v>
      </c>
      <c r="L40" s="74">
        <v>1928</v>
      </c>
      <c r="M40" s="52">
        <v>1558</v>
      </c>
      <c r="N40" s="74">
        <v>1637</v>
      </c>
      <c r="O40" s="52">
        <v>3395</v>
      </c>
      <c r="P40" s="74">
        <v>3614</v>
      </c>
      <c r="Q40" s="52">
        <v>3755</v>
      </c>
      <c r="R40" s="74">
        <v>4955</v>
      </c>
      <c r="S40" s="52">
        <v>4821</v>
      </c>
      <c r="T40" s="74">
        <v>3627</v>
      </c>
      <c r="U40" s="52">
        <v>4977</v>
      </c>
      <c r="V40" s="74">
        <v>4412</v>
      </c>
      <c r="W40" s="52">
        <v>8928</v>
      </c>
      <c r="X40" s="76">
        <v>1440</v>
      </c>
      <c r="Y40" s="54" t="s">
        <v>107</v>
      </c>
      <c r="Z40" s="76">
        <v>1670</v>
      </c>
      <c r="AA40" s="54">
        <v>1785</v>
      </c>
      <c r="AB40" s="78">
        <v>4210</v>
      </c>
      <c r="AC40" s="54">
        <v>175</v>
      </c>
      <c r="AD40" s="79">
        <v>125</v>
      </c>
    </row>
    <row r="41" spans="1:30" x14ac:dyDescent="0.25">
      <c r="A41" s="80" t="s">
        <v>57</v>
      </c>
      <c r="B41" s="70">
        <v>8267</v>
      </c>
      <c r="C41" s="52">
        <v>0</v>
      </c>
      <c r="D41" s="74">
        <v>0</v>
      </c>
      <c r="E41" s="52">
        <v>0</v>
      </c>
      <c r="F41" s="74">
        <v>0</v>
      </c>
      <c r="G41" s="52">
        <v>0</v>
      </c>
      <c r="H41" s="74">
        <v>0</v>
      </c>
      <c r="I41" s="52">
        <v>0</v>
      </c>
      <c r="J41" s="74">
        <v>0</v>
      </c>
      <c r="K41" s="52">
        <v>0</v>
      </c>
      <c r="L41" s="74">
        <v>0</v>
      </c>
      <c r="M41" s="52">
        <v>0</v>
      </c>
      <c r="N41" s="74">
        <v>0</v>
      </c>
      <c r="O41" s="52">
        <v>0</v>
      </c>
      <c r="P41" s="74">
        <v>0</v>
      </c>
      <c r="Q41" s="52">
        <v>0</v>
      </c>
      <c r="R41" s="74">
        <v>0</v>
      </c>
      <c r="S41" s="52">
        <v>0</v>
      </c>
      <c r="T41" s="74">
        <v>0</v>
      </c>
      <c r="U41" s="52">
        <v>0</v>
      </c>
      <c r="V41" s="74">
        <v>0</v>
      </c>
      <c r="W41" s="52">
        <v>8267</v>
      </c>
      <c r="X41" s="76">
        <v>2369</v>
      </c>
      <c r="Y41" s="54" t="s">
        <v>106</v>
      </c>
      <c r="Z41" s="76">
        <v>1624</v>
      </c>
      <c r="AA41" s="54">
        <v>2129</v>
      </c>
      <c r="AB41" s="78">
        <v>4751</v>
      </c>
      <c r="AC41" s="54">
        <v>0</v>
      </c>
      <c r="AD41" s="79">
        <v>204</v>
      </c>
    </row>
    <row r="42" spans="1:30" x14ac:dyDescent="0.25">
      <c r="A42" s="80" t="s">
        <v>59</v>
      </c>
      <c r="B42" s="70">
        <v>6631</v>
      </c>
      <c r="C42" s="52">
        <v>0</v>
      </c>
      <c r="D42" s="74">
        <v>0</v>
      </c>
      <c r="E42" s="52">
        <v>0</v>
      </c>
      <c r="F42" s="74">
        <v>0</v>
      </c>
      <c r="G42" s="52">
        <v>0</v>
      </c>
      <c r="H42" s="74">
        <v>0</v>
      </c>
      <c r="I42" s="52">
        <v>0</v>
      </c>
      <c r="J42" s="74">
        <v>0</v>
      </c>
      <c r="K42" s="52">
        <v>0</v>
      </c>
      <c r="L42" s="74">
        <v>0</v>
      </c>
      <c r="M42" s="52">
        <v>0</v>
      </c>
      <c r="N42" s="74">
        <v>0</v>
      </c>
      <c r="O42" s="52">
        <v>0</v>
      </c>
      <c r="P42" s="74">
        <v>0</v>
      </c>
      <c r="Q42" s="52">
        <v>0</v>
      </c>
      <c r="R42" s="74">
        <v>0</v>
      </c>
      <c r="S42" s="52">
        <v>0</v>
      </c>
      <c r="T42" s="74">
        <v>0</v>
      </c>
      <c r="U42" s="52">
        <v>0</v>
      </c>
      <c r="V42" s="74">
        <v>0</v>
      </c>
      <c r="W42" s="52">
        <v>6631</v>
      </c>
      <c r="X42" s="76">
        <v>1891</v>
      </c>
      <c r="Y42" s="54" t="s">
        <v>106</v>
      </c>
      <c r="Z42" s="76">
        <v>1612</v>
      </c>
      <c r="AA42" s="54">
        <v>2108</v>
      </c>
      <c r="AB42" s="78">
        <v>4584</v>
      </c>
      <c r="AC42" s="54">
        <v>0</v>
      </c>
      <c r="AD42" s="79">
        <v>201</v>
      </c>
    </row>
    <row r="43" spans="1:30" x14ac:dyDescent="0.25">
      <c r="A43" s="80" t="s">
        <v>61</v>
      </c>
      <c r="B43" s="70">
        <v>11449</v>
      </c>
      <c r="C43" s="52">
        <v>0</v>
      </c>
      <c r="D43" s="74">
        <v>0</v>
      </c>
      <c r="E43" s="52">
        <v>0</v>
      </c>
      <c r="F43" s="74">
        <v>0</v>
      </c>
      <c r="G43" s="52">
        <v>0</v>
      </c>
      <c r="H43" s="74">
        <v>0</v>
      </c>
      <c r="I43" s="52">
        <v>0</v>
      </c>
      <c r="J43" s="74">
        <v>0</v>
      </c>
      <c r="K43" s="52">
        <v>0</v>
      </c>
      <c r="L43" s="74">
        <v>0</v>
      </c>
      <c r="M43" s="52">
        <v>0</v>
      </c>
      <c r="N43" s="74">
        <v>0</v>
      </c>
      <c r="O43" s="52">
        <v>0</v>
      </c>
      <c r="P43" s="74">
        <v>0</v>
      </c>
      <c r="Q43" s="52">
        <v>0</v>
      </c>
      <c r="R43" s="74">
        <v>0</v>
      </c>
      <c r="S43" s="52">
        <v>0</v>
      </c>
      <c r="T43" s="74">
        <v>994</v>
      </c>
      <c r="U43" s="52">
        <v>1090</v>
      </c>
      <c r="V43" s="74">
        <v>2950</v>
      </c>
      <c r="W43" s="52">
        <v>6415</v>
      </c>
      <c r="X43" s="76">
        <v>2220</v>
      </c>
      <c r="Y43" s="54" t="s">
        <v>106</v>
      </c>
      <c r="Z43" s="76">
        <v>1658</v>
      </c>
      <c r="AA43" s="54">
        <v>2034</v>
      </c>
      <c r="AB43" s="78">
        <v>4425</v>
      </c>
      <c r="AC43" s="54">
        <v>0</v>
      </c>
      <c r="AD43" s="79">
        <v>408</v>
      </c>
    </row>
    <row r="44" spans="1:30" x14ac:dyDescent="0.25">
      <c r="A44" s="80" t="s">
        <v>63</v>
      </c>
      <c r="B44" s="70">
        <v>6179</v>
      </c>
      <c r="C44" s="52">
        <v>0</v>
      </c>
      <c r="D44" s="74">
        <v>0</v>
      </c>
      <c r="E44" s="52">
        <v>0</v>
      </c>
      <c r="F44" s="74">
        <v>0</v>
      </c>
      <c r="G44" s="52">
        <v>0</v>
      </c>
      <c r="H44" s="74">
        <v>0</v>
      </c>
      <c r="I44" s="52">
        <v>0</v>
      </c>
      <c r="J44" s="74">
        <v>0</v>
      </c>
      <c r="K44" s="52">
        <v>0</v>
      </c>
      <c r="L44" s="74">
        <v>0</v>
      </c>
      <c r="M44" s="52">
        <v>0</v>
      </c>
      <c r="N44" s="74">
        <v>0</v>
      </c>
      <c r="O44" s="52">
        <v>0</v>
      </c>
      <c r="P44" s="74">
        <v>0</v>
      </c>
      <c r="Q44" s="52">
        <v>0</v>
      </c>
      <c r="R44" s="74">
        <v>0</v>
      </c>
      <c r="S44" s="52">
        <v>0</v>
      </c>
      <c r="T44" s="74">
        <v>0</v>
      </c>
      <c r="U44" s="52">
        <v>0</v>
      </c>
      <c r="V44" s="74">
        <v>19</v>
      </c>
      <c r="W44" s="52">
        <v>6160</v>
      </c>
      <c r="X44" s="76">
        <v>2555</v>
      </c>
      <c r="Y44" s="54" t="s">
        <v>106</v>
      </c>
      <c r="Z44" s="76">
        <v>1624</v>
      </c>
      <c r="AA44" s="54">
        <v>1881</v>
      </c>
      <c r="AB44" s="78">
        <v>4713</v>
      </c>
      <c r="AC44" s="54">
        <v>0</v>
      </c>
      <c r="AD44" s="79">
        <v>337</v>
      </c>
    </row>
    <row r="45" spans="1:30" x14ac:dyDescent="0.25">
      <c r="A45" s="80" t="s">
        <v>65</v>
      </c>
      <c r="B45" s="70">
        <v>20090</v>
      </c>
      <c r="C45" s="52">
        <v>0</v>
      </c>
      <c r="D45" s="74">
        <v>0</v>
      </c>
      <c r="E45" s="52">
        <v>0</v>
      </c>
      <c r="F45" s="74">
        <v>0</v>
      </c>
      <c r="G45" s="52">
        <v>0</v>
      </c>
      <c r="H45" s="74">
        <v>0</v>
      </c>
      <c r="I45" s="52">
        <v>0</v>
      </c>
      <c r="J45" s="74">
        <v>0</v>
      </c>
      <c r="K45" s="52">
        <v>0</v>
      </c>
      <c r="L45" s="74">
        <v>0</v>
      </c>
      <c r="M45" s="52">
        <v>0</v>
      </c>
      <c r="N45" s="74">
        <v>0</v>
      </c>
      <c r="O45" s="52">
        <v>0</v>
      </c>
      <c r="P45" s="74">
        <v>0</v>
      </c>
      <c r="Q45" s="52">
        <v>0</v>
      </c>
      <c r="R45" s="74">
        <v>0</v>
      </c>
      <c r="S45" s="52">
        <v>0</v>
      </c>
      <c r="T45" s="74">
        <v>7</v>
      </c>
      <c r="U45" s="52">
        <v>5377</v>
      </c>
      <c r="V45" s="74">
        <v>9184</v>
      </c>
      <c r="W45" s="52">
        <v>5522</v>
      </c>
      <c r="X45" s="76">
        <v>2490</v>
      </c>
      <c r="Y45" s="54" t="s">
        <v>106</v>
      </c>
      <c r="Z45" s="76">
        <v>1629</v>
      </c>
      <c r="AA45" s="54">
        <v>1935</v>
      </c>
      <c r="AB45" s="78">
        <v>4901</v>
      </c>
      <c r="AC45" s="54">
        <v>0</v>
      </c>
      <c r="AD45" s="79">
        <v>313</v>
      </c>
    </row>
    <row r="46" spans="1:30" x14ac:dyDescent="0.25">
      <c r="A46" s="80" t="s">
        <v>67</v>
      </c>
      <c r="B46" s="70">
        <v>51745</v>
      </c>
      <c r="C46" s="52">
        <v>0</v>
      </c>
      <c r="D46" s="74">
        <v>0</v>
      </c>
      <c r="E46" s="52">
        <v>0</v>
      </c>
      <c r="F46" s="74">
        <v>0</v>
      </c>
      <c r="G46" s="52">
        <v>0</v>
      </c>
      <c r="H46" s="74">
        <v>0</v>
      </c>
      <c r="I46" s="52">
        <v>0</v>
      </c>
      <c r="J46" s="74">
        <v>0</v>
      </c>
      <c r="K46" s="52">
        <v>0</v>
      </c>
      <c r="L46" s="74">
        <v>0</v>
      </c>
      <c r="M46" s="52">
        <v>373</v>
      </c>
      <c r="N46" s="74">
        <v>2298</v>
      </c>
      <c r="O46" s="52">
        <v>4604</v>
      </c>
      <c r="P46" s="74">
        <v>4781</v>
      </c>
      <c r="Q46" s="52">
        <v>3189</v>
      </c>
      <c r="R46" s="74">
        <v>4162</v>
      </c>
      <c r="S46" s="52">
        <v>3374</v>
      </c>
      <c r="T46" s="74">
        <v>12303</v>
      </c>
      <c r="U46" s="52">
        <v>6127</v>
      </c>
      <c r="V46" s="74">
        <v>5221</v>
      </c>
      <c r="W46" s="52">
        <v>5313</v>
      </c>
      <c r="X46" s="76">
        <v>1521</v>
      </c>
      <c r="Y46" s="54" t="s">
        <v>106</v>
      </c>
      <c r="Z46" s="76">
        <v>1550</v>
      </c>
      <c r="AA46" s="54">
        <v>1770</v>
      </c>
      <c r="AB46" s="78">
        <v>4445</v>
      </c>
      <c r="AC46" s="54">
        <v>0</v>
      </c>
      <c r="AD46" s="79">
        <v>109</v>
      </c>
    </row>
    <row r="47" spans="1:30" x14ac:dyDescent="0.25">
      <c r="A47" s="80" t="s">
        <v>69</v>
      </c>
      <c r="B47" s="70">
        <v>12573</v>
      </c>
      <c r="C47" s="52">
        <v>0</v>
      </c>
      <c r="D47" s="74">
        <v>0</v>
      </c>
      <c r="E47" s="52">
        <v>0</v>
      </c>
      <c r="F47" s="74">
        <v>0</v>
      </c>
      <c r="G47" s="52">
        <v>0</v>
      </c>
      <c r="H47" s="74">
        <v>0</v>
      </c>
      <c r="I47" s="52">
        <v>0</v>
      </c>
      <c r="J47" s="74">
        <v>0</v>
      </c>
      <c r="K47" s="52">
        <v>0</v>
      </c>
      <c r="L47" s="74">
        <v>0</v>
      </c>
      <c r="M47" s="52">
        <v>0</v>
      </c>
      <c r="N47" s="74">
        <v>0</v>
      </c>
      <c r="O47" s="52">
        <v>0</v>
      </c>
      <c r="P47" s="74">
        <v>0</v>
      </c>
      <c r="Q47" s="52">
        <v>0</v>
      </c>
      <c r="R47" s="74">
        <v>0</v>
      </c>
      <c r="S47" s="52">
        <v>0</v>
      </c>
      <c r="T47" s="74">
        <v>842</v>
      </c>
      <c r="U47" s="52">
        <v>3451</v>
      </c>
      <c r="V47" s="74">
        <v>4999</v>
      </c>
      <c r="W47" s="52">
        <v>3281</v>
      </c>
      <c r="X47" s="76">
        <v>1740</v>
      </c>
      <c r="Y47" s="54" t="s">
        <v>106</v>
      </c>
      <c r="Z47" s="76">
        <v>1555</v>
      </c>
      <c r="AA47" s="54">
        <v>1800</v>
      </c>
      <c r="AB47" s="78">
        <v>4180</v>
      </c>
      <c r="AC47" s="54">
        <v>0</v>
      </c>
      <c r="AD47" s="79">
        <v>135</v>
      </c>
    </row>
    <row r="48" spans="1:30" x14ac:dyDescent="0.25">
      <c r="A48" s="80" t="s">
        <v>70</v>
      </c>
      <c r="B48" s="70">
        <v>10963</v>
      </c>
      <c r="C48" s="52">
        <v>0</v>
      </c>
      <c r="D48" s="74">
        <v>0</v>
      </c>
      <c r="E48" s="52">
        <v>0</v>
      </c>
      <c r="F48" s="74">
        <v>0</v>
      </c>
      <c r="G48" s="52">
        <v>0</v>
      </c>
      <c r="H48" s="74">
        <v>0</v>
      </c>
      <c r="I48" s="52">
        <v>0</v>
      </c>
      <c r="J48" s="74">
        <v>0</v>
      </c>
      <c r="K48" s="52">
        <v>0</v>
      </c>
      <c r="L48" s="74">
        <v>0</v>
      </c>
      <c r="M48" s="52">
        <v>0</v>
      </c>
      <c r="N48" s="74">
        <v>0</v>
      </c>
      <c r="O48" s="52">
        <v>0</v>
      </c>
      <c r="P48" s="74">
        <v>0</v>
      </c>
      <c r="Q48" s="52">
        <v>0</v>
      </c>
      <c r="R48" s="74">
        <v>0</v>
      </c>
      <c r="S48" s="52">
        <v>0</v>
      </c>
      <c r="T48" s="74">
        <v>0</v>
      </c>
      <c r="U48" s="52">
        <v>0</v>
      </c>
      <c r="V48" s="74">
        <v>7754</v>
      </c>
      <c r="W48" s="52">
        <v>3209</v>
      </c>
      <c r="X48" s="76">
        <v>1705</v>
      </c>
      <c r="Y48" s="54" t="s">
        <v>106</v>
      </c>
      <c r="Z48" s="76">
        <v>1568</v>
      </c>
      <c r="AA48" s="54">
        <v>1809</v>
      </c>
      <c r="AB48" s="78">
        <v>4261</v>
      </c>
      <c r="AC48" s="54">
        <v>0</v>
      </c>
      <c r="AD48" s="79">
        <v>204</v>
      </c>
    </row>
    <row r="49" spans="1:30" x14ac:dyDescent="0.25">
      <c r="A49" s="80" t="s">
        <v>71</v>
      </c>
      <c r="B49" s="70">
        <v>34623</v>
      </c>
      <c r="C49" s="52">
        <v>2146</v>
      </c>
      <c r="D49" s="74">
        <v>4229</v>
      </c>
      <c r="E49" s="52">
        <v>3886</v>
      </c>
      <c r="F49" s="74">
        <v>4345</v>
      </c>
      <c r="G49" s="52">
        <v>4785</v>
      </c>
      <c r="H49" s="74">
        <v>4024</v>
      </c>
      <c r="I49" s="52">
        <v>2048</v>
      </c>
      <c r="J49" s="74">
        <v>843</v>
      </c>
      <c r="K49" s="52">
        <v>452</v>
      </c>
      <c r="L49" s="74">
        <v>272</v>
      </c>
      <c r="M49" s="52">
        <v>206</v>
      </c>
      <c r="N49" s="74">
        <v>161</v>
      </c>
      <c r="O49" s="52">
        <v>7</v>
      </c>
      <c r="P49" s="74">
        <v>0</v>
      </c>
      <c r="Q49" s="52">
        <v>0</v>
      </c>
      <c r="R49" s="74">
        <v>0</v>
      </c>
      <c r="S49" s="52">
        <v>0</v>
      </c>
      <c r="T49" s="74">
        <v>0</v>
      </c>
      <c r="U49" s="52">
        <v>2213</v>
      </c>
      <c r="V49" s="74">
        <v>2487</v>
      </c>
      <c r="W49" s="52">
        <v>2519</v>
      </c>
      <c r="X49" s="76">
        <v>1095</v>
      </c>
      <c r="Y49" s="54" t="s">
        <v>108</v>
      </c>
      <c r="Z49" s="76">
        <v>1385</v>
      </c>
      <c r="AA49" s="54">
        <v>1695</v>
      </c>
      <c r="AB49" s="78">
        <v>4420</v>
      </c>
      <c r="AC49" s="54">
        <v>159</v>
      </c>
      <c r="AD49" s="79">
        <v>90</v>
      </c>
    </row>
    <row r="50" spans="1:30" x14ac:dyDescent="0.25">
      <c r="A50" s="80" t="s">
        <v>73</v>
      </c>
      <c r="B50" s="70">
        <v>28578</v>
      </c>
      <c r="C50" s="52">
        <v>0</v>
      </c>
      <c r="D50" s="74">
        <v>0</v>
      </c>
      <c r="E50" s="52">
        <v>0</v>
      </c>
      <c r="F50" s="74">
        <v>0</v>
      </c>
      <c r="G50" s="52">
        <v>0</v>
      </c>
      <c r="H50" s="74">
        <v>0</v>
      </c>
      <c r="I50" s="52">
        <v>0</v>
      </c>
      <c r="J50" s="74">
        <v>0</v>
      </c>
      <c r="K50" s="52">
        <v>0</v>
      </c>
      <c r="L50" s="74">
        <v>0</v>
      </c>
      <c r="M50" s="52">
        <v>0</v>
      </c>
      <c r="N50" s="74">
        <v>0</v>
      </c>
      <c r="O50" s="52">
        <v>51</v>
      </c>
      <c r="P50" s="74">
        <v>2040</v>
      </c>
      <c r="Q50" s="52">
        <v>2368</v>
      </c>
      <c r="R50" s="74">
        <v>3943</v>
      </c>
      <c r="S50" s="52">
        <v>5035</v>
      </c>
      <c r="T50" s="74">
        <v>5687</v>
      </c>
      <c r="U50" s="52">
        <v>4851</v>
      </c>
      <c r="V50" s="74">
        <v>2714</v>
      </c>
      <c r="W50" s="52">
        <v>1889</v>
      </c>
      <c r="X50" s="76">
        <v>1710</v>
      </c>
      <c r="Y50" s="54" t="s">
        <v>106</v>
      </c>
      <c r="Z50" s="76">
        <v>1598</v>
      </c>
      <c r="AA50" s="54">
        <v>1775</v>
      </c>
      <c r="AB50" s="78">
        <v>4011</v>
      </c>
      <c r="AC50" s="54">
        <v>0</v>
      </c>
      <c r="AD50" s="79">
        <v>170</v>
      </c>
    </row>
    <row r="51" spans="1:30" x14ac:dyDescent="0.25">
      <c r="A51" s="80" t="s">
        <v>74</v>
      </c>
      <c r="B51" s="70">
        <v>59401</v>
      </c>
      <c r="C51" s="52">
        <v>3066</v>
      </c>
      <c r="D51" s="74">
        <v>2427</v>
      </c>
      <c r="E51" s="52">
        <v>1852</v>
      </c>
      <c r="F51" s="74">
        <v>2228</v>
      </c>
      <c r="G51" s="52">
        <v>2096</v>
      </c>
      <c r="H51" s="74">
        <v>2308</v>
      </c>
      <c r="I51" s="52">
        <v>2938</v>
      </c>
      <c r="J51" s="74">
        <v>2134</v>
      </c>
      <c r="K51" s="52">
        <v>1646</v>
      </c>
      <c r="L51" s="74">
        <v>1821</v>
      </c>
      <c r="M51" s="52">
        <v>1868</v>
      </c>
      <c r="N51" s="74">
        <v>3715</v>
      </c>
      <c r="O51" s="52">
        <v>4250</v>
      </c>
      <c r="P51" s="74">
        <v>3891</v>
      </c>
      <c r="Q51" s="52">
        <v>4214</v>
      </c>
      <c r="R51" s="74">
        <v>4247</v>
      </c>
      <c r="S51" s="52">
        <v>4071</v>
      </c>
      <c r="T51" s="74">
        <v>3853</v>
      </c>
      <c r="U51" s="52">
        <v>2889</v>
      </c>
      <c r="V51" s="74">
        <v>2506</v>
      </c>
      <c r="W51" s="52">
        <v>1381</v>
      </c>
      <c r="X51" s="76">
        <v>960</v>
      </c>
      <c r="Y51" s="54" t="s">
        <v>107</v>
      </c>
      <c r="Z51" s="76">
        <v>1501</v>
      </c>
      <c r="AA51" s="54">
        <v>1661</v>
      </c>
      <c r="AB51" s="78">
        <v>3609</v>
      </c>
      <c r="AC51" s="54">
        <v>118</v>
      </c>
      <c r="AD51" s="79">
        <v>69</v>
      </c>
    </row>
    <row r="52" spans="1:30" x14ac:dyDescent="0.25">
      <c r="A52" s="80" t="s">
        <v>75</v>
      </c>
      <c r="B52" s="70">
        <v>31020</v>
      </c>
      <c r="C52" s="52">
        <v>0</v>
      </c>
      <c r="D52" s="74">
        <v>0</v>
      </c>
      <c r="E52" s="52">
        <v>0</v>
      </c>
      <c r="F52" s="74">
        <v>0</v>
      </c>
      <c r="G52" s="52">
        <v>0</v>
      </c>
      <c r="H52" s="74">
        <v>0</v>
      </c>
      <c r="I52" s="52">
        <v>132</v>
      </c>
      <c r="J52" s="74">
        <v>2956</v>
      </c>
      <c r="K52" s="52">
        <v>2440</v>
      </c>
      <c r="L52" s="74">
        <v>2153</v>
      </c>
      <c r="M52" s="52">
        <v>2651</v>
      </c>
      <c r="N52" s="74">
        <v>3879</v>
      </c>
      <c r="O52" s="52">
        <v>2887</v>
      </c>
      <c r="P52" s="74">
        <v>2340</v>
      </c>
      <c r="Q52" s="52">
        <v>1446</v>
      </c>
      <c r="R52" s="74">
        <v>3233</v>
      </c>
      <c r="S52" s="52">
        <v>2373</v>
      </c>
      <c r="T52" s="74">
        <v>1662</v>
      </c>
      <c r="U52" s="52">
        <v>1413</v>
      </c>
      <c r="V52" s="74">
        <v>594</v>
      </c>
      <c r="W52" s="52">
        <v>861</v>
      </c>
      <c r="X52" s="76">
        <v>1541</v>
      </c>
      <c r="Y52" s="54" t="s">
        <v>108</v>
      </c>
      <c r="Z52" s="76">
        <v>1666</v>
      </c>
      <c r="AA52" s="54">
        <v>1808</v>
      </c>
      <c r="AB52" s="78">
        <v>4432</v>
      </c>
      <c r="AC52" s="54">
        <v>199</v>
      </c>
      <c r="AD52" s="79">
        <v>150</v>
      </c>
    </row>
    <row r="53" spans="1:30" x14ac:dyDescent="0.25">
      <c r="A53" s="80" t="s">
        <v>77</v>
      </c>
      <c r="B53" s="70">
        <v>54503</v>
      </c>
      <c r="C53" s="52">
        <v>1673</v>
      </c>
      <c r="D53" s="74">
        <v>1380</v>
      </c>
      <c r="E53" s="52">
        <v>1502</v>
      </c>
      <c r="F53" s="74">
        <v>1866</v>
      </c>
      <c r="G53" s="52">
        <v>2341</v>
      </c>
      <c r="H53" s="74">
        <v>2448</v>
      </c>
      <c r="I53" s="52">
        <v>3499</v>
      </c>
      <c r="J53" s="74">
        <v>2278</v>
      </c>
      <c r="K53" s="52">
        <v>2532</v>
      </c>
      <c r="L53" s="74">
        <v>3014</v>
      </c>
      <c r="M53" s="52">
        <v>3291</v>
      </c>
      <c r="N53" s="74">
        <v>2826</v>
      </c>
      <c r="O53" s="52">
        <v>3788</v>
      </c>
      <c r="P53" s="74">
        <v>4247</v>
      </c>
      <c r="Q53" s="52">
        <v>3148</v>
      </c>
      <c r="R53" s="74">
        <v>3023</v>
      </c>
      <c r="S53" s="52">
        <v>3123</v>
      </c>
      <c r="T53" s="74">
        <v>2649</v>
      </c>
      <c r="U53" s="52">
        <v>2793</v>
      </c>
      <c r="V53" s="74">
        <v>2246</v>
      </c>
      <c r="W53" s="52">
        <v>836</v>
      </c>
      <c r="X53" s="76">
        <v>1215</v>
      </c>
      <c r="Y53" s="54" t="s">
        <v>108</v>
      </c>
      <c r="Z53" s="76">
        <v>1461</v>
      </c>
      <c r="AA53" s="54">
        <v>1814</v>
      </c>
      <c r="AB53" s="78">
        <v>4658</v>
      </c>
      <c r="AC53" s="54">
        <v>99</v>
      </c>
      <c r="AD53" s="79">
        <v>75</v>
      </c>
    </row>
    <row r="54" spans="1:30" x14ac:dyDescent="0.25">
      <c r="A54" s="80" t="s">
        <v>79</v>
      </c>
      <c r="B54" s="70">
        <v>25395</v>
      </c>
      <c r="C54" s="52">
        <v>0</v>
      </c>
      <c r="D54" s="74">
        <v>0</v>
      </c>
      <c r="E54" s="52">
        <v>0</v>
      </c>
      <c r="F54" s="74">
        <v>0</v>
      </c>
      <c r="G54" s="52">
        <v>0</v>
      </c>
      <c r="H54" s="74">
        <v>0</v>
      </c>
      <c r="I54" s="52">
        <v>0</v>
      </c>
      <c r="J54" s="74">
        <v>0</v>
      </c>
      <c r="K54" s="52">
        <v>0</v>
      </c>
      <c r="L54" s="74">
        <v>0</v>
      </c>
      <c r="M54" s="52">
        <v>0</v>
      </c>
      <c r="N54" s="74">
        <v>0</v>
      </c>
      <c r="O54" s="52">
        <v>0</v>
      </c>
      <c r="P54" s="74">
        <v>1047</v>
      </c>
      <c r="Q54" s="52">
        <v>2105</v>
      </c>
      <c r="R54" s="74">
        <v>5136</v>
      </c>
      <c r="S54" s="52">
        <v>4067</v>
      </c>
      <c r="T54" s="74">
        <v>4213</v>
      </c>
      <c r="U54" s="52">
        <v>5016</v>
      </c>
      <c r="V54" s="74">
        <v>3257</v>
      </c>
      <c r="W54" s="52">
        <v>554</v>
      </c>
      <c r="X54" s="76">
        <v>1845</v>
      </c>
      <c r="Y54" s="54" t="s">
        <v>114</v>
      </c>
      <c r="Z54" s="76">
        <v>1709</v>
      </c>
      <c r="AA54" s="54">
        <v>1801</v>
      </c>
      <c r="AB54" s="78">
        <v>4694</v>
      </c>
      <c r="AC54" s="54">
        <v>42</v>
      </c>
      <c r="AD54" s="79">
        <v>121</v>
      </c>
    </row>
    <row r="55" spans="1:30" x14ac:dyDescent="0.25">
      <c r="A55" s="80" t="s">
        <v>80</v>
      </c>
      <c r="B55" s="70">
        <v>36364</v>
      </c>
      <c r="C55" s="52">
        <v>1695</v>
      </c>
      <c r="D55" s="74">
        <v>2657</v>
      </c>
      <c r="E55" s="52">
        <v>2424</v>
      </c>
      <c r="F55" s="74">
        <v>1901</v>
      </c>
      <c r="G55" s="52">
        <v>1875</v>
      </c>
      <c r="H55" s="74">
        <v>1587</v>
      </c>
      <c r="I55" s="52">
        <v>2290</v>
      </c>
      <c r="J55" s="74">
        <v>1653</v>
      </c>
      <c r="K55" s="52">
        <v>956</v>
      </c>
      <c r="L55" s="74">
        <v>3032</v>
      </c>
      <c r="M55" s="52">
        <v>2980</v>
      </c>
      <c r="N55" s="74">
        <v>2012</v>
      </c>
      <c r="O55" s="52">
        <v>1647</v>
      </c>
      <c r="P55" s="74">
        <v>1675</v>
      </c>
      <c r="Q55" s="52">
        <v>1562</v>
      </c>
      <c r="R55" s="74">
        <v>1482</v>
      </c>
      <c r="S55" s="52">
        <v>1019</v>
      </c>
      <c r="T55" s="74">
        <v>1512</v>
      </c>
      <c r="U55" s="52">
        <v>1292</v>
      </c>
      <c r="V55" s="74">
        <v>634</v>
      </c>
      <c r="W55" s="52">
        <v>479</v>
      </c>
      <c r="X55" s="76">
        <v>1010</v>
      </c>
      <c r="Y55" s="54" t="s">
        <v>108</v>
      </c>
      <c r="Z55" s="76">
        <v>1461</v>
      </c>
      <c r="AA55" s="54">
        <v>1681</v>
      </c>
      <c r="AB55" s="78">
        <v>3970</v>
      </c>
      <c r="AC55" s="54">
        <v>142</v>
      </c>
      <c r="AD55" s="79">
        <v>54</v>
      </c>
    </row>
    <row r="56" spans="1:30" x14ac:dyDescent="0.25">
      <c r="A56" s="80" t="s">
        <v>81</v>
      </c>
      <c r="B56" s="70">
        <v>85177</v>
      </c>
      <c r="C56" s="52">
        <v>4267</v>
      </c>
      <c r="D56" s="74">
        <v>3810</v>
      </c>
      <c r="E56" s="52">
        <v>2598</v>
      </c>
      <c r="F56" s="74">
        <v>5662</v>
      </c>
      <c r="G56" s="52">
        <v>5105</v>
      </c>
      <c r="H56" s="74">
        <v>4190</v>
      </c>
      <c r="I56" s="52">
        <v>5381</v>
      </c>
      <c r="J56" s="74">
        <v>4714</v>
      </c>
      <c r="K56" s="52">
        <v>4885</v>
      </c>
      <c r="L56" s="74">
        <v>7140</v>
      </c>
      <c r="M56" s="52">
        <v>6469</v>
      </c>
      <c r="N56" s="74">
        <v>5570</v>
      </c>
      <c r="O56" s="52">
        <v>6866</v>
      </c>
      <c r="P56" s="74">
        <v>6830</v>
      </c>
      <c r="Q56" s="52">
        <v>4277</v>
      </c>
      <c r="R56" s="74">
        <v>2735</v>
      </c>
      <c r="S56" s="52">
        <v>2038</v>
      </c>
      <c r="T56" s="74">
        <v>1328</v>
      </c>
      <c r="U56" s="52">
        <v>588</v>
      </c>
      <c r="V56" s="74">
        <v>263</v>
      </c>
      <c r="W56" s="52">
        <v>461</v>
      </c>
      <c r="X56" s="76">
        <v>1164</v>
      </c>
      <c r="Y56" s="54" t="s">
        <v>108</v>
      </c>
      <c r="Z56" s="76">
        <v>1478</v>
      </c>
      <c r="AA56" s="54">
        <v>1778</v>
      </c>
      <c r="AB56" s="78">
        <v>4199</v>
      </c>
      <c r="AC56" s="54">
        <v>163</v>
      </c>
      <c r="AD56" s="79">
        <v>75</v>
      </c>
    </row>
    <row r="57" spans="1:30" x14ac:dyDescent="0.25">
      <c r="A57" s="80" t="s">
        <v>83</v>
      </c>
      <c r="B57" s="70">
        <v>21165</v>
      </c>
      <c r="C57" s="52">
        <v>0</v>
      </c>
      <c r="D57" s="74">
        <v>0</v>
      </c>
      <c r="E57" s="52">
        <v>0</v>
      </c>
      <c r="F57" s="74">
        <v>0</v>
      </c>
      <c r="G57" s="52">
        <v>0</v>
      </c>
      <c r="H57" s="74">
        <v>0</v>
      </c>
      <c r="I57" s="52">
        <v>0</v>
      </c>
      <c r="J57" s="74">
        <v>0</v>
      </c>
      <c r="K57" s="52">
        <v>0</v>
      </c>
      <c r="L57" s="74">
        <v>0</v>
      </c>
      <c r="M57" s="52">
        <v>0</v>
      </c>
      <c r="N57" s="74">
        <v>1476</v>
      </c>
      <c r="O57" s="52">
        <v>4387</v>
      </c>
      <c r="P57" s="74">
        <v>3846</v>
      </c>
      <c r="Q57" s="52">
        <v>3168</v>
      </c>
      <c r="R57" s="74">
        <v>2655</v>
      </c>
      <c r="S57" s="52">
        <v>1819</v>
      </c>
      <c r="T57" s="74">
        <v>1853</v>
      </c>
      <c r="U57" s="52">
        <v>1116</v>
      </c>
      <c r="V57" s="74">
        <v>464</v>
      </c>
      <c r="W57" s="52">
        <v>381</v>
      </c>
      <c r="X57" s="76">
        <v>1530</v>
      </c>
      <c r="Y57" s="54" t="s">
        <v>108</v>
      </c>
      <c r="Z57" s="76">
        <v>1689</v>
      </c>
      <c r="AA57" s="54">
        <v>1839</v>
      </c>
      <c r="AB57" s="78">
        <v>4544</v>
      </c>
      <c r="AC57" s="54">
        <v>155</v>
      </c>
      <c r="AD57" s="79">
        <v>160</v>
      </c>
    </row>
    <row r="58" spans="1:30" x14ac:dyDescent="0.25">
      <c r="A58" s="80" t="s">
        <v>84</v>
      </c>
      <c r="B58" s="70">
        <v>46253</v>
      </c>
      <c r="C58" s="52">
        <v>2639</v>
      </c>
      <c r="D58" s="74">
        <v>1921</v>
      </c>
      <c r="E58" s="52">
        <v>1688</v>
      </c>
      <c r="F58" s="74">
        <v>1958</v>
      </c>
      <c r="G58" s="52">
        <v>3303</v>
      </c>
      <c r="H58" s="74">
        <v>2419</v>
      </c>
      <c r="I58" s="52">
        <v>2689</v>
      </c>
      <c r="J58" s="74">
        <v>2645</v>
      </c>
      <c r="K58" s="52">
        <v>2155</v>
      </c>
      <c r="L58" s="74">
        <v>2450</v>
      </c>
      <c r="M58" s="52">
        <v>4437</v>
      </c>
      <c r="N58" s="74">
        <v>4261</v>
      </c>
      <c r="O58" s="52">
        <v>3169</v>
      </c>
      <c r="P58" s="74">
        <v>2133</v>
      </c>
      <c r="Q58" s="52">
        <v>1964</v>
      </c>
      <c r="R58" s="74">
        <v>1379</v>
      </c>
      <c r="S58" s="52">
        <v>1180</v>
      </c>
      <c r="T58" s="74">
        <v>1164</v>
      </c>
      <c r="U58" s="52">
        <v>1730</v>
      </c>
      <c r="V58" s="74">
        <v>682</v>
      </c>
      <c r="W58" s="52">
        <v>287</v>
      </c>
      <c r="X58" s="76">
        <v>1240</v>
      </c>
      <c r="Y58" s="54" t="s">
        <v>108</v>
      </c>
      <c r="Z58" s="76">
        <v>1466</v>
      </c>
      <c r="AA58" s="54">
        <v>1824</v>
      </c>
      <c r="AB58" s="78">
        <v>4359</v>
      </c>
      <c r="AC58" s="54">
        <v>139</v>
      </c>
      <c r="AD58" s="79">
        <v>150</v>
      </c>
    </row>
    <row r="59" spans="1:30" x14ac:dyDescent="0.25">
      <c r="A59" s="80" t="s">
        <v>85</v>
      </c>
      <c r="B59" s="70">
        <v>63696</v>
      </c>
      <c r="C59" s="52">
        <v>5255</v>
      </c>
      <c r="D59" s="74">
        <v>4027</v>
      </c>
      <c r="E59" s="52">
        <v>3165</v>
      </c>
      <c r="F59" s="74">
        <v>3501</v>
      </c>
      <c r="G59" s="52">
        <v>4901</v>
      </c>
      <c r="H59" s="74">
        <v>5183</v>
      </c>
      <c r="I59" s="52">
        <v>7194</v>
      </c>
      <c r="J59" s="74">
        <v>4096</v>
      </c>
      <c r="K59" s="52">
        <v>3014</v>
      </c>
      <c r="L59" s="74">
        <v>2987</v>
      </c>
      <c r="M59" s="52">
        <v>4465</v>
      </c>
      <c r="N59" s="74">
        <v>3982</v>
      </c>
      <c r="O59" s="52">
        <v>2899</v>
      </c>
      <c r="P59" s="74">
        <v>2131</v>
      </c>
      <c r="Q59" s="52">
        <v>2609</v>
      </c>
      <c r="R59" s="74">
        <v>1525</v>
      </c>
      <c r="S59" s="52">
        <v>857</v>
      </c>
      <c r="T59" s="74">
        <v>609</v>
      </c>
      <c r="U59" s="52">
        <v>903</v>
      </c>
      <c r="V59" s="74">
        <v>245</v>
      </c>
      <c r="W59" s="52">
        <v>148</v>
      </c>
      <c r="X59" s="76">
        <v>1335</v>
      </c>
      <c r="Y59" s="54" t="s">
        <v>108</v>
      </c>
      <c r="Z59" s="76">
        <v>1471</v>
      </c>
      <c r="AA59" s="54">
        <v>1821</v>
      </c>
      <c r="AB59" s="78">
        <v>4760</v>
      </c>
      <c r="AC59" s="54">
        <v>138</v>
      </c>
      <c r="AD59" s="79">
        <v>122</v>
      </c>
    </row>
    <row r="60" spans="1:30" x14ac:dyDescent="0.25">
      <c r="A60" s="80" t="s">
        <v>86</v>
      </c>
      <c r="B60" s="70">
        <v>10155</v>
      </c>
      <c r="C60" s="52">
        <v>0</v>
      </c>
      <c r="D60" s="74">
        <v>0</v>
      </c>
      <c r="E60" s="52">
        <v>0</v>
      </c>
      <c r="F60" s="74">
        <v>0</v>
      </c>
      <c r="G60" s="52">
        <v>0</v>
      </c>
      <c r="H60" s="74">
        <v>0</v>
      </c>
      <c r="I60" s="52">
        <v>0</v>
      </c>
      <c r="J60" s="74">
        <v>0</v>
      </c>
      <c r="K60" s="52">
        <v>0</v>
      </c>
      <c r="L60" s="74">
        <v>0</v>
      </c>
      <c r="M60" s="52">
        <v>0</v>
      </c>
      <c r="N60" s="74">
        <v>0</v>
      </c>
      <c r="O60" s="52">
        <v>0</v>
      </c>
      <c r="P60" s="74">
        <v>0</v>
      </c>
      <c r="Q60" s="52">
        <v>2029</v>
      </c>
      <c r="R60" s="74">
        <v>4337</v>
      </c>
      <c r="S60" s="52">
        <v>2439</v>
      </c>
      <c r="T60" s="74">
        <v>1061</v>
      </c>
      <c r="U60" s="52">
        <v>193</v>
      </c>
      <c r="V60" s="74">
        <v>15</v>
      </c>
      <c r="W60" s="52">
        <v>81</v>
      </c>
      <c r="X60" s="76">
        <v>1599</v>
      </c>
      <c r="Y60" s="54" t="s">
        <v>115</v>
      </c>
      <c r="Z60" s="76">
        <v>1458</v>
      </c>
      <c r="AA60" s="54">
        <v>1798</v>
      </c>
      <c r="AB60" s="78">
        <v>4270</v>
      </c>
      <c r="AC60" s="54">
        <v>35</v>
      </c>
      <c r="AD60" s="79">
        <v>204</v>
      </c>
    </row>
    <row r="61" spans="1:30" x14ac:dyDescent="0.25">
      <c r="A61" s="80" t="s">
        <v>87</v>
      </c>
      <c r="B61" s="70">
        <v>21813</v>
      </c>
      <c r="C61" s="52">
        <v>0</v>
      </c>
      <c r="D61" s="74">
        <v>0</v>
      </c>
      <c r="E61" s="52">
        <v>1054</v>
      </c>
      <c r="F61" s="74">
        <v>3303</v>
      </c>
      <c r="G61" s="52">
        <v>2450</v>
      </c>
      <c r="H61" s="74">
        <v>1617</v>
      </c>
      <c r="I61" s="52">
        <v>2602</v>
      </c>
      <c r="J61" s="74">
        <v>1607</v>
      </c>
      <c r="K61" s="52">
        <v>1240</v>
      </c>
      <c r="L61" s="74">
        <v>1420</v>
      </c>
      <c r="M61" s="52">
        <v>1646</v>
      </c>
      <c r="N61" s="74">
        <v>1085</v>
      </c>
      <c r="O61" s="52">
        <v>729</v>
      </c>
      <c r="P61" s="74">
        <v>432</v>
      </c>
      <c r="Q61" s="52">
        <v>338</v>
      </c>
      <c r="R61" s="74">
        <v>732</v>
      </c>
      <c r="S61" s="52">
        <v>748</v>
      </c>
      <c r="T61" s="74">
        <v>359</v>
      </c>
      <c r="U61" s="52">
        <v>255</v>
      </c>
      <c r="V61" s="74">
        <v>124</v>
      </c>
      <c r="W61" s="52">
        <v>72</v>
      </c>
      <c r="X61" s="76">
        <v>1453</v>
      </c>
      <c r="Y61" s="54" t="s">
        <v>108</v>
      </c>
      <c r="Z61" s="76">
        <v>1650</v>
      </c>
      <c r="AA61" s="54">
        <v>1791</v>
      </c>
      <c r="AB61" s="78">
        <v>4389</v>
      </c>
      <c r="AC61" s="54">
        <v>178</v>
      </c>
      <c r="AD61" s="79">
        <v>140</v>
      </c>
    </row>
    <row r="62" spans="1:30" x14ac:dyDescent="0.25">
      <c r="A62" s="80" t="s">
        <v>88</v>
      </c>
      <c r="B62" s="70">
        <v>20994</v>
      </c>
      <c r="C62" s="52">
        <v>0</v>
      </c>
      <c r="D62" s="74">
        <v>0</v>
      </c>
      <c r="E62" s="52">
        <v>0</v>
      </c>
      <c r="F62" s="74">
        <v>0</v>
      </c>
      <c r="G62" s="52">
        <v>0</v>
      </c>
      <c r="H62" s="74">
        <v>0</v>
      </c>
      <c r="I62" s="52">
        <v>0</v>
      </c>
      <c r="J62" s="74">
        <v>0</v>
      </c>
      <c r="K62" s="52">
        <v>0</v>
      </c>
      <c r="L62" s="74">
        <v>0</v>
      </c>
      <c r="M62" s="52">
        <v>0</v>
      </c>
      <c r="N62" s="74">
        <v>0</v>
      </c>
      <c r="O62" s="52">
        <v>1983</v>
      </c>
      <c r="P62" s="74">
        <v>4039</v>
      </c>
      <c r="Q62" s="52">
        <v>4039</v>
      </c>
      <c r="R62" s="74">
        <v>2051</v>
      </c>
      <c r="S62" s="52">
        <v>3712</v>
      </c>
      <c r="T62" s="74">
        <v>3633</v>
      </c>
      <c r="U62" s="52">
        <v>1149</v>
      </c>
      <c r="V62" s="74">
        <v>351</v>
      </c>
      <c r="W62" s="52">
        <v>37</v>
      </c>
      <c r="X62" s="76">
        <v>2108</v>
      </c>
      <c r="Y62" s="54" t="s">
        <v>106</v>
      </c>
      <c r="Z62" s="76">
        <v>1445</v>
      </c>
      <c r="AA62" s="54">
        <v>1963</v>
      </c>
      <c r="AB62" s="78">
        <v>4978</v>
      </c>
      <c r="AC62" s="54">
        <v>0</v>
      </c>
      <c r="AD62" s="79">
        <v>385</v>
      </c>
    </row>
    <row r="63" spans="1:30" x14ac:dyDescent="0.25">
      <c r="A63" s="80" t="s">
        <v>89</v>
      </c>
      <c r="B63" s="70">
        <v>13776</v>
      </c>
      <c r="C63" s="52">
        <v>0</v>
      </c>
      <c r="D63" s="74">
        <v>0</v>
      </c>
      <c r="E63" s="52">
        <v>0</v>
      </c>
      <c r="F63" s="74">
        <v>0</v>
      </c>
      <c r="G63" s="52">
        <v>0</v>
      </c>
      <c r="H63" s="74">
        <v>0</v>
      </c>
      <c r="I63" s="52">
        <v>0</v>
      </c>
      <c r="J63" s="74">
        <v>0</v>
      </c>
      <c r="K63" s="52">
        <v>0</v>
      </c>
      <c r="L63" s="74">
        <v>0</v>
      </c>
      <c r="M63" s="52">
        <v>0</v>
      </c>
      <c r="N63" s="74">
        <v>0</v>
      </c>
      <c r="O63" s="52">
        <v>0</v>
      </c>
      <c r="P63" s="74">
        <v>0</v>
      </c>
      <c r="Q63" s="52">
        <v>0</v>
      </c>
      <c r="R63" s="74">
        <v>1430</v>
      </c>
      <c r="S63" s="52">
        <v>4748</v>
      </c>
      <c r="T63" s="74">
        <v>4981</v>
      </c>
      <c r="U63" s="52">
        <v>1966</v>
      </c>
      <c r="V63" s="74">
        <v>616</v>
      </c>
      <c r="W63" s="52">
        <v>35</v>
      </c>
      <c r="X63" s="76">
        <v>2390</v>
      </c>
      <c r="Y63" s="54" t="s">
        <v>106</v>
      </c>
      <c r="Z63" s="76">
        <v>1684</v>
      </c>
      <c r="AA63" s="54">
        <v>2271</v>
      </c>
      <c r="AB63" s="78">
        <v>5037</v>
      </c>
      <c r="AC63" s="54">
        <v>0</v>
      </c>
      <c r="AD63" s="79">
        <v>333</v>
      </c>
    </row>
    <row r="64" spans="1:30" x14ac:dyDescent="0.25">
      <c r="A64" s="80" t="s">
        <v>90</v>
      </c>
      <c r="B64" s="70">
        <v>47432</v>
      </c>
      <c r="C64" s="52">
        <v>4604</v>
      </c>
      <c r="D64" s="74">
        <v>3305</v>
      </c>
      <c r="E64" s="52">
        <v>2796</v>
      </c>
      <c r="F64" s="74">
        <v>3239</v>
      </c>
      <c r="G64" s="52">
        <v>2211</v>
      </c>
      <c r="H64" s="74">
        <v>1558</v>
      </c>
      <c r="I64" s="52">
        <v>3123</v>
      </c>
      <c r="J64" s="74">
        <v>4745</v>
      </c>
      <c r="K64" s="52">
        <v>3466</v>
      </c>
      <c r="L64" s="74">
        <v>3422</v>
      </c>
      <c r="M64" s="52">
        <v>3207</v>
      </c>
      <c r="N64" s="74">
        <v>2445</v>
      </c>
      <c r="O64" s="52">
        <v>1540</v>
      </c>
      <c r="P64" s="74">
        <v>931</v>
      </c>
      <c r="Q64" s="52">
        <v>2549</v>
      </c>
      <c r="R64" s="74">
        <v>1716</v>
      </c>
      <c r="S64" s="52">
        <v>1281</v>
      </c>
      <c r="T64" s="74">
        <v>732</v>
      </c>
      <c r="U64" s="52">
        <v>446</v>
      </c>
      <c r="V64" s="74">
        <v>96</v>
      </c>
      <c r="W64" s="52">
        <v>20</v>
      </c>
      <c r="X64" s="76">
        <v>1299</v>
      </c>
      <c r="Y64" s="54" t="s">
        <v>108</v>
      </c>
      <c r="Z64" s="76">
        <v>1430</v>
      </c>
      <c r="AA64" s="54">
        <v>1811</v>
      </c>
      <c r="AB64" s="78">
        <v>4729</v>
      </c>
      <c r="AC64" s="54">
        <v>185</v>
      </c>
      <c r="AD64" s="79">
        <v>110</v>
      </c>
    </row>
    <row r="65" spans="1:30" x14ac:dyDescent="0.25">
      <c r="A65" s="80" t="s">
        <v>91</v>
      </c>
      <c r="B65" s="70">
        <v>30164</v>
      </c>
      <c r="C65" s="52">
        <v>2159</v>
      </c>
      <c r="D65" s="74">
        <v>2232</v>
      </c>
      <c r="E65" s="52">
        <v>2181</v>
      </c>
      <c r="F65" s="74">
        <v>2411</v>
      </c>
      <c r="G65" s="52">
        <v>2369</v>
      </c>
      <c r="H65" s="74">
        <v>2111</v>
      </c>
      <c r="I65" s="52">
        <v>2369</v>
      </c>
      <c r="J65" s="74">
        <v>3436</v>
      </c>
      <c r="K65" s="52">
        <v>1730</v>
      </c>
      <c r="L65" s="74">
        <v>1784</v>
      </c>
      <c r="M65" s="52">
        <v>1693</v>
      </c>
      <c r="N65" s="74">
        <v>1341</v>
      </c>
      <c r="O65" s="52">
        <v>898</v>
      </c>
      <c r="P65" s="74">
        <v>641</v>
      </c>
      <c r="Q65" s="52">
        <v>360</v>
      </c>
      <c r="R65" s="74">
        <v>930</v>
      </c>
      <c r="S65" s="52">
        <v>722</v>
      </c>
      <c r="T65" s="74">
        <v>365</v>
      </c>
      <c r="U65" s="52">
        <v>347</v>
      </c>
      <c r="V65" s="74">
        <v>65</v>
      </c>
      <c r="W65" s="52">
        <v>20</v>
      </c>
      <c r="X65" s="76">
        <v>1300</v>
      </c>
      <c r="Y65" s="54" t="s">
        <v>108</v>
      </c>
      <c r="Z65" s="76">
        <v>1427</v>
      </c>
      <c r="AA65" s="54">
        <v>1773</v>
      </c>
      <c r="AB65" s="78">
        <v>4587</v>
      </c>
      <c r="AC65" s="54">
        <v>185</v>
      </c>
      <c r="AD65" s="79">
        <v>102</v>
      </c>
    </row>
    <row r="66" spans="1:30" x14ac:dyDescent="0.25">
      <c r="A66" s="80" t="s">
        <v>93</v>
      </c>
      <c r="B66" s="70">
        <v>24771</v>
      </c>
      <c r="C66" s="52">
        <v>2627</v>
      </c>
      <c r="D66" s="74">
        <v>1793</v>
      </c>
      <c r="E66" s="52">
        <v>1057</v>
      </c>
      <c r="F66" s="74">
        <v>1756</v>
      </c>
      <c r="G66" s="52">
        <v>2725</v>
      </c>
      <c r="H66" s="74">
        <v>1801</v>
      </c>
      <c r="I66" s="52">
        <v>2053</v>
      </c>
      <c r="J66" s="74">
        <v>1180</v>
      </c>
      <c r="K66" s="52">
        <v>659</v>
      </c>
      <c r="L66" s="74">
        <v>1704</v>
      </c>
      <c r="M66" s="52">
        <v>1775</v>
      </c>
      <c r="N66" s="74">
        <v>920</v>
      </c>
      <c r="O66" s="52">
        <v>529</v>
      </c>
      <c r="P66" s="74">
        <v>464</v>
      </c>
      <c r="Q66" s="52">
        <v>441</v>
      </c>
      <c r="R66" s="74">
        <v>1620</v>
      </c>
      <c r="S66" s="52">
        <v>955</v>
      </c>
      <c r="T66" s="74">
        <v>399</v>
      </c>
      <c r="U66" s="52">
        <v>181</v>
      </c>
      <c r="V66" s="74">
        <v>126</v>
      </c>
      <c r="W66" s="52">
        <v>6</v>
      </c>
      <c r="X66" s="76">
        <v>1130</v>
      </c>
      <c r="Y66" s="54" t="s">
        <v>108</v>
      </c>
      <c r="Z66" s="76">
        <v>1461</v>
      </c>
      <c r="AA66" s="54">
        <v>1750</v>
      </c>
      <c r="AB66" s="78">
        <v>4249</v>
      </c>
      <c r="AC66" s="54">
        <v>151</v>
      </c>
      <c r="AD66" s="79">
        <v>90</v>
      </c>
    </row>
    <row r="67" spans="1:30" x14ac:dyDescent="0.25">
      <c r="A67" s="80" t="s">
        <v>94</v>
      </c>
      <c r="B67" s="70">
        <v>43513</v>
      </c>
      <c r="C67" s="52">
        <v>0</v>
      </c>
      <c r="D67" s="74">
        <v>0</v>
      </c>
      <c r="E67" s="52">
        <v>0</v>
      </c>
      <c r="F67" s="74">
        <v>0</v>
      </c>
      <c r="G67" s="52">
        <v>0</v>
      </c>
      <c r="H67" s="74">
        <v>0</v>
      </c>
      <c r="I67" s="52">
        <v>0</v>
      </c>
      <c r="J67" s="74">
        <v>0</v>
      </c>
      <c r="K67" s="52">
        <v>0</v>
      </c>
      <c r="L67" s="74">
        <v>0</v>
      </c>
      <c r="M67" s="52">
        <v>0</v>
      </c>
      <c r="N67" s="74">
        <v>0</v>
      </c>
      <c r="O67" s="52">
        <v>0</v>
      </c>
      <c r="P67" s="74">
        <v>2018</v>
      </c>
      <c r="Q67" s="52">
        <v>8943</v>
      </c>
      <c r="R67" s="74">
        <v>4705</v>
      </c>
      <c r="S67" s="52">
        <v>6639</v>
      </c>
      <c r="T67" s="74">
        <v>7238</v>
      </c>
      <c r="U67" s="52">
        <v>9198</v>
      </c>
      <c r="V67" s="74">
        <v>4770</v>
      </c>
      <c r="W67" s="52">
        <v>2</v>
      </c>
      <c r="X67" s="76">
        <v>1585</v>
      </c>
      <c r="Y67" s="54" t="s">
        <v>106</v>
      </c>
      <c r="Z67" s="76">
        <v>1450</v>
      </c>
      <c r="AA67" s="54">
        <v>1798</v>
      </c>
      <c r="AB67" s="78">
        <v>4270</v>
      </c>
      <c r="AC67" s="54">
        <v>0</v>
      </c>
      <c r="AD67" s="79">
        <v>134</v>
      </c>
    </row>
    <row r="68" spans="1:30" x14ac:dyDescent="0.25">
      <c r="A68" s="80" t="s">
        <v>95</v>
      </c>
      <c r="B68" s="70">
        <v>43226</v>
      </c>
      <c r="C68" s="52">
        <v>0</v>
      </c>
      <c r="D68" s="74">
        <v>0</v>
      </c>
      <c r="E68" s="52">
        <v>0</v>
      </c>
      <c r="F68" s="74">
        <v>0</v>
      </c>
      <c r="G68" s="52">
        <v>0</v>
      </c>
      <c r="H68" s="74">
        <v>0</v>
      </c>
      <c r="I68" s="52">
        <v>3470</v>
      </c>
      <c r="J68" s="74">
        <v>3512</v>
      </c>
      <c r="K68" s="52">
        <v>2041</v>
      </c>
      <c r="L68" s="74">
        <v>2877</v>
      </c>
      <c r="M68" s="52">
        <v>3129</v>
      </c>
      <c r="N68" s="74">
        <v>2555</v>
      </c>
      <c r="O68" s="52">
        <v>4818</v>
      </c>
      <c r="P68" s="74">
        <v>5385</v>
      </c>
      <c r="Q68" s="52">
        <v>4890</v>
      </c>
      <c r="R68" s="74">
        <v>4419</v>
      </c>
      <c r="S68" s="52">
        <v>3246</v>
      </c>
      <c r="T68" s="74">
        <v>2426</v>
      </c>
      <c r="U68" s="52">
        <v>458</v>
      </c>
      <c r="V68" s="74">
        <v>0</v>
      </c>
      <c r="W68" s="52">
        <v>0</v>
      </c>
      <c r="X68" s="76">
        <v>1225</v>
      </c>
      <c r="Y68" s="54" t="s">
        <v>108</v>
      </c>
      <c r="Z68" s="76">
        <v>1514</v>
      </c>
      <c r="AA68" s="54">
        <v>1760</v>
      </c>
      <c r="AB68" s="78">
        <v>4244</v>
      </c>
      <c r="AC68" s="54">
        <v>136</v>
      </c>
      <c r="AD68" s="79">
        <v>101</v>
      </c>
    </row>
    <row r="69" spans="1:30" x14ac:dyDescent="0.25">
      <c r="A69" s="80" t="s">
        <v>96</v>
      </c>
      <c r="B69" s="70">
        <v>12014</v>
      </c>
      <c r="C69" s="52">
        <v>0</v>
      </c>
      <c r="D69" s="74">
        <v>0</v>
      </c>
      <c r="E69" s="52">
        <v>0</v>
      </c>
      <c r="F69" s="74">
        <v>0</v>
      </c>
      <c r="G69" s="52">
        <v>0</v>
      </c>
      <c r="H69" s="74">
        <v>0</v>
      </c>
      <c r="I69" s="52">
        <v>0</v>
      </c>
      <c r="J69" s="74">
        <v>0</v>
      </c>
      <c r="K69" s="52">
        <v>0</v>
      </c>
      <c r="L69" s="74">
        <v>1390</v>
      </c>
      <c r="M69" s="52">
        <v>4194</v>
      </c>
      <c r="N69" s="74">
        <v>2028</v>
      </c>
      <c r="O69" s="52">
        <v>1262</v>
      </c>
      <c r="P69" s="74">
        <v>1332</v>
      </c>
      <c r="Q69" s="52">
        <v>909</v>
      </c>
      <c r="R69" s="74">
        <v>414</v>
      </c>
      <c r="S69" s="52">
        <v>314</v>
      </c>
      <c r="T69" s="74">
        <v>129</v>
      </c>
      <c r="U69" s="52">
        <v>42</v>
      </c>
      <c r="V69" s="74">
        <v>0</v>
      </c>
      <c r="W69" s="52">
        <v>0</v>
      </c>
      <c r="X69" s="76">
        <v>1270</v>
      </c>
      <c r="Y69" s="54" t="s">
        <v>108</v>
      </c>
      <c r="Z69" s="76">
        <v>1615</v>
      </c>
      <c r="AA69" s="54">
        <v>1775</v>
      </c>
      <c r="AB69" s="78">
        <v>4295</v>
      </c>
      <c r="AC69" s="54">
        <v>139</v>
      </c>
      <c r="AD69" s="79">
        <v>116</v>
      </c>
    </row>
    <row r="70" spans="1:30" x14ac:dyDescent="0.25">
      <c r="A70" s="80" t="s">
        <v>97</v>
      </c>
      <c r="B70" s="70">
        <v>56894</v>
      </c>
      <c r="C70" s="52">
        <v>3245</v>
      </c>
      <c r="D70" s="74">
        <v>2800</v>
      </c>
      <c r="E70" s="52">
        <v>3941</v>
      </c>
      <c r="F70" s="74">
        <v>6293</v>
      </c>
      <c r="G70" s="52">
        <v>4831</v>
      </c>
      <c r="H70" s="74">
        <v>4072</v>
      </c>
      <c r="I70" s="52">
        <v>5621</v>
      </c>
      <c r="J70" s="74">
        <v>3519</v>
      </c>
      <c r="K70" s="52">
        <v>4044</v>
      </c>
      <c r="L70" s="74">
        <v>3921</v>
      </c>
      <c r="M70" s="52">
        <v>3764</v>
      </c>
      <c r="N70" s="74">
        <v>3726</v>
      </c>
      <c r="O70" s="52">
        <v>2175</v>
      </c>
      <c r="P70" s="74">
        <v>1200</v>
      </c>
      <c r="Q70" s="52">
        <v>1620</v>
      </c>
      <c r="R70" s="74">
        <v>1469</v>
      </c>
      <c r="S70" s="52">
        <v>500</v>
      </c>
      <c r="T70" s="74">
        <v>143</v>
      </c>
      <c r="U70" s="52">
        <v>10</v>
      </c>
      <c r="V70" s="74">
        <v>0</v>
      </c>
      <c r="W70" s="52">
        <v>0</v>
      </c>
      <c r="X70" s="76">
        <v>1220</v>
      </c>
      <c r="Y70" s="54" t="s">
        <v>108</v>
      </c>
      <c r="Z70" s="76">
        <v>1481</v>
      </c>
      <c r="AA70" s="54">
        <v>1760</v>
      </c>
      <c r="AB70" s="78">
        <v>4630</v>
      </c>
      <c r="AC70" s="54">
        <v>172</v>
      </c>
      <c r="AD70" s="79">
        <v>110</v>
      </c>
    </row>
    <row r="71" spans="1:30" x14ac:dyDescent="0.25">
      <c r="A71" s="80" t="s">
        <v>98</v>
      </c>
      <c r="B71" s="70">
        <v>28205</v>
      </c>
      <c r="C71" s="52">
        <v>1358</v>
      </c>
      <c r="D71" s="74">
        <v>1358</v>
      </c>
      <c r="E71" s="52">
        <v>1241</v>
      </c>
      <c r="F71" s="74">
        <v>1533</v>
      </c>
      <c r="G71" s="52">
        <v>1180</v>
      </c>
      <c r="H71" s="74">
        <v>1022</v>
      </c>
      <c r="I71" s="52">
        <v>3266</v>
      </c>
      <c r="J71" s="74">
        <v>2513</v>
      </c>
      <c r="K71" s="52">
        <v>2331</v>
      </c>
      <c r="L71" s="74">
        <v>3217</v>
      </c>
      <c r="M71" s="52">
        <v>2128</v>
      </c>
      <c r="N71" s="74">
        <v>1956</v>
      </c>
      <c r="O71" s="52">
        <v>1731</v>
      </c>
      <c r="P71" s="74">
        <v>1569</v>
      </c>
      <c r="Q71" s="52">
        <v>1292</v>
      </c>
      <c r="R71" s="74">
        <v>510</v>
      </c>
      <c r="S71" s="52">
        <v>0</v>
      </c>
      <c r="T71" s="74">
        <v>0</v>
      </c>
      <c r="U71" s="52">
        <v>0</v>
      </c>
      <c r="V71" s="74">
        <v>0</v>
      </c>
      <c r="W71" s="52">
        <v>0</v>
      </c>
      <c r="X71" s="76">
        <v>1714</v>
      </c>
      <c r="Y71" s="54" t="s">
        <v>108</v>
      </c>
      <c r="Z71" s="76">
        <v>1539</v>
      </c>
      <c r="AA71" s="54">
        <v>1859</v>
      </c>
      <c r="AB71" s="78">
        <v>4816</v>
      </c>
      <c r="AC71" s="54">
        <v>168</v>
      </c>
      <c r="AD71" s="79">
        <v>179</v>
      </c>
    </row>
    <row r="72" spans="1:30" x14ac:dyDescent="0.25">
      <c r="A72" s="80" t="s">
        <v>100</v>
      </c>
      <c r="B72" s="70">
        <v>8748</v>
      </c>
      <c r="C72" s="52">
        <v>121</v>
      </c>
      <c r="D72" s="74">
        <v>87</v>
      </c>
      <c r="E72" s="52">
        <v>326</v>
      </c>
      <c r="F72" s="74">
        <v>556</v>
      </c>
      <c r="G72" s="52">
        <v>1037</v>
      </c>
      <c r="H72" s="74">
        <v>3670</v>
      </c>
      <c r="I72" s="52">
        <v>853</v>
      </c>
      <c r="J72" s="74">
        <v>784</v>
      </c>
      <c r="K72" s="52">
        <v>456</v>
      </c>
      <c r="L72" s="74">
        <v>301</v>
      </c>
      <c r="M72" s="52">
        <v>223</v>
      </c>
      <c r="N72" s="74">
        <v>152</v>
      </c>
      <c r="O72" s="52">
        <v>111</v>
      </c>
      <c r="P72" s="74">
        <v>58</v>
      </c>
      <c r="Q72" s="52">
        <v>13</v>
      </c>
      <c r="R72" s="74">
        <v>0</v>
      </c>
      <c r="S72" s="52">
        <v>0</v>
      </c>
      <c r="T72" s="74">
        <v>0</v>
      </c>
      <c r="U72" s="52">
        <v>0</v>
      </c>
      <c r="V72" s="74">
        <v>0</v>
      </c>
      <c r="W72" s="52">
        <v>0</v>
      </c>
      <c r="X72" s="76">
        <v>1584</v>
      </c>
      <c r="Y72" s="54" t="s">
        <v>108</v>
      </c>
      <c r="Z72" s="76">
        <v>1694</v>
      </c>
      <c r="AA72" s="54">
        <v>1811</v>
      </c>
      <c r="AB72" s="78">
        <v>4470</v>
      </c>
      <c r="AC72" s="54">
        <v>225</v>
      </c>
      <c r="AD72" s="79">
        <v>169</v>
      </c>
    </row>
    <row r="73" spans="1:30" x14ac:dyDescent="0.25">
      <c r="A73" s="80" t="s">
        <v>102</v>
      </c>
      <c r="B73" s="70">
        <v>12936</v>
      </c>
      <c r="C73" s="52">
        <v>1392</v>
      </c>
      <c r="D73" s="74">
        <v>2756</v>
      </c>
      <c r="E73" s="52">
        <v>2197</v>
      </c>
      <c r="F73" s="74">
        <v>2345</v>
      </c>
      <c r="G73" s="52">
        <v>1586</v>
      </c>
      <c r="H73" s="74">
        <v>1377</v>
      </c>
      <c r="I73" s="52">
        <v>1169</v>
      </c>
      <c r="J73" s="74">
        <v>100</v>
      </c>
      <c r="K73" s="52">
        <v>14</v>
      </c>
      <c r="L73" s="74">
        <v>0</v>
      </c>
      <c r="M73" s="52">
        <v>0</v>
      </c>
      <c r="N73" s="74">
        <v>0</v>
      </c>
      <c r="O73" s="52">
        <v>0</v>
      </c>
      <c r="P73" s="74">
        <v>0</v>
      </c>
      <c r="Q73" s="52">
        <v>0</v>
      </c>
      <c r="R73" s="74">
        <v>0</v>
      </c>
      <c r="S73" s="52">
        <v>0</v>
      </c>
      <c r="T73" s="74">
        <v>0</v>
      </c>
      <c r="U73" s="52">
        <v>0</v>
      </c>
      <c r="V73" s="74">
        <v>0</v>
      </c>
      <c r="W73" s="52">
        <v>0</v>
      </c>
      <c r="X73" s="76">
        <v>1145</v>
      </c>
      <c r="Y73" s="54" t="s">
        <v>108</v>
      </c>
      <c r="Z73" s="76">
        <v>1509</v>
      </c>
      <c r="AA73" s="54">
        <v>1730</v>
      </c>
      <c r="AB73" s="78">
        <v>4201</v>
      </c>
      <c r="AC73" s="54">
        <v>155</v>
      </c>
      <c r="AD73" s="79">
        <v>90</v>
      </c>
    </row>
    <row r="74" spans="1:30" x14ac:dyDescent="0.25">
      <c r="A74" s="80" t="s">
        <v>123</v>
      </c>
      <c r="B74" s="71">
        <f t="shared" ref="B74:W74" si="1">SUM(B39:B73)</f>
        <v>1094866</v>
      </c>
      <c r="C74" s="72">
        <f t="shared" si="1"/>
        <v>38465</v>
      </c>
      <c r="D74" s="71">
        <f t="shared" si="1"/>
        <v>36928</v>
      </c>
      <c r="E74" s="72">
        <f t="shared" si="1"/>
        <v>34478</v>
      </c>
      <c r="F74" s="71">
        <f t="shared" si="1"/>
        <v>45507</v>
      </c>
      <c r="G74" s="72">
        <f t="shared" si="1"/>
        <v>45492</v>
      </c>
      <c r="H74" s="71">
        <f t="shared" si="1"/>
        <v>42457</v>
      </c>
      <c r="I74" s="72">
        <f t="shared" si="1"/>
        <v>54814</v>
      </c>
      <c r="J74" s="71">
        <f t="shared" si="1"/>
        <v>44881</v>
      </c>
      <c r="K74" s="72">
        <f t="shared" si="1"/>
        <v>35502</v>
      </c>
      <c r="L74" s="71">
        <f t="shared" si="1"/>
        <v>44833</v>
      </c>
      <c r="M74" s="72">
        <f t="shared" si="1"/>
        <v>50057</v>
      </c>
      <c r="N74" s="71">
        <f t="shared" si="1"/>
        <v>48025</v>
      </c>
      <c r="O74" s="72">
        <f t="shared" si="1"/>
        <v>53726</v>
      </c>
      <c r="P74" s="71">
        <f t="shared" si="1"/>
        <v>56644</v>
      </c>
      <c r="Q74" s="72">
        <f t="shared" si="1"/>
        <v>61228</v>
      </c>
      <c r="R74" s="71">
        <f t="shared" si="1"/>
        <v>62808</v>
      </c>
      <c r="S74" s="72">
        <f t="shared" si="1"/>
        <v>59081</v>
      </c>
      <c r="T74" s="71">
        <f t="shared" si="1"/>
        <v>63769</v>
      </c>
      <c r="U74" s="72">
        <f t="shared" si="1"/>
        <v>75754</v>
      </c>
      <c r="V74" s="71">
        <f t="shared" si="1"/>
        <v>64564</v>
      </c>
      <c r="W74" s="72">
        <f t="shared" si="1"/>
        <v>75853</v>
      </c>
      <c r="X74" s="54" t="s">
        <v>177</v>
      </c>
      <c r="Y74" s="54" t="s">
        <v>177</v>
      </c>
      <c r="Z74" s="54" t="s">
        <v>177</v>
      </c>
      <c r="AA74" s="54" t="s">
        <v>177</v>
      </c>
      <c r="AB74" s="54" t="s">
        <v>177</v>
      </c>
      <c r="AC74" s="54" t="s">
        <v>177</v>
      </c>
      <c r="AD74" s="54" t="s">
        <v>177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1099-C004-C54D-8EED-0EA26BAACC2C}">
  <dimension ref="A1:I20"/>
  <sheetViews>
    <sheetView workbookViewId="0">
      <selection activeCell="I11" sqref="I11"/>
    </sheetView>
  </sheetViews>
  <sheetFormatPr defaultColWidth="11.42578125" defaultRowHeight="15" x14ac:dyDescent="0.25"/>
  <cols>
    <col min="2" max="2" width="12.7109375" bestFit="1" customWidth="1"/>
    <col min="3" max="3" width="13.140625" bestFit="1" customWidth="1"/>
  </cols>
  <sheetData>
    <row r="1" spans="1:9" x14ac:dyDescent="0.25">
      <c r="A1" s="111" t="s">
        <v>214</v>
      </c>
      <c r="B1" s="111"/>
      <c r="C1" s="111"/>
      <c r="D1" s="111"/>
      <c r="E1" s="111"/>
      <c r="F1" s="111"/>
      <c r="G1" s="111"/>
    </row>
    <row r="2" spans="1:9" ht="15.75" thickBot="1" x14ac:dyDescent="0.3">
      <c r="A2" s="111"/>
      <c r="B2" s="111"/>
      <c r="C2" s="111"/>
      <c r="D2" s="111"/>
      <c r="E2" s="111"/>
      <c r="F2" s="111"/>
      <c r="G2" s="111"/>
    </row>
    <row r="3" spans="1:9" x14ac:dyDescent="0.25">
      <c r="A3" s="112" t="s">
        <v>215</v>
      </c>
      <c r="B3" s="112"/>
      <c r="C3" s="111"/>
      <c r="D3" s="111"/>
      <c r="E3" s="111"/>
      <c r="F3" s="111"/>
      <c r="G3" s="111"/>
    </row>
    <row r="4" spans="1:9" x14ac:dyDescent="0.25">
      <c r="A4" s="113" t="s">
        <v>216</v>
      </c>
      <c r="B4" s="113">
        <v>0.99455150296918338</v>
      </c>
      <c r="C4" s="111"/>
      <c r="D4" s="111"/>
      <c r="E4" s="111"/>
      <c r="F4" s="111"/>
      <c r="G4" s="111"/>
    </row>
    <row r="5" spans="1:9" x14ac:dyDescent="0.25">
      <c r="A5" s="113" t="s">
        <v>217</v>
      </c>
      <c r="B5" s="113">
        <v>0.98913269205826149</v>
      </c>
      <c r="C5" s="111"/>
      <c r="D5" s="111"/>
      <c r="E5" s="111"/>
      <c r="F5" s="111"/>
      <c r="G5" s="111"/>
    </row>
    <row r="6" spans="1:9" x14ac:dyDescent="0.25">
      <c r="A6" s="113" t="s">
        <v>218</v>
      </c>
      <c r="B6" s="113">
        <v>0.98721493183324871</v>
      </c>
      <c r="C6" s="111"/>
      <c r="D6" s="111"/>
      <c r="E6" s="111"/>
      <c r="F6" s="111"/>
      <c r="G6" s="111"/>
    </row>
    <row r="7" spans="1:9" x14ac:dyDescent="0.25">
      <c r="A7" s="113" t="s">
        <v>219</v>
      </c>
      <c r="B7" s="113">
        <v>21.894396905876075</v>
      </c>
      <c r="C7" s="111"/>
      <c r="D7" s="111"/>
      <c r="E7" s="111"/>
      <c r="F7" s="111"/>
      <c r="G7" s="111"/>
    </row>
    <row r="8" spans="1:9" ht="15.75" thickBot="1" x14ac:dyDescent="0.3">
      <c r="A8" s="114" t="s">
        <v>220</v>
      </c>
      <c r="B8" s="114">
        <v>21</v>
      </c>
      <c r="C8" s="111"/>
      <c r="D8" s="111"/>
      <c r="E8" s="111"/>
      <c r="F8" s="111"/>
      <c r="G8" s="111"/>
    </row>
    <row r="9" spans="1:9" x14ac:dyDescent="0.25">
      <c r="A9" s="111"/>
      <c r="B9" s="111"/>
      <c r="C9" s="111"/>
      <c r="D9" s="111"/>
      <c r="E9" s="111"/>
      <c r="F9" s="111"/>
      <c r="G9" s="111"/>
    </row>
    <row r="10" spans="1:9" ht="15.75" thickBot="1" x14ac:dyDescent="0.3">
      <c r="A10" s="111" t="s">
        <v>221</v>
      </c>
      <c r="B10" s="111"/>
      <c r="C10" s="111"/>
      <c r="D10" s="111"/>
      <c r="E10" s="111"/>
      <c r="F10" s="111"/>
      <c r="G10" s="111"/>
    </row>
    <row r="11" spans="1:9" x14ac:dyDescent="0.25">
      <c r="A11" s="115"/>
      <c r="B11" s="115" t="s">
        <v>225</v>
      </c>
      <c r="C11" s="115" t="s">
        <v>226</v>
      </c>
      <c r="D11" s="115" t="s">
        <v>227</v>
      </c>
      <c r="E11" s="115" t="s">
        <v>197</v>
      </c>
      <c r="F11" s="115" t="s">
        <v>228</v>
      </c>
      <c r="G11" s="111"/>
    </row>
    <row r="12" spans="1:9" x14ac:dyDescent="0.25">
      <c r="A12" s="113" t="s">
        <v>222</v>
      </c>
      <c r="B12" s="113">
        <v>3</v>
      </c>
      <c r="C12" s="113">
        <v>741732.788266344</v>
      </c>
      <c r="D12" s="113">
        <v>247244.262755448</v>
      </c>
      <c r="E12" s="113">
        <v>515.77495411436189</v>
      </c>
      <c r="F12" s="113">
        <v>6.9265993905584197E-17</v>
      </c>
      <c r="G12" s="111"/>
    </row>
    <row r="13" spans="1:9" x14ac:dyDescent="0.25">
      <c r="A13" s="113" t="s">
        <v>223</v>
      </c>
      <c r="B13" s="113">
        <v>17</v>
      </c>
      <c r="C13" s="113">
        <v>8149.1984698246088</v>
      </c>
      <c r="D13" s="113">
        <v>479.36461587203581</v>
      </c>
      <c r="E13" s="113"/>
      <c r="F13" s="113"/>
      <c r="G13" s="111"/>
    </row>
    <row r="14" spans="1:9" ht="15.75" thickBot="1" x14ac:dyDescent="0.3">
      <c r="A14" s="114" t="s">
        <v>52</v>
      </c>
      <c r="B14" s="114">
        <v>20</v>
      </c>
      <c r="C14" s="114">
        <v>749881.98673616862</v>
      </c>
      <c r="D14" s="114"/>
      <c r="E14" s="114"/>
      <c r="F14" s="114"/>
      <c r="G14" s="111"/>
    </row>
    <row r="15" spans="1:9" ht="15.75" thickBot="1" x14ac:dyDescent="0.3">
      <c r="A15" s="111"/>
      <c r="B15" s="111"/>
      <c r="C15" s="111"/>
      <c r="D15" s="111"/>
      <c r="E15" s="111"/>
      <c r="F15" s="111"/>
      <c r="G15" s="111"/>
    </row>
    <row r="16" spans="1:9" x14ac:dyDescent="0.25">
      <c r="A16" s="115"/>
      <c r="B16" s="115" t="s">
        <v>229</v>
      </c>
      <c r="C16" s="115" t="s">
        <v>219</v>
      </c>
      <c r="D16" s="115" t="s">
        <v>230</v>
      </c>
      <c r="E16" s="115" t="s">
        <v>231</v>
      </c>
      <c r="F16" s="115"/>
      <c r="G16" s="115"/>
      <c r="H16" s="97"/>
      <c r="I16" s="97"/>
    </row>
    <row r="17" spans="1:9" x14ac:dyDescent="0.25">
      <c r="A17" s="113" t="s">
        <v>224</v>
      </c>
      <c r="B17" s="113">
        <v>1608.5388564810542</v>
      </c>
      <c r="C17" s="113">
        <v>1045.5436623352839</v>
      </c>
      <c r="D17" s="113">
        <v>1.5384712417349333</v>
      </c>
      <c r="E17" s="113">
        <v>0.1423383330818167</v>
      </c>
      <c r="F17" s="113"/>
      <c r="G17" s="113"/>
      <c r="H17" s="95"/>
      <c r="I17" s="95"/>
    </row>
    <row r="18" spans="1:9" x14ac:dyDescent="0.25">
      <c r="A18" s="113" t="s">
        <v>178</v>
      </c>
      <c r="B18" s="113">
        <v>235.42711087297891</v>
      </c>
      <c r="C18" s="113">
        <v>114.10690498078792</v>
      </c>
      <c r="D18" s="113">
        <v>2.0632152884404111</v>
      </c>
      <c r="E18" s="113">
        <v>5.4708230530752078E-2</v>
      </c>
      <c r="F18" s="113"/>
      <c r="G18" s="113"/>
      <c r="H18" s="95"/>
      <c r="I18" s="95"/>
    </row>
    <row r="19" spans="1:9" x14ac:dyDescent="0.25">
      <c r="A19" s="113" t="s">
        <v>179</v>
      </c>
      <c r="B19" s="113">
        <v>-0.16414507316690291</v>
      </c>
      <c r="C19" s="113">
        <v>0.25384362535590371</v>
      </c>
      <c r="D19" s="113">
        <v>-0.64663854740004545</v>
      </c>
      <c r="E19" s="113">
        <v>0.52650079506800185</v>
      </c>
      <c r="F19" s="113"/>
      <c r="G19" s="113"/>
      <c r="H19" s="95"/>
      <c r="I19" s="95"/>
    </row>
    <row r="20" spans="1:9" ht="15.75" thickBot="1" x14ac:dyDescent="0.3">
      <c r="A20" s="114" t="s">
        <v>182</v>
      </c>
      <c r="B20" s="114">
        <v>3.5031790753226684</v>
      </c>
      <c r="C20" s="114">
        <v>0.89542629095529469</v>
      </c>
      <c r="D20" s="114">
        <v>3.9123031238956205</v>
      </c>
      <c r="E20" s="114">
        <v>1.1213640532663474E-3</v>
      </c>
      <c r="F20" s="114"/>
      <c r="G20" s="114"/>
      <c r="H20" s="96"/>
      <c r="I20" s="9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15B1-A3C3-DB49-8CD6-B3CE2FD69504}">
  <dimension ref="A1:Q23"/>
  <sheetViews>
    <sheetView workbookViewId="0">
      <selection activeCell="H24" sqref="H24"/>
    </sheetView>
  </sheetViews>
  <sheetFormatPr defaultColWidth="11.42578125" defaultRowHeight="15" x14ac:dyDescent="0.25"/>
  <cols>
    <col min="1" max="1" width="14" bestFit="1" customWidth="1"/>
    <col min="2" max="2" width="17.140625" bestFit="1" customWidth="1"/>
    <col min="3" max="3" width="14.85546875" bestFit="1" customWidth="1"/>
    <col min="4" max="4" width="12.140625" bestFit="1" customWidth="1"/>
    <col min="5" max="5" width="11.7109375" bestFit="1" customWidth="1"/>
    <col min="6" max="6" width="17.85546875" bestFit="1" customWidth="1"/>
    <col min="7" max="7" width="22.7109375" bestFit="1" customWidth="1"/>
  </cols>
  <sheetData>
    <row r="1" spans="1:17" x14ac:dyDescent="0.25">
      <c r="A1" t="s">
        <v>117</v>
      </c>
      <c r="B1" s="58" t="s">
        <v>178</v>
      </c>
      <c r="C1" s="58" t="s">
        <v>179</v>
      </c>
      <c r="D1" t="s">
        <v>182</v>
      </c>
      <c r="E1" s="92" t="s">
        <v>180</v>
      </c>
      <c r="F1" s="58" t="s">
        <v>206</v>
      </c>
      <c r="G1" s="58" t="s">
        <v>207</v>
      </c>
      <c r="I1" t="s">
        <v>183</v>
      </c>
    </row>
    <row r="2" spans="1:17" ht="15.75" thickBot="1" x14ac:dyDescent="0.3">
      <c r="A2" s="61">
        <v>2001</v>
      </c>
      <c r="B2" s="89">
        <v>0</v>
      </c>
      <c r="C2">
        <v>4410.1267125958666</v>
      </c>
      <c r="D2">
        <v>101.98005979461848</v>
      </c>
      <c r="E2" s="93">
        <v>1230.0582347588718</v>
      </c>
      <c r="F2">
        <f>$J$17+(Tabell47[[#This Row],[EV % of top sellers]]*$J$18)+($J$19*Tabell47[[#This Row],[avarage length]])+($J$20*Tabell47[[#This Row],[Avg HP]])</f>
        <v>1241.8926961393547</v>
      </c>
      <c r="G2">
        <f t="shared" ref="G2:G22" si="0">$J$17+(0*$J$18)+($J$19*4328.82)+($J$20*143.43)</f>
        <v>1400.4453556282319</v>
      </c>
    </row>
    <row r="3" spans="1:17" x14ac:dyDescent="0.25">
      <c r="A3" s="61">
        <v>2002</v>
      </c>
      <c r="B3" s="89">
        <v>0</v>
      </c>
      <c r="C3">
        <v>4385.8189449740039</v>
      </c>
      <c r="D3">
        <v>100.05697573656846</v>
      </c>
      <c r="E3" s="94">
        <v>1214.8514677209705</v>
      </c>
      <c r="F3">
        <f>$J$17+(Tabell47[[#This Row],[EV % of top sellers]]*$J$18)+($J$19*Tabell47[[#This Row],[avarage length]])+($J$20*Tabell47[[#This Row],[Avg HP]])</f>
        <v>1239.145788601922</v>
      </c>
      <c r="G3">
        <f t="shared" si="0"/>
        <v>1400.4453556282319</v>
      </c>
      <c r="I3" s="98" t="s">
        <v>184</v>
      </c>
      <c r="J3" s="98"/>
    </row>
    <row r="4" spans="1:17" x14ac:dyDescent="0.25">
      <c r="A4" s="61">
        <v>2003</v>
      </c>
      <c r="B4" s="89">
        <v>0</v>
      </c>
      <c r="C4">
        <v>4405.2935495098327</v>
      </c>
      <c r="D4">
        <v>103.18722083647543</v>
      </c>
      <c r="E4" s="93">
        <v>1232.9527814838448</v>
      </c>
      <c r="F4">
        <f>$J$17+(Tabell47[[#This Row],[EV % of top sellers]]*$J$18)+($J$19*Tabell47[[#This Row],[avarage length]])+($J$20*Tabell47[[#This Row],[Avg HP]])</f>
        <v>1246.9149373501173</v>
      </c>
      <c r="G4">
        <f t="shared" si="0"/>
        <v>1400.4453556282319</v>
      </c>
      <c r="I4" s="95" t="s">
        <v>185</v>
      </c>
      <c r="J4" s="95">
        <v>0.99455150296918338</v>
      </c>
    </row>
    <row r="5" spans="1:17" x14ac:dyDescent="0.25">
      <c r="A5" s="61">
        <v>2004</v>
      </c>
      <c r="B5" s="89">
        <v>0</v>
      </c>
      <c r="C5">
        <v>4408.9448216757864</v>
      </c>
      <c r="D5">
        <v>104.4549409980882</v>
      </c>
      <c r="E5" s="94">
        <v>1242.2402927022217</v>
      </c>
      <c r="F5">
        <f>$J$17+(Tabell47[[#This Row],[EV % of top sellers]]*$J$18)+($J$19*Tabell47[[#This Row],[avarage length]])+($J$20*Tabell47[[#This Row],[Avg HP]])</f>
        <v>1250.7566497568109</v>
      </c>
      <c r="G5">
        <f t="shared" si="0"/>
        <v>1400.4453556282319</v>
      </c>
      <c r="I5" s="95" t="s">
        <v>186</v>
      </c>
      <c r="J5" s="95">
        <v>0.98913269205826149</v>
      </c>
    </row>
    <row r="6" spans="1:17" x14ac:dyDescent="0.25">
      <c r="A6" s="61">
        <v>2005</v>
      </c>
      <c r="B6" s="89">
        <v>0</v>
      </c>
      <c r="C6">
        <v>4409.1637430757055</v>
      </c>
      <c r="D6">
        <v>105.49529587619801</v>
      </c>
      <c r="E6" s="93">
        <v>1240.2194231952872</v>
      </c>
      <c r="F6">
        <f>$J$17+(Tabell47[[#This Row],[EV % of top sellers]]*$J$18)+($J$19*Tabell47[[#This Row],[avarage length]])+($J$20*Tabell47[[#This Row],[Avg HP]])</f>
        <v>1254.3652643275077</v>
      </c>
      <c r="G6">
        <f t="shared" si="0"/>
        <v>1400.4453556282319</v>
      </c>
      <c r="I6" s="95" t="s">
        <v>187</v>
      </c>
      <c r="J6" s="95">
        <v>0.98721493183324871</v>
      </c>
    </row>
    <row r="7" spans="1:17" x14ac:dyDescent="0.25">
      <c r="A7" s="61">
        <v>2006</v>
      </c>
      <c r="B7" s="89">
        <v>0</v>
      </c>
      <c r="C7">
        <v>4411.9515509809926</v>
      </c>
      <c r="D7">
        <v>109.14751395529595</v>
      </c>
      <c r="E7" s="94">
        <v>1264.2966059778128</v>
      </c>
      <c r="F7">
        <f>$J$17+(Tabell47[[#This Row],[EV % of top sellers]]*$J$18)+($J$19*Tabell47[[#This Row],[avarage length]])+($J$20*Tabell47[[#This Row],[Avg HP]])</f>
        <v>1266.70203334813</v>
      </c>
      <c r="G7">
        <f t="shared" si="0"/>
        <v>1400.4453556282319</v>
      </c>
      <c r="I7" s="95" t="s">
        <v>188</v>
      </c>
      <c r="J7" s="95">
        <v>21.894396905876075</v>
      </c>
    </row>
    <row r="8" spans="1:17" ht="15.75" thickBot="1" x14ac:dyDescent="0.3">
      <c r="A8" s="61">
        <v>2007</v>
      </c>
      <c r="B8" s="89">
        <v>0</v>
      </c>
      <c r="C8">
        <v>4424.1569307111322</v>
      </c>
      <c r="D8">
        <v>108.16805925493487</v>
      </c>
      <c r="E8" s="93">
        <v>1269.6386871967015</v>
      </c>
      <c r="F8">
        <f>$J$17+(Tabell47[[#This Row],[EV % of top sellers]]*$J$18)+($J$19*Tabell47[[#This Row],[avarage length]])+($J$20*Tabell47[[#This Row],[Avg HP]])</f>
        <v>1261.2673751877651</v>
      </c>
      <c r="G8">
        <f t="shared" si="0"/>
        <v>1400.4453556282319</v>
      </c>
      <c r="I8" s="96" t="s">
        <v>189</v>
      </c>
      <c r="J8" s="96">
        <v>21</v>
      </c>
    </row>
    <row r="9" spans="1:17" x14ac:dyDescent="0.25">
      <c r="A9" s="61">
        <v>2008</v>
      </c>
      <c r="B9" s="89">
        <v>0</v>
      </c>
      <c r="C9">
        <v>4436.9225061830175</v>
      </c>
      <c r="D9">
        <v>111.05182593970723</v>
      </c>
      <c r="E9" s="94">
        <v>1289.5492747487801</v>
      </c>
      <c r="F9">
        <f>$J$17+(Tabell47[[#This Row],[EV % of top sellers]]*$J$18)+($J$19*Tabell47[[#This Row],[avarage length]])+($J$20*Tabell47[[#This Row],[Avg HP]])</f>
        <v>1269.2743199761219</v>
      </c>
      <c r="G9">
        <f t="shared" si="0"/>
        <v>1400.4453556282319</v>
      </c>
    </row>
    <row r="10" spans="1:17" ht="15.75" thickBot="1" x14ac:dyDescent="0.3">
      <c r="A10" s="61">
        <v>2009</v>
      </c>
      <c r="B10" s="89">
        <v>0</v>
      </c>
      <c r="C10">
        <v>4448.7169455241956</v>
      </c>
      <c r="D10">
        <v>110.87882372824066</v>
      </c>
      <c r="E10" s="93">
        <v>1290.0525885865586</v>
      </c>
      <c r="F10">
        <f>$J$17+(Tabell47[[#This Row],[EV % of top sellers]]*$J$18)+($J$19*Tabell47[[#This Row],[avarage length]])+($J$20*Tabell47[[#This Row],[Avg HP]])</f>
        <v>1266.7322631403076</v>
      </c>
      <c r="G10">
        <f t="shared" si="0"/>
        <v>1400.4453556282319</v>
      </c>
      <c r="I10" t="s">
        <v>190</v>
      </c>
    </row>
    <row r="11" spans="1:17" x14ac:dyDescent="0.25">
      <c r="A11" s="61">
        <v>2010</v>
      </c>
      <c r="B11" s="89">
        <v>0</v>
      </c>
      <c r="C11">
        <v>4402.991524100551</v>
      </c>
      <c r="D11">
        <v>106.87792474293489</v>
      </c>
      <c r="E11" s="94">
        <v>1271.7898199986616</v>
      </c>
      <c r="F11">
        <f>$J$17+(Tabell47[[#This Row],[EV % of top sellers]]*$J$18)+($J$19*Tabell47[[#This Row],[avarage length]])+($J$20*Tabell47[[#This Row],[Avg HP]])</f>
        <v>1260.2220001776764</v>
      </c>
      <c r="G11">
        <f t="shared" si="0"/>
        <v>1400.4453556282319</v>
      </c>
      <c r="I11" s="97"/>
      <c r="J11" s="97" t="s">
        <v>194</v>
      </c>
      <c r="K11" s="97" t="s">
        <v>195</v>
      </c>
      <c r="L11" s="97" t="s">
        <v>196</v>
      </c>
      <c r="M11" s="97" t="s">
        <v>197</v>
      </c>
      <c r="N11" s="97" t="s">
        <v>198</v>
      </c>
    </row>
    <row r="12" spans="1:17" x14ac:dyDescent="0.25">
      <c r="A12" s="61">
        <v>2011</v>
      </c>
      <c r="B12" s="89">
        <v>7.4515052839762667E-3</v>
      </c>
      <c r="C12">
        <v>4398.9745290368983</v>
      </c>
      <c r="D12">
        <v>108.56637433326009</v>
      </c>
      <c r="E12" s="93">
        <v>1267.1977945142537</v>
      </c>
      <c r="F12">
        <f>$J$17+(Tabell47[[#This Row],[EV % of top sellers]]*$J$18)+($J$19*Tabell47[[#This Row],[avarage length]])+($J$20*Tabell47[[#This Row],[Avg HP]])</f>
        <v>1268.5505977615362</v>
      </c>
      <c r="G12">
        <f t="shared" si="0"/>
        <v>1400.4453556282319</v>
      </c>
      <c r="I12" s="95" t="s">
        <v>191</v>
      </c>
      <c r="J12" s="95">
        <v>3</v>
      </c>
      <c r="K12" s="95">
        <v>741732.788266344</v>
      </c>
      <c r="L12" s="95">
        <v>247244.262755448</v>
      </c>
      <c r="M12" s="95">
        <v>515.77495411436189</v>
      </c>
      <c r="N12" s="95">
        <v>6.9265993905584197E-17</v>
      </c>
    </row>
    <row r="13" spans="1:17" x14ac:dyDescent="0.25">
      <c r="A13" s="61">
        <v>2012</v>
      </c>
      <c r="B13" s="89">
        <v>4.7850078084331074E-2</v>
      </c>
      <c r="C13">
        <v>4382.7385111920876</v>
      </c>
      <c r="D13">
        <v>110.91412805830296</v>
      </c>
      <c r="E13" s="94">
        <v>1285.993107756377</v>
      </c>
      <c r="F13">
        <f>$J$17+(Tabell47[[#This Row],[EV % of top sellers]]*$J$18)+($J$19*Tabell47[[#This Row],[avarage length]])+($J$20*Tabell47[[#This Row],[Avg HP]])</f>
        <v>1288.951181099972</v>
      </c>
      <c r="G13">
        <f t="shared" si="0"/>
        <v>1400.4453556282319</v>
      </c>
      <c r="I13" s="95" t="s">
        <v>192</v>
      </c>
      <c r="J13" s="95">
        <v>17</v>
      </c>
      <c r="K13" s="95">
        <v>8149.1984698246088</v>
      </c>
      <c r="L13" s="95">
        <v>479.36461587203581</v>
      </c>
      <c r="M13" s="95"/>
      <c r="N13" s="95"/>
    </row>
    <row r="14" spans="1:17" ht="15.75" thickBot="1" x14ac:dyDescent="0.3">
      <c r="A14" s="61">
        <v>2013</v>
      </c>
      <c r="B14" s="89">
        <v>0.12355284219930759</v>
      </c>
      <c r="C14">
        <v>4377.3739344079213</v>
      </c>
      <c r="D14">
        <v>120.16036928116741</v>
      </c>
      <c r="E14" s="93">
        <v>1332.5215724230354</v>
      </c>
      <c r="F14">
        <f>$J$17+(Tabell47[[#This Row],[EV % of top sellers]]*$J$18)+($J$19*Tabell47[[#This Row],[avarage length]])+($J$20*Tabell47[[#This Row],[Avg HP]])</f>
        <v>1340.0454717667305</v>
      </c>
      <c r="G14">
        <f t="shared" si="0"/>
        <v>1400.4453556282319</v>
      </c>
      <c r="I14" s="96" t="s">
        <v>51</v>
      </c>
      <c r="J14" s="96">
        <v>20</v>
      </c>
      <c r="K14" s="96">
        <v>749881.98673616862</v>
      </c>
      <c r="L14" s="96"/>
      <c r="M14" s="96"/>
      <c r="N14" s="96"/>
    </row>
    <row r="15" spans="1:17" ht="15.75" thickBot="1" x14ac:dyDescent="0.3">
      <c r="A15" s="61">
        <v>2014</v>
      </c>
      <c r="B15" s="89">
        <v>0.22734976343478569</v>
      </c>
      <c r="C15">
        <v>4376.20957206412</v>
      </c>
      <c r="D15">
        <v>130.62055998870136</v>
      </c>
      <c r="E15" s="94">
        <v>1392.1062424969989</v>
      </c>
      <c r="F15">
        <f>$J$17+(Tabell47[[#This Row],[EV % of top sellers]]*$J$18)+($J$19*Tabell47[[#This Row],[avarage length]])+($J$20*Tabell47[[#This Row],[Avg HP]])</f>
        <v>1401.317126603343</v>
      </c>
      <c r="G15">
        <f t="shared" si="0"/>
        <v>1400.4453556282319</v>
      </c>
    </row>
    <row r="16" spans="1:17" x14ac:dyDescent="0.25">
      <c r="A16" s="61">
        <v>2015</v>
      </c>
      <c r="B16" s="89">
        <v>0.30278630691840336</v>
      </c>
      <c r="C16">
        <v>4371.1412589011561</v>
      </c>
      <c r="D16">
        <v>135.97243091396092</v>
      </c>
      <c r="E16" s="93">
        <v>1431.8396158620239</v>
      </c>
      <c r="F16">
        <f>$J$17+(Tabell47[[#This Row],[EV % of top sellers]]*$J$18)+($J$19*Tabell47[[#This Row],[avarage length]])+($J$20*Tabell47[[#This Row],[Avg HP]])</f>
        <v>1438.6574349640996</v>
      </c>
      <c r="G16">
        <f t="shared" si="0"/>
        <v>1400.4453556282319</v>
      </c>
      <c r="I16" s="97"/>
      <c r="J16" s="97" t="s">
        <v>199</v>
      </c>
      <c r="K16" s="97" t="s">
        <v>188</v>
      </c>
      <c r="L16" s="97" t="s">
        <v>200</v>
      </c>
      <c r="M16" s="97" t="s">
        <v>201</v>
      </c>
      <c r="N16" s="97" t="s">
        <v>202</v>
      </c>
      <c r="O16" s="97" t="s">
        <v>203</v>
      </c>
      <c r="P16" s="97" t="s">
        <v>204</v>
      </c>
      <c r="Q16" s="97" t="s">
        <v>205</v>
      </c>
    </row>
    <row r="17" spans="1:17" x14ac:dyDescent="0.25">
      <c r="A17" s="61">
        <v>2016</v>
      </c>
      <c r="B17" s="89">
        <v>0.25937778626926505</v>
      </c>
      <c r="C17">
        <v>4362.7073302763984</v>
      </c>
      <c r="D17">
        <v>135.85110177047511</v>
      </c>
      <c r="E17" s="94">
        <v>1464.3941217679276</v>
      </c>
      <c r="F17">
        <f>$J$17+(Tabell47[[#This Row],[EV % of top sellers]]*$J$18)+($J$19*Tabell47[[#This Row],[avarage length]])+($J$20*Tabell47[[#This Row],[Avg HP]])</f>
        <v>1429.3972424749118</v>
      </c>
      <c r="G17">
        <f t="shared" si="0"/>
        <v>1400.4453556282319</v>
      </c>
      <c r="I17" s="95" t="s">
        <v>193</v>
      </c>
      <c r="J17" s="95">
        <v>1608.5388564810542</v>
      </c>
      <c r="K17" s="95">
        <v>1045.5436623352839</v>
      </c>
      <c r="L17" s="95">
        <v>1.5384712417349333</v>
      </c>
      <c r="M17" s="95">
        <v>0.1423383330818167</v>
      </c>
      <c r="N17" s="95">
        <v>-597.3654496188251</v>
      </c>
      <c r="O17" s="95">
        <v>3814.4431625809334</v>
      </c>
      <c r="P17" s="95">
        <v>-597.3654496188251</v>
      </c>
      <c r="Q17" s="95">
        <v>3814.4431625809334</v>
      </c>
    </row>
    <row r="18" spans="1:17" x14ac:dyDescent="0.25">
      <c r="A18" s="61">
        <v>2017</v>
      </c>
      <c r="B18" s="89">
        <v>0.39789441614055282</v>
      </c>
      <c r="C18">
        <v>4396.2467798446205</v>
      </c>
      <c r="D18">
        <v>155.58084663428176</v>
      </c>
      <c r="E18" s="93">
        <v>1551.9012711362368</v>
      </c>
      <c r="F18">
        <f>$J$17+(Tabell47[[#This Row],[EV % of top sellers]]*$J$18)+($J$19*Tabell47[[#This Row],[avarage length]])+($J$20*Tabell47[[#This Row],[Avg HP]])</f>
        <v>1525.6193064183599</v>
      </c>
      <c r="G18">
        <f t="shared" si="0"/>
        <v>1400.4453556282319</v>
      </c>
      <c r="I18" s="95" t="s">
        <v>178</v>
      </c>
      <c r="J18" s="95">
        <v>235.42711087297891</v>
      </c>
      <c r="K18" s="95">
        <v>114.10690498078792</v>
      </c>
      <c r="L18" s="95">
        <v>2.0632152884404111</v>
      </c>
      <c r="M18" s="95">
        <v>5.4708230530752078E-2</v>
      </c>
      <c r="N18" s="95">
        <v>-5.3174147938335352</v>
      </c>
      <c r="O18" s="95">
        <v>476.17163653979139</v>
      </c>
      <c r="P18" s="95">
        <v>-5.3174147938335352</v>
      </c>
      <c r="Q18" s="95">
        <v>476.17163653979139</v>
      </c>
    </row>
    <row r="19" spans="1:17" x14ac:dyDescent="0.25">
      <c r="A19" s="61">
        <v>2018</v>
      </c>
      <c r="B19" s="89">
        <v>0.55959792375605699</v>
      </c>
      <c r="C19">
        <v>4400.373833680942</v>
      </c>
      <c r="D19">
        <v>156.12899684799825</v>
      </c>
      <c r="E19" s="94">
        <v>1587.06189527827</v>
      </c>
      <c r="F19">
        <f>$J$17+(Tabell47[[#This Row],[EV % of top sellers]]*$J$18)+($J$19*Tabell47[[#This Row],[avarage length]])+($J$20*Tabell47[[#This Row],[Avg HP]])</f>
        <v>1564.9315288392031</v>
      </c>
      <c r="G19">
        <f t="shared" si="0"/>
        <v>1400.4453556282319</v>
      </c>
      <c r="I19" s="95" t="s">
        <v>179</v>
      </c>
      <c r="J19" s="95">
        <v>-0.16414507316690291</v>
      </c>
      <c r="K19" s="95">
        <v>0.25384362535590371</v>
      </c>
      <c r="L19" s="95">
        <v>-0.64663854740004545</v>
      </c>
      <c r="M19" s="95">
        <v>0.52650079506800185</v>
      </c>
      <c r="N19" s="95">
        <v>-0.69970830827647301</v>
      </c>
      <c r="O19" s="95">
        <v>0.37141816194266714</v>
      </c>
      <c r="P19" s="95">
        <v>-0.69970830827647301</v>
      </c>
      <c r="Q19" s="95">
        <v>0.37141816194266714</v>
      </c>
    </row>
    <row r="20" spans="1:17" ht="15.75" thickBot="1" x14ac:dyDescent="0.3">
      <c r="A20" s="61">
        <v>2019</v>
      </c>
      <c r="B20" s="89">
        <v>0.64540486310953882</v>
      </c>
      <c r="C20">
        <v>4460.1948279958815</v>
      </c>
      <c r="D20">
        <v>198.84683317052566</v>
      </c>
      <c r="E20" s="93">
        <v>1674.7768566676348</v>
      </c>
      <c r="F20">
        <f>$J$17+(Tabell47[[#This Row],[EV % of top sellers]]*$J$18)+($J$19*Tabell47[[#This Row],[avarage length]])+($J$20*Tabell47[[#This Row],[Avg HP]])</f>
        <v>1724.9617175234403</v>
      </c>
      <c r="G20">
        <f t="shared" si="0"/>
        <v>1400.4453556282319</v>
      </c>
      <c r="I20" s="96" t="s">
        <v>182</v>
      </c>
      <c r="J20" s="96">
        <v>3.5031790753226684</v>
      </c>
      <c r="K20" s="96">
        <v>0.89542629095529469</v>
      </c>
      <c r="L20" s="96">
        <v>3.9123031238956205</v>
      </c>
      <c r="M20" s="96">
        <v>1.1213640532663474E-3</v>
      </c>
      <c r="N20" s="96">
        <v>1.6139947378636794</v>
      </c>
      <c r="O20" s="96">
        <v>5.3923634127816573</v>
      </c>
      <c r="P20" s="96">
        <v>1.6139947378636794</v>
      </c>
      <c r="Q20" s="96">
        <v>5.3923634127816573</v>
      </c>
    </row>
    <row r="21" spans="1:17" x14ac:dyDescent="0.25">
      <c r="A21" s="61">
        <v>2020</v>
      </c>
      <c r="B21" s="89">
        <v>0.71786134688061454</v>
      </c>
      <c r="C21">
        <v>4439.4997521838795</v>
      </c>
      <c r="D21">
        <v>202.72442847407223</v>
      </c>
      <c r="E21" s="94">
        <v>1744.1764141007372</v>
      </c>
      <c r="F21">
        <f>$J$17+(Tabell47[[#This Row],[EV % of top sellers]]*$J$18)+($J$19*Tabell47[[#This Row],[avarage length]])+($J$20*Tabell47[[#This Row],[Avg HP]])</f>
        <v>1759.0008436249891</v>
      </c>
      <c r="G21">
        <f t="shared" si="0"/>
        <v>1400.4453556282319</v>
      </c>
    </row>
    <row r="22" spans="1:17" x14ac:dyDescent="0.25">
      <c r="A22" s="61">
        <v>2021</v>
      </c>
      <c r="B22" s="89">
        <v>0.77543406325392539</v>
      </c>
      <c r="C22">
        <v>4510.2831397571617</v>
      </c>
      <c r="D22">
        <v>234.20032167481841</v>
      </c>
      <c r="E22" s="93">
        <v>1892.2896787206835</v>
      </c>
      <c r="F22">
        <f>$J$17+(Tabell47[[#This Row],[EV % of top sellers]]*$J$18)+($J$19*Tabell47[[#This Row],[avarage length]])+($J$20*Tabell47[[#This Row],[Avg HP]])</f>
        <v>1871.2019680115945</v>
      </c>
      <c r="G22">
        <f t="shared" si="0"/>
        <v>1400.4453556282319</v>
      </c>
    </row>
    <row r="23" spans="1:17" x14ac:dyDescent="0.25">
      <c r="A23" s="99" t="s">
        <v>208</v>
      </c>
      <c r="B23" s="100">
        <v>1</v>
      </c>
      <c r="C23" s="101">
        <v>4557</v>
      </c>
      <c r="D23" s="101">
        <v>253.62</v>
      </c>
      <c r="E23" s="102">
        <v>2010</v>
      </c>
      <c r="F23" s="103">
        <f>$J$17+(Tabell47[[#This Row],[EV % of top sellers]]*$J$18)+($J$19*Tabell47[[#This Row],[avarage length]])+($J$20*Tabell47[[#This Row],[Avg HP]])</f>
        <v>1984.4331460157916</v>
      </c>
      <c r="G23" s="103">
        <f>$J$17+(0*$J$18)+($J$19*4328.82)+($J$20*143.43)</f>
        <v>1400.4453556282319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9879-4DE3-544B-B64E-074DB5DB11E7}">
  <dimension ref="A1:I20"/>
  <sheetViews>
    <sheetView workbookViewId="0">
      <selection activeCell="K13" sqref="K13"/>
    </sheetView>
  </sheetViews>
  <sheetFormatPr defaultColWidth="11.42578125" defaultRowHeight="15" x14ac:dyDescent="0.25"/>
  <sheetData>
    <row r="1" spans="1:9" x14ac:dyDescent="0.25">
      <c r="A1" t="s">
        <v>214</v>
      </c>
    </row>
    <row r="2" spans="1:9" ht="15.75" thickBot="1" x14ac:dyDescent="0.3"/>
    <row r="3" spans="1:9" x14ac:dyDescent="0.25">
      <c r="A3" s="98" t="s">
        <v>215</v>
      </c>
      <c r="B3" s="98"/>
    </row>
    <row r="4" spans="1:9" x14ac:dyDescent="0.25">
      <c r="A4" s="95" t="s">
        <v>216</v>
      </c>
      <c r="B4" s="95">
        <v>0.99456430461127598</v>
      </c>
    </row>
    <row r="5" spans="1:9" x14ac:dyDescent="0.25">
      <c r="A5" s="95" t="s">
        <v>217</v>
      </c>
      <c r="B5" s="95">
        <v>0.98915815600691093</v>
      </c>
    </row>
    <row r="6" spans="1:9" x14ac:dyDescent="0.25">
      <c r="A6" s="95" t="s">
        <v>218</v>
      </c>
      <c r="B6" s="95">
        <v>0.9872448894198953</v>
      </c>
    </row>
    <row r="7" spans="1:9" x14ac:dyDescent="0.25">
      <c r="A7" s="95" t="s">
        <v>219</v>
      </c>
      <c r="B7" s="95">
        <v>4.3019045767149766</v>
      </c>
    </row>
    <row r="8" spans="1:9" ht="15.75" thickBot="1" x14ac:dyDescent="0.3">
      <c r="A8" s="96" t="s">
        <v>220</v>
      </c>
      <c r="B8" s="96">
        <v>21</v>
      </c>
    </row>
    <row r="10" spans="1:9" ht="15.75" thickBot="1" x14ac:dyDescent="0.3">
      <c r="A10" t="s">
        <v>221</v>
      </c>
    </row>
    <row r="11" spans="1:9" x14ac:dyDescent="0.25">
      <c r="A11" s="97"/>
      <c r="B11" s="97" t="s">
        <v>225</v>
      </c>
      <c r="C11" s="97" t="s">
        <v>226</v>
      </c>
      <c r="D11" s="97" t="s">
        <v>227</v>
      </c>
      <c r="E11" s="97" t="s">
        <v>197</v>
      </c>
      <c r="F11" s="97" t="s">
        <v>228</v>
      </c>
    </row>
    <row r="12" spans="1:9" x14ac:dyDescent="0.25">
      <c r="A12" s="95" t="s">
        <v>222</v>
      </c>
      <c r="B12" s="95">
        <v>3</v>
      </c>
      <c r="C12" s="95">
        <v>28703.380586117466</v>
      </c>
      <c r="D12" s="95">
        <v>9567.7935287058226</v>
      </c>
      <c r="E12" s="95">
        <v>516.99965008524066</v>
      </c>
      <c r="F12" s="95">
        <v>6.7899268856563251E-17</v>
      </c>
    </row>
    <row r="13" spans="1:9" x14ac:dyDescent="0.25">
      <c r="A13" s="95" t="s">
        <v>223</v>
      </c>
      <c r="B13" s="95">
        <v>17</v>
      </c>
      <c r="C13" s="95">
        <v>314.60851078174142</v>
      </c>
      <c r="D13" s="95">
        <v>18.50638298716126</v>
      </c>
      <c r="E13" s="95"/>
      <c r="F13" s="95"/>
    </row>
    <row r="14" spans="1:9" ht="15.75" thickBot="1" x14ac:dyDescent="0.3">
      <c r="A14" s="96" t="s">
        <v>52</v>
      </c>
      <c r="B14" s="96">
        <v>20</v>
      </c>
      <c r="C14" s="96">
        <v>29017.989096899208</v>
      </c>
      <c r="D14" s="96"/>
      <c r="E14" s="96"/>
      <c r="F14" s="96"/>
    </row>
    <row r="15" spans="1:9" ht="15.75" thickBot="1" x14ac:dyDescent="0.3"/>
    <row r="16" spans="1:9" x14ac:dyDescent="0.25">
      <c r="A16" s="97"/>
      <c r="B16" s="97" t="s">
        <v>229</v>
      </c>
      <c r="C16" s="97" t="s">
        <v>219</v>
      </c>
      <c r="D16" s="97" t="s">
        <v>230</v>
      </c>
      <c r="E16" s="97" t="s">
        <v>231</v>
      </c>
      <c r="F16" s="97" t="s">
        <v>232</v>
      </c>
      <c r="G16" s="97" t="s">
        <v>233</v>
      </c>
      <c r="H16" s="97" t="s">
        <v>234</v>
      </c>
      <c r="I16" s="97" t="s">
        <v>235</v>
      </c>
    </row>
    <row r="17" spans="1:9" x14ac:dyDescent="0.25">
      <c r="A17" s="95" t="s">
        <v>224</v>
      </c>
      <c r="B17" s="95">
        <v>-674.95661845125858</v>
      </c>
      <c r="C17" s="95">
        <v>145.87830827002966</v>
      </c>
      <c r="D17" s="95">
        <v>-4.626847037476419</v>
      </c>
      <c r="E17" s="95">
        <v>2.4088721693508181E-4</v>
      </c>
      <c r="F17" s="95">
        <v>-982.73294570733788</v>
      </c>
      <c r="G17" s="95">
        <v>-367.18029119517922</v>
      </c>
      <c r="H17" s="95">
        <v>-982.73294570733788</v>
      </c>
      <c r="I17" s="95">
        <v>-367.18029119517922</v>
      </c>
    </row>
    <row r="18" spans="1:9" x14ac:dyDescent="0.25">
      <c r="A18" s="95" t="s">
        <v>178</v>
      </c>
      <c r="B18" s="95">
        <v>34.149587981430457</v>
      </c>
      <c r="C18" s="95">
        <v>23.662955584617436</v>
      </c>
      <c r="D18" s="95">
        <v>1.4431666348404111</v>
      </c>
      <c r="E18" s="95">
        <v>0.16714771250072932</v>
      </c>
      <c r="F18" s="95">
        <v>-15.774884328573293</v>
      </c>
      <c r="G18" s="95">
        <v>84.074060291434208</v>
      </c>
      <c r="H18" s="95">
        <v>-15.774884328573293</v>
      </c>
      <c r="I18" s="95">
        <v>84.074060291434208</v>
      </c>
    </row>
    <row r="19" spans="1:9" x14ac:dyDescent="0.25">
      <c r="A19" s="95" t="s">
        <v>179</v>
      </c>
      <c r="B19" s="95">
        <v>0.13864306077646116</v>
      </c>
      <c r="C19" s="95">
        <v>3.7658077220315354E-2</v>
      </c>
      <c r="D19" s="95">
        <v>3.681628776884752</v>
      </c>
      <c r="E19" s="95">
        <v>1.8501852493360371E-3</v>
      </c>
      <c r="F19" s="95">
        <v>5.9191462825789853E-2</v>
      </c>
      <c r="G19" s="95">
        <v>0.21809465872713246</v>
      </c>
      <c r="H19" s="95">
        <v>5.9191462825789853E-2</v>
      </c>
      <c r="I19" s="95">
        <v>0.21809465872713246</v>
      </c>
    </row>
    <row r="20" spans="1:9" ht="15.75" thickBot="1" x14ac:dyDescent="0.3">
      <c r="A20" s="96" t="s">
        <v>180</v>
      </c>
      <c r="B20" s="96">
        <v>0.13524396981740772</v>
      </c>
      <c r="C20" s="96">
        <v>3.4568888333667842E-2</v>
      </c>
      <c r="D20" s="96">
        <v>3.9123031238956245</v>
      </c>
      <c r="E20" s="96">
        <v>1.1213640532663398E-3</v>
      </c>
      <c r="F20" s="96">
        <v>6.2309990702654888E-2</v>
      </c>
      <c r="G20" s="96">
        <v>0.20817794893216054</v>
      </c>
      <c r="H20" s="96">
        <v>6.2309990702654888E-2</v>
      </c>
      <c r="I20" s="96">
        <v>0.20817794893216054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AA73-2B22-E34C-A08D-34E63E03CE14}">
  <dimension ref="A1:Q23"/>
  <sheetViews>
    <sheetView workbookViewId="0">
      <selection activeCell="D23" sqref="D23"/>
    </sheetView>
  </sheetViews>
  <sheetFormatPr defaultColWidth="11.42578125" defaultRowHeight="15" x14ac:dyDescent="0.25"/>
  <cols>
    <col min="2" max="2" width="15" bestFit="1" customWidth="1"/>
    <col min="3" max="3" width="12.28515625" bestFit="1" customWidth="1"/>
    <col min="4" max="5" width="12.140625" bestFit="1" customWidth="1"/>
  </cols>
  <sheetData>
    <row r="1" spans="1:17" x14ac:dyDescent="0.25">
      <c r="A1" s="88" t="s">
        <v>117</v>
      </c>
      <c r="B1" s="92" t="s">
        <v>178</v>
      </c>
      <c r="C1" s="92" t="s">
        <v>179</v>
      </c>
      <c r="D1" s="92" t="s">
        <v>180</v>
      </c>
      <c r="E1" s="92" t="s">
        <v>182</v>
      </c>
      <c r="F1" s="108" t="s">
        <v>212</v>
      </c>
      <c r="I1" t="s">
        <v>183</v>
      </c>
    </row>
    <row r="2" spans="1:17" ht="15.75" thickBot="1" x14ac:dyDescent="0.3">
      <c r="A2" s="106">
        <v>2001</v>
      </c>
      <c r="B2" s="107">
        <v>0</v>
      </c>
      <c r="C2" s="93">
        <v>4410.1267125958666</v>
      </c>
      <c r="D2" s="93">
        <v>1230.0582347588718</v>
      </c>
      <c r="E2" s="93">
        <v>101.98005979461848</v>
      </c>
      <c r="F2">
        <f>$J$17+($J$18*B2)+($J$19*C2)+($J$20*D2)</f>
        <v>102.90444305243206</v>
      </c>
    </row>
    <row r="3" spans="1:17" x14ac:dyDescent="0.25">
      <c r="A3" s="104">
        <v>2002</v>
      </c>
      <c r="B3" s="105">
        <v>0</v>
      </c>
      <c r="C3" s="94">
        <v>4385.8189449740039</v>
      </c>
      <c r="D3" s="94">
        <v>1214.8514677209705</v>
      </c>
      <c r="E3" s="94">
        <v>100.05697573656846</v>
      </c>
      <c r="F3">
        <f>$J$17+($J$18*B3)+($J$19*C3)+($J$20*D3)</f>
        <v>100.5087211635127</v>
      </c>
      <c r="I3" s="98" t="s">
        <v>184</v>
      </c>
      <c r="J3" s="98"/>
    </row>
    <row r="4" spans="1:17" x14ac:dyDescent="0.25">
      <c r="A4" s="106">
        <v>2003</v>
      </c>
      <c r="B4" s="107">
        <v>0</v>
      </c>
      <c r="C4" s="93">
        <v>4405.2935495098327</v>
      </c>
      <c r="D4" s="93">
        <v>1232.9527814838448</v>
      </c>
      <c r="E4" s="93">
        <v>103.18722083647543</v>
      </c>
      <c r="F4">
        <f t="shared" ref="F4:F23" si="0">$J$17+($J$18*B4)+($J$19*C4)+($J$20*D4)</f>
        <v>103.19926877838994</v>
      </c>
      <c r="I4" s="95" t="s">
        <v>185</v>
      </c>
      <c r="J4" s="95">
        <v>0.98625788684331683</v>
      </c>
    </row>
    <row r="5" spans="1:17" x14ac:dyDescent="0.25">
      <c r="A5" s="104">
        <v>2004</v>
      </c>
      <c r="B5" s="105">
        <v>0</v>
      </c>
      <c r="C5" s="94">
        <v>4408.9448216757864</v>
      </c>
      <c r="D5" s="94">
        <v>1242.2402927022217</v>
      </c>
      <c r="E5" s="94">
        <v>104.4549409980882</v>
      </c>
      <c r="F5">
        <f t="shared" si="0"/>
        <v>104.47170605736974</v>
      </c>
      <c r="I5" s="95" t="s">
        <v>186</v>
      </c>
      <c r="J5" s="95">
        <v>0.97270461936064467</v>
      </c>
    </row>
    <row r="6" spans="1:17" x14ac:dyDescent="0.25">
      <c r="A6" s="106">
        <v>2005</v>
      </c>
      <c r="B6" s="107">
        <v>0</v>
      </c>
      <c r="C6" s="93">
        <v>4409.1637430757055</v>
      </c>
      <c r="D6" s="93">
        <v>1240.2194231952872</v>
      </c>
      <c r="E6" s="93">
        <v>105.49529587619801</v>
      </c>
      <c r="F6">
        <f t="shared" si="0"/>
        <v>104.21210384267785</v>
      </c>
      <c r="I6" s="95" t="s">
        <v>187</v>
      </c>
      <c r="J6" s="95">
        <v>0.96360615914752623</v>
      </c>
    </row>
    <row r="7" spans="1:17" x14ac:dyDescent="0.25">
      <c r="A7" s="104">
        <v>2006</v>
      </c>
      <c r="B7" s="105">
        <v>0</v>
      </c>
      <c r="C7" s="94">
        <v>4411.9515509809926</v>
      </c>
      <c r="D7" s="94">
        <v>1264.2966059778128</v>
      </c>
      <c r="E7" s="94">
        <v>109.14751395529595</v>
      </c>
      <c r="F7">
        <f t="shared" si="0"/>
        <v>107.39701881376708</v>
      </c>
      <c r="I7" s="95" t="s">
        <v>188</v>
      </c>
      <c r="J7" s="95">
        <v>0.98129664158310059</v>
      </c>
    </row>
    <row r="8" spans="1:17" ht="15.75" thickBot="1" x14ac:dyDescent="0.3">
      <c r="A8" s="106">
        <v>2007</v>
      </c>
      <c r="B8" s="107">
        <v>0</v>
      </c>
      <c r="C8" s="93">
        <v>4424.1569307111322</v>
      </c>
      <c r="D8" s="93">
        <v>1269.6386871967015</v>
      </c>
      <c r="E8" s="93">
        <v>108.16805925493487</v>
      </c>
      <c r="F8">
        <f t="shared" si="0"/>
        <v>108.30109481671816</v>
      </c>
      <c r="I8" s="96" t="s">
        <v>189</v>
      </c>
      <c r="J8" s="96">
        <v>13</v>
      </c>
    </row>
    <row r="9" spans="1:17" x14ac:dyDescent="0.25">
      <c r="A9" s="104">
        <v>2008</v>
      </c>
      <c r="B9" s="105">
        <v>0</v>
      </c>
      <c r="C9" s="94">
        <v>4436.9225061830175</v>
      </c>
      <c r="D9" s="94">
        <v>1289.5492747487801</v>
      </c>
      <c r="E9" s="94">
        <v>111.05182593970723</v>
      </c>
      <c r="F9">
        <f t="shared" si="0"/>
        <v>111.11308706289419</v>
      </c>
    </row>
    <row r="10" spans="1:17" ht="15.75" thickBot="1" x14ac:dyDescent="0.3">
      <c r="A10" s="106">
        <v>2009</v>
      </c>
      <c r="B10" s="107">
        <v>0</v>
      </c>
      <c r="C10" s="93">
        <v>4448.7169455241956</v>
      </c>
      <c r="D10" s="93">
        <v>1290.0525885865586</v>
      </c>
      <c r="E10" s="93">
        <v>110.87882372824066</v>
      </c>
      <c r="F10">
        <f t="shared" si="0"/>
        <v>111.37963819980025</v>
      </c>
      <c r="I10" t="s">
        <v>190</v>
      </c>
    </row>
    <row r="11" spans="1:17" x14ac:dyDescent="0.25">
      <c r="A11" s="104">
        <v>2010</v>
      </c>
      <c r="B11" s="105">
        <v>0</v>
      </c>
      <c r="C11" s="94">
        <v>4402.991524100551</v>
      </c>
      <c r="D11" s="94">
        <v>1271.7898199986616</v>
      </c>
      <c r="E11" s="94">
        <v>106.87792474293489</v>
      </c>
      <c r="F11">
        <f t="shared" si="0"/>
        <v>108.22076291995363</v>
      </c>
      <c r="I11" s="97"/>
      <c r="J11" s="97" t="s">
        <v>194</v>
      </c>
      <c r="K11" s="97" t="s">
        <v>195</v>
      </c>
      <c r="L11" s="97" t="s">
        <v>196</v>
      </c>
      <c r="M11" s="97" t="s">
        <v>197</v>
      </c>
      <c r="N11" s="97" t="s">
        <v>198</v>
      </c>
    </row>
    <row r="12" spans="1:17" x14ac:dyDescent="0.25">
      <c r="A12" s="106">
        <v>2011</v>
      </c>
      <c r="B12" s="107">
        <v>7.4515052839762667E-3</v>
      </c>
      <c r="C12" s="93">
        <v>4398.9745290368983</v>
      </c>
      <c r="D12" s="93">
        <v>1267.1977945142537</v>
      </c>
      <c r="E12" s="93">
        <v>108.56637433326009</v>
      </c>
      <c r="F12">
        <f t="shared" si="0"/>
        <v>107.81447240433094</v>
      </c>
      <c r="I12" s="95" t="s">
        <v>191</v>
      </c>
      <c r="J12" s="95">
        <v>3</v>
      </c>
      <c r="K12" s="95">
        <v>308.84100554172949</v>
      </c>
      <c r="L12" s="95">
        <v>102.94700184724316</v>
      </c>
      <c r="M12" s="95">
        <v>106.90870725116454</v>
      </c>
      <c r="N12" s="95">
        <v>2.3457155169650765E-7</v>
      </c>
    </row>
    <row r="13" spans="1:17" x14ac:dyDescent="0.25">
      <c r="A13" s="104">
        <v>2012</v>
      </c>
      <c r="B13" s="105">
        <v>4.7850078084331074E-2</v>
      </c>
      <c r="C13" s="94">
        <v>4382.7385111920876</v>
      </c>
      <c r="D13" s="94">
        <v>1285.993107756377</v>
      </c>
      <c r="E13" s="94">
        <v>110.91412805830296</v>
      </c>
      <c r="F13">
        <f t="shared" si="0"/>
        <v>111.39942765847292</v>
      </c>
      <c r="I13" s="95" t="s">
        <v>192</v>
      </c>
      <c r="J13" s="95">
        <v>9</v>
      </c>
      <c r="K13" s="95">
        <v>8.6664878890404502</v>
      </c>
      <c r="L13" s="95">
        <v>0.96294309878227224</v>
      </c>
      <c r="M13" s="95"/>
      <c r="N13" s="95"/>
    </row>
    <row r="14" spans="1:17" ht="15.75" thickBot="1" x14ac:dyDescent="0.3">
      <c r="A14" s="106">
        <v>2013</v>
      </c>
      <c r="B14" s="107">
        <v>0.12355284219930759</v>
      </c>
      <c r="C14" s="93">
        <v>4377.3739344079213</v>
      </c>
      <c r="D14" s="93">
        <v>1332.5215724230354</v>
      </c>
      <c r="E14" s="93">
        <v>120.16036928116741</v>
      </c>
      <c r="F14">
        <f t="shared" si="0"/>
        <v>120.01776776547291</v>
      </c>
      <c r="I14" s="96" t="s">
        <v>51</v>
      </c>
      <c r="J14" s="96">
        <v>12</v>
      </c>
      <c r="K14" s="96">
        <v>317.50749343076996</v>
      </c>
      <c r="L14" s="96"/>
      <c r="M14" s="96"/>
      <c r="N14" s="96"/>
    </row>
    <row r="15" spans="1:17" ht="15.75" thickBot="1" x14ac:dyDescent="0.3">
      <c r="A15" s="104">
        <v>2014</v>
      </c>
      <c r="B15" s="105">
        <v>0.22734976343478569</v>
      </c>
      <c r="C15" s="94">
        <v>4376.20957206412</v>
      </c>
      <c r="D15" s="94">
        <v>1392.1062424969989</v>
      </c>
      <c r="E15" s="94">
        <v>130.62055998870136</v>
      </c>
      <c r="F15">
        <f t="shared" si="0"/>
        <v>131.39123639896755</v>
      </c>
    </row>
    <row r="16" spans="1:17" x14ac:dyDescent="0.25">
      <c r="A16" s="106">
        <v>2015</v>
      </c>
      <c r="B16" s="107">
        <v>0.30278630691840336</v>
      </c>
      <c r="C16" s="93">
        <v>4371.1412589011561</v>
      </c>
      <c r="D16" s="93">
        <v>1431.8396158620239</v>
      </c>
      <c r="E16" s="93">
        <v>135.97243091396092</v>
      </c>
      <c r="F16">
        <f t="shared" si="0"/>
        <v>139.11987216951943</v>
      </c>
      <c r="I16" s="97"/>
      <c r="J16" s="97" t="s">
        <v>199</v>
      </c>
      <c r="K16" s="97" t="s">
        <v>188</v>
      </c>
      <c r="L16" s="97" t="s">
        <v>200</v>
      </c>
      <c r="M16" s="97" t="s">
        <v>201</v>
      </c>
      <c r="N16" s="97" t="s">
        <v>202</v>
      </c>
      <c r="O16" s="97" t="s">
        <v>203</v>
      </c>
      <c r="P16" s="97" t="s">
        <v>204</v>
      </c>
      <c r="Q16" s="97" t="s">
        <v>205</v>
      </c>
    </row>
    <row r="17" spans="1:17" x14ac:dyDescent="0.25">
      <c r="A17" s="104">
        <v>2016</v>
      </c>
      <c r="B17" s="105">
        <v>0.25937778626926505</v>
      </c>
      <c r="C17" s="94">
        <v>4362.7073302763984</v>
      </c>
      <c r="D17" s="94">
        <v>1464.3941217679276</v>
      </c>
      <c r="E17" s="94">
        <v>135.85110177047511</v>
      </c>
      <c r="F17">
        <f t="shared" si="0"/>
        <v>141.70054306877603</v>
      </c>
      <c r="I17" s="95" t="s">
        <v>193</v>
      </c>
      <c r="J17" s="95">
        <v>-132.52451904543148</v>
      </c>
      <c r="K17" s="95">
        <v>98.981735471963816</v>
      </c>
      <c r="L17" s="95">
        <v>-1.3388785154506462</v>
      </c>
      <c r="M17" s="95">
        <v>0.21344288251184951</v>
      </c>
      <c r="N17" s="95">
        <v>-356.4367609295316</v>
      </c>
      <c r="O17" s="95">
        <v>91.38772283866868</v>
      </c>
      <c r="P17" s="95">
        <v>-356.4367609295316</v>
      </c>
      <c r="Q17" s="95">
        <v>91.38772283866868</v>
      </c>
    </row>
    <row r="18" spans="1:17" x14ac:dyDescent="0.25">
      <c r="A18" s="106">
        <v>2017</v>
      </c>
      <c r="B18" s="107">
        <v>0.39789441614055282</v>
      </c>
      <c r="C18" s="93">
        <v>4396.2467798446205</v>
      </c>
      <c r="D18" s="93">
        <v>1551.9012711362368</v>
      </c>
      <c r="E18" s="93">
        <v>155.58084663428176</v>
      </c>
      <c r="F18">
        <f t="shared" si="0"/>
        <v>158.51771303577317</v>
      </c>
      <c r="I18" s="95" t="s">
        <v>178</v>
      </c>
      <c r="J18" s="95">
        <v>34.962873095727389</v>
      </c>
      <c r="K18" s="95">
        <v>21.135281172464698</v>
      </c>
      <c r="L18" s="95">
        <v>1.6542421560626053</v>
      </c>
      <c r="M18" s="95">
        <v>0.1324653796123669</v>
      </c>
      <c r="N18" s="95">
        <v>-12.84845459631768</v>
      </c>
      <c r="O18" s="95">
        <v>82.774200787772457</v>
      </c>
      <c r="P18" s="95">
        <v>-12.84845459631768</v>
      </c>
      <c r="Q18" s="95">
        <v>82.774200787772457</v>
      </c>
    </row>
    <row r="19" spans="1:17" x14ac:dyDescent="0.25">
      <c r="A19" s="104">
        <v>2018</v>
      </c>
      <c r="B19" s="105">
        <v>0.55959792375605699</v>
      </c>
      <c r="C19" s="94">
        <v>4400.373833680942</v>
      </c>
      <c r="D19" s="94">
        <v>1587.06189527827</v>
      </c>
      <c r="E19" s="94">
        <v>156.12899684799825</v>
      </c>
      <c r="F19">
        <f t="shared" si="0"/>
        <v>168.82331113187948</v>
      </c>
      <c r="I19" s="95" t="s">
        <v>179</v>
      </c>
      <c r="J19" s="95">
        <v>1.7039052692310826E-2</v>
      </c>
      <c r="K19" s="95">
        <v>2.6281276161405187E-2</v>
      </c>
      <c r="L19" s="95">
        <v>0.64833429654124508</v>
      </c>
      <c r="M19" s="95">
        <v>0.53295917895698586</v>
      </c>
      <c r="N19" s="95">
        <v>-4.2413324423689641E-2</v>
      </c>
      <c r="O19" s="95">
        <v>7.6491429808311293E-2</v>
      </c>
      <c r="P19" s="95">
        <v>-4.2413324423689641E-2</v>
      </c>
      <c r="Q19" s="95">
        <v>7.6491429808311293E-2</v>
      </c>
    </row>
    <row r="20" spans="1:17" ht="15.75" thickBot="1" x14ac:dyDescent="0.3">
      <c r="A20" s="106">
        <v>2019</v>
      </c>
      <c r="B20" s="107">
        <v>0.64540486310953882</v>
      </c>
      <c r="C20" s="93">
        <v>4460.1948279958815</v>
      </c>
      <c r="D20" s="93">
        <v>1674.7768566676348</v>
      </c>
      <c r="E20" s="93">
        <v>198.84683317052566</v>
      </c>
      <c r="F20">
        <f t="shared" si="0"/>
        <v>184.27249076082671</v>
      </c>
      <c r="I20" s="96" t="s">
        <v>180</v>
      </c>
      <c r="J20" s="96">
        <v>0.13030649780056602</v>
      </c>
      <c r="K20" s="96">
        <v>1.9165969563286221E-2</v>
      </c>
      <c r="L20" s="96">
        <v>6.7988471634733987</v>
      </c>
      <c r="M20" s="96">
        <v>7.9156820497013294E-5</v>
      </c>
      <c r="N20" s="96">
        <v>8.6950062471005701E-2</v>
      </c>
      <c r="O20" s="96">
        <v>0.17366293313012635</v>
      </c>
      <c r="P20" s="96">
        <v>8.6950062471005701E-2</v>
      </c>
      <c r="Q20" s="96">
        <v>0.17366293313012635</v>
      </c>
    </row>
    <row r="21" spans="1:17" x14ac:dyDescent="0.25">
      <c r="A21" s="104">
        <v>2020</v>
      </c>
      <c r="B21" s="105">
        <v>0.71786134688061454</v>
      </c>
      <c r="C21" s="94">
        <v>4439.4997521838795</v>
      </c>
      <c r="D21" s="94">
        <v>1744.1764141007372</v>
      </c>
      <c r="E21" s="94">
        <v>202.72442847407223</v>
      </c>
      <c r="F21">
        <f t="shared" si="0"/>
        <v>195.49636639866222</v>
      </c>
    </row>
    <row r="22" spans="1:17" x14ac:dyDescent="0.25">
      <c r="A22" s="106">
        <v>2021</v>
      </c>
      <c r="B22" s="107">
        <v>0.77543406325392539</v>
      </c>
      <c r="C22" s="93">
        <v>4510.2831397571617</v>
      </c>
      <c r="D22" s="93">
        <v>1892.2896787206835</v>
      </c>
      <c r="E22" s="93">
        <v>234.20032167481841</v>
      </c>
      <c r="F22">
        <f t="shared" si="0"/>
        <v>218.01547663603367</v>
      </c>
    </row>
    <row r="23" spans="1:17" x14ac:dyDescent="0.25">
      <c r="A23" s="58" t="s">
        <v>213</v>
      </c>
      <c r="B23" s="109">
        <v>1</v>
      </c>
      <c r="C23" s="110">
        <v>4557</v>
      </c>
      <c r="D23" s="110">
        <v>2010</v>
      </c>
      <c r="F23">
        <f t="shared" si="0"/>
        <v>242.00137774829403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7AFDD9-CCDF-45D4-8275-0628716F9A32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9C22E1B5-8545-425E-8D57-D08988E5DE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B4636-8331-430E-82AA-103298623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Statistikk</vt:lpstr>
      <vt:lpstr>Information</vt:lpstr>
      <vt:lpstr>Pivot</vt:lpstr>
      <vt:lpstr>Most sold BEV models</vt:lpstr>
      <vt:lpstr>Foundation of Pivot</vt:lpstr>
      <vt:lpstr>Regression Weight ENG</vt:lpstr>
      <vt:lpstr>Regression weight</vt:lpstr>
      <vt:lpstr>Regression HP ENG</vt:lpstr>
      <vt:lpstr>Regression HP</vt:lpstr>
      <vt:lpstr>Better Pivot</vt:lpstr>
      <vt:lpstr>Calculation of avg length</vt:lpstr>
      <vt:lpstr>Calculation weight,HP,PTW</vt:lpstr>
      <vt:lpstr>NEW SUBSIDY ARRANGEMENT</vt:lpstr>
      <vt:lpstr>Evolution over time</vt:lpstr>
      <vt:lpstr>Enviromental effect</vt:lpstr>
    </vt:vector>
  </TitlesOfParts>
  <Manager/>
  <Company>OFV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OFV Statistikk</dc:subject>
  <dc:creator>Helena Celius</dc:creator>
  <cp:keywords/>
  <dc:description/>
  <cp:lastModifiedBy>Wilhelmsen, Lise Marie</cp:lastModifiedBy>
  <cp:revision/>
  <dcterms:created xsi:type="dcterms:W3CDTF">2022-04-05T11:06:45Z</dcterms:created>
  <dcterms:modified xsi:type="dcterms:W3CDTF">2022-12-15T13:47:39Z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