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kristinegeli/Downloads/"/>
    </mc:Choice>
  </mc:AlternateContent>
  <xr:revisionPtr revIDLastSave="0" documentId="13_ncr:1_{C6EA2FFE-BC9C-D44A-A4DD-23515EF7C18D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Parsimonious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9" i="1" l="1"/>
  <c r="K99" i="1"/>
  <c r="C99" i="1"/>
  <c r="U94" i="1"/>
  <c r="N94" i="1"/>
  <c r="G94" i="1"/>
  <c r="C94" i="1"/>
  <c r="C98" i="1" s="1"/>
  <c r="W93" i="1"/>
  <c r="W98" i="1" s="1"/>
  <c r="V93" i="1"/>
  <c r="V98" i="1" s="1"/>
  <c r="U93" i="1"/>
  <c r="U98" i="1" s="1"/>
  <c r="T93" i="1"/>
  <c r="T98" i="1" s="1"/>
  <c r="S93" i="1"/>
  <c r="O93" i="1"/>
  <c r="O98" i="1" s="1"/>
  <c r="N93" i="1"/>
  <c r="N98" i="1" s="1"/>
  <c r="M93" i="1"/>
  <c r="M98" i="1" s="1"/>
  <c r="L93" i="1"/>
  <c r="L98" i="1" s="1"/>
  <c r="K93" i="1"/>
  <c r="G93" i="1"/>
  <c r="G98" i="1" s="1"/>
  <c r="F93" i="1"/>
  <c r="F98" i="1" s="1"/>
  <c r="E93" i="1"/>
  <c r="E98" i="1" s="1"/>
  <c r="D93" i="1"/>
  <c r="D98" i="1" s="1"/>
  <c r="C93" i="1"/>
  <c r="W91" i="1"/>
  <c r="W94" i="1" s="1"/>
  <c r="V91" i="1"/>
  <c r="V94" i="1" s="1"/>
  <c r="U91" i="1"/>
  <c r="T91" i="1"/>
  <c r="T94" i="1" s="1"/>
  <c r="S91" i="1"/>
  <c r="S94" i="1" s="1"/>
  <c r="O91" i="1"/>
  <c r="O94" i="1" s="1"/>
  <c r="N91" i="1"/>
  <c r="M91" i="1"/>
  <c r="M94" i="1" s="1"/>
  <c r="L91" i="1"/>
  <c r="L94" i="1" s="1"/>
  <c r="K91" i="1"/>
  <c r="K94" i="1" s="1"/>
  <c r="G91" i="1"/>
  <c r="F91" i="1"/>
  <c r="F94" i="1" s="1"/>
  <c r="E91" i="1"/>
  <c r="E94" i="1" s="1"/>
  <c r="D91" i="1"/>
  <c r="D94" i="1" s="1"/>
  <c r="C91" i="1"/>
  <c r="X87" i="1"/>
  <c r="W87" i="1"/>
  <c r="V87" i="1"/>
  <c r="U87" i="1"/>
  <c r="P87" i="1"/>
  <c r="O87" i="1"/>
  <c r="N87" i="1"/>
  <c r="M87" i="1"/>
  <c r="H87" i="1"/>
  <c r="G87" i="1"/>
  <c r="F87" i="1"/>
  <c r="E87" i="1"/>
  <c r="X86" i="1"/>
  <c r="T86" i="1"/>
  <c r="T87" i="1" s="1"/>
  <c r="X85" i="1"/>
  <c r="W85" i="1"/>
  <c r="V85" i="1"/>
  <c r="U85" i="1"/>
  <c r="T85" i="1"/>
  <c r="P85" i="1"/>
  <c r="O85" i="1"/>
  <c r="N85" i="1"/>
  <c r="M85" i="1"/>
  <c r="M86" i="1" s="1"/>
  <c r="L85" i="1"/>
  <c r="H85" i="1"/>
  <c r="G85" i="1"/>
  <c r="F85" i="1"/>
  <c r="E85" i="1"/>
  <c r="D85" i="1"/>
  <c r="X83" i="1"/>
  <c r="T83" i="1"/>
  <c r="N83" i="1"/>
  <c r="H83" i="1"/>
  <c r="D83" i="1"/>
  <c r="X81" i="1"/>
  <c r="W81" i="1"/>
  <c r="W86" i="1" s="1"/>
  <c r="V81" i="1"/>
  <c r="V86" i="1" s="1"/>
  <c r="U81" i="1"/>
  <c r="U86" i="1" s="1"/>
  <c r="T81" i="1"/>
  <c r="S81" i="1"/>
  <c r="S83" i="1" s="1"/>
  <c r="P81" i="1"/>
  <c r="P83" i="1" s="1"/>
  <c r="O81" i="1"/>
  <c r="O86" i="1" s="1"/>
  <c r="N81" i="1"/>
  <c r="N86" i="1" s="1"/>
  <c r="M81" i="1"/>
  <c r="M83" i="1" s="1"/>
  <c r="L81" i="1"/>
  <c r="L83" i="1" s="1"/>
  <c r="K81" i="1"/>
  <c r="K83" i="1" s="1"/>
  <c r="H81" i="1"/>
  <c r="H86" i="1" s="1"/>
  <c r="G81" i="1"/>
  <c r="G86" i="1" s="1"/>
  <c r="F81" i="1"/>
  <c r="F83" i="1" s="1"/>
  <c r="E81" i="1"/>
  <c r="E83" i="1" s="1"/>
  <c r="D81" i="1"/>
  <c r="D86" i="1" s="1"/>
  <c r="D87" i="1" s="1"/>
  <c r="C81" i="1"/>
  <c r="C83" i="1" s="1"/>
  <c r="U71" i="1"/>
  <c r="T71" i="1"/>
  <c r="S71" i="1"/>
  <c r="M71" i="1"/>
  <c r="L71" i="1"/>
  <c r="K71" i="1"/>
  <c r="E71" i="1"/>
  <c r="D71" i="1"/>
  <c r="C71" i="1"/>
  <c r="U69" i="1"/>
  <c r="T69" i="1"/>
  <c r="M69" i="1"/>
  <c r="L69" i="1"/>
  <c r="E69" i="1"/>
  <c r="D69" i="1"/>
  <c r="S56" i="1"/>
  <c r="K56" i="1"/>
  <c r="C56" i="1"/>
  <c r="X54" i="1"/>
  <c r="P54" i="1"/>
  <c r="D54" i="1"/>
  <c r="P50" i="1"/>
  <c r="L50" i="1"/>
  <c r="K50" i="1"/>
  <c r="K51" i="1" s="1"/>
  <c r="F50" i="1"/>
  <c r="X49" i="1"/>
  <c r="W49" i="1"/>
  <c r="W55" i="1" s="1"/>
  <c r="V49" i="1"/>
  <c r="U49" i="1"/>
  <c r="T49" i="1"/>
  <c r="T55" i="1" s="1"/>
  <c r="S49" i="1"/>
  <c r="S55" i="1" s="1"/>
  <c r="P49" i="1"/>
  <c r="O49" i="1"/>
  <c r="N49" i="1"/>
  <c r="M49" i="1"/>
  <c r="L49" i="1"/>
  <c r="K49" i="1"/>
  <c r="H49" i="1"/>
  <c r="H54" i="1" s="1"/>
  <c r="G49" i="1"/>
  <c r="F49" i="1"/>
  <c r="E49" i="1"/>
  <c r="D49" i="1"/>
  <c r="C49" i="1"/>
  <c r="V54" i="1" s="1"/>
  <c r="X47" i="1"/>
  <c r="X50" i="1" s="1"/>
  <c r="W47" i="1"/>
  <c r="W50" i="1" s="1"/>
  <c r="V47" i="1"/>
  <c r="V50" i="1" s="1"/>
  <c r="U47" i="1"/>
  <c r="U50" i="1" s="1"/>
  <c r="T47" i="1"/>
  <c r="T50" i="1" s="1"/>
  <c r="S47" i="1"/>
  <c r="S50" i="1" s="1"/>
  <c r="P47" i="1"/>
  <c r="O47" i="1"/>
  <c r="O50" i="1" s="1"/>
  <c r="N47" i="1"/>
  <c r="N50" i="1" s="1"/>
  <c r="M47" i="1"/>
  <c r="M50" i="1" s="1"/>
  <c r="L47" i="1"/>
  <c r="K47" i="1"/>
  <c r="H47" i="1"/>
  <c r="H50" i="1" s="1"/>
  <c r="G47" i="1"/>
  <c r="G50" i="1" s="1"/>
  <c r="F47" i="1"/>
  <c r="E47" i="1"/>
  <c r="E50" i="1" s="1"/>
  <c r="D47" i="1"/>
  <c r="D50" i="1" s="1"/>
  <c r="C47" i="1"/>
  <c r="C50" i="1" s="1"/>
  <c r="X41" i="1"/>
  <c r="W41" i="1"/>
  <c r="V41" i="1"/>
  <c r="U41" i="1"/>
  <c r="T41" i="1"/>
  <c r="P41" i="1"/>
  <c r="O41" i="1"/>
  <c r="N41" i="1"/>
  <c r="M41" i="1"/>
  <c r="L41" i="1"/>
  <c r="H41" i="1"/>
  <c r="G41" i="1"/>
  <c r="F41" i="1"/>
  <c r="E41" i="1"/>
  <c r="D41" i="1"/>
  <c r="V39" i="1"/>
  <c r="U39" i="1"/>
  <c r="P39" i="1"/>
  <c r="O39" i="1"/>
  <c r="L39" i="1"/>
  <c r="K39" i="1"/>
  <c r="K43" i="1" s="1"/>
  <c r="X37" i="1"/>
  <c r="X42" i="1" s="1"/>
  <c r="W37" i="1"/>
  <c r="W42" i="1" s="1"/>
  <c r="V37" i="1"/>
  <c r="V42" i="1" s="1"/>
  <c r="U37" i="1"/>
  <c r="U42" i="1" s="1"/>
  <c r="T37" i="1"/>
  <c r="T42" i="1" s="1"/>
  <c r="S37" i="1"/>
  <c r="S39" i="1" s="1"/>
  <c r="P37" i="1"/>
  <c r="P42" i="1" s="1"/>
  <c r="O37" i="1"/>
  <c r="O42" i="1" s="1"/>
  <c r="N37" i="1"/>
  <c r="N42" i="1" s="1"/>
  <c r="M37" i="1"/>
  <c r="M42" i="1" s="1"/>
  <c r="L37" i="1"/>
  <c r="L42" i="1" s="1"/>
  <c r="K37" i="1"/>
  <c r="D37" i="1"/>
  <c r="D39" i="1" s="1"/>
  <c r="C34" i="1"/>
  <c r="D38" i="1" s="1"/>
  <c r="E38" i="1" s="1"/>
  <c r="F38" i="1" s="1"/>
  <c r="G38" i="1" s="1"/>
  <c r="H38" i="1" s="1"/>
  <c r="E22" i="1"/>
  <c r="D22" i="1"/>
  <c r="C19" i="1"/>
  <c r="E9" i="1"/>
  <c r="E12" i="1" s="1"/>
  <c r="G8" i="1"/>
  <c r="G9" i="1" s="1"/>
  <c r="F8" i="1"/>
  <c r="F9" i="1" s="1"/>
  <c r="E8" i="1"/>
  <c r="D8" i="1"/>
  <c r="D9" i="1" s="1"/>
  <c r="C8" i="1"/>
  <c r="C9" i="1" s="1"/>
  <c r="G5" i="1"/>
  <c r="F5" i="1"/>
  <c r="E5" i="1"/>
  <c r="D5" i="1"/>
  <c r="F12" i="1" l="1"/>
  <c r="F11" i="1"/>
  <c r="F55" i="1"/>
  <c r="X55" i="1"/>
  <c r="L55" i="1"/>
  <c r="D55" i="1"/>
  <c r="C11" i="1"/>
  <c r="P55" i="1"/>
  <c r="H55" i="1"/>
  <c r="C12" i="1"/>
  <c r="V55" i="1"/>
  <c r="N55" i="1"/>
  <c r="G55" i="1"/>
  <c r="G11" i="1"/>
  <c r="G12" i="1"/>
  <c r="C54" i="1"/>
  <c r="C51" i="1"/>
  <c r="S54" i="1"/>
  <c r="S51" i="1"/>
  <c r="D11" i="1"/>
  <c r="D12" i="1"/>
  <c r="S40" i="1"/>
  <c r="S41" i="1" s="1"/>
  <c r="T43" i="1" s="1"/>
  <c r="S43" i="1"/>
  <c r="L51" i="1"/>
  <c r="K52" i="1"/>
  <c r="E11" i="1"/>
  <c r="K34" i="1"/>
  <c r="S34" i="1" s="1"/>
  <c r="E37" i="1"/>
  <c r="K40" i="1"/>
  <c r="K41" i="1" s="1"/>
  <c r="L43" i="1" s="1"/>
  <c r="D42" i="1"/>
  <c r="E55" i="1"/>
  <c r="K55" i="1"/>
  <c r="O55" i="1"/>
  <c r="U55" i="1"/>
  <c r="K54" i="1"/>
  <c r="K98" i="1"/>
  <c r="K95" i="1"/>
  <c r="M39" i="1"/>
  <c r="W39" i="1"/>
  <c r="E54" i="1"/>
  <c r="L54" i="1"/>
  <c r="T54" i="1"/>
  <c r="C55" i="1"/>
  <c r="K84" i="1"/>
  <c r="K85" i="1" s="1"/>
  <c r="K87" i="1"/>
  <c r="S95" i="1"/>
  <c r="S98" i="1"/>
  <c r="C37" i="1"/>
  <c r="C39" i="1" s="1"/>
  <c r="N39" i="1"/>
  <c r="T39" i="1"/>
  <c r="X39" i="1"/>
  <c r="G54" i="1"/>
  <c r="M54" i="1"/>
  <c r="W54" i="1"/>
  <c r="F54" i="1"/>
  <c r="N54" i="1"/>
  <c r="U54" i="1"/>
  <c r="O54" i="1"/>
  <c r="M55" i="1"/>
  <c r="C87" i="1"/>
  <c r="C84" i="1"/>
  <c r="C85" i="1" s="1"/>
  <c r="S87" i="1"/>
  <c r="S84" i="1"/>
  <c r="S85" i="1" s="1"/>
  <c r="G83" i="1"/>
  <c r="W83" i="1"/>
  <c r="E86" i="1"/>
  <c r="L86" i="1"/>
  <c r="L87" i="1" s="1"/>
  <c r="P86" i="1"/>
  <c r="C95" i="1"/>
  <c r="F86" i="1"/>
  <c r="O83" i="1"/>
  <c r="U83" i="1"/>
  <c r="V83" i="1"/>
  <c r="T95" i="1" l="1"/>
  <c r="S96" i="1"/>
  <c r="M51" i="1"/>
  <c r="L52" i="1"/>
  <c r="L53" i="1" s="1"/>
  <c r="T51" i="1"/>
  <c r="S52" i="1"/>
  <c r="C52" i="1"/>
  <c r="D51" i="1"/>
  <c r="C70" i="1"/>
  <c r="C23" i="1"/>
  <c r="E39" i="1"/>
  <c r="E42" i="1"/>
  <c r="F37" i="1"/>
  <c r="C43" i="1"/>
  <c r="C40" i="1"/>
  <c r="C41" i="1" s="1"/>
  <c r="C96" i="1"/>
  <c r="D95" i="1"/>
  <c r="L95" i="1"/>
  <c r="K96" i="1"/>
  <c r="D52" i="1" l="1"/>
  <c r="D53" i="1" s="1"/>
  <c r="E51" i="1"/>
  <c r="K70" i="1"/>
  <c r="C25" i="1"/>
  <c r="E23" i="1"/>
  <c r="D23" i="1"/>
  <c r="C24" i="1"/>
  <c r="C33" i="1" s="1"/>
  <c r="X43" i="1"/>
  <c r="N43" i="1"/>
  <c r="P43" i="1"/>
  <c r="W43" i="1"/>
  <c r="V43" i="1"/>
  <c r="F43" i="1"/>
  <c r="D43" i="1"/>
  <c r="E43" i="1"/>
  <c r="M43" i="1"/>
  <c r="H43" i="1"/>
  <c r="O43" i="1"/>
  <c r="G43" i="1"/>
  <c r="U43" i="1"/>
  <c r="M52" i="1"/>
  <c r="M53" i="1" s="1"/>
  <c r="N51" i="1"/>
  <c r="M95" i="1"/>
  <c r="L96" i="1"/>
  <c r="L97" i="1" s="1"/>
  <c r="E95" i="1"/>
  <c r="D96" i="1"/>
  <c r="D97" i="1" s="1"/>
  <c r="F42" i="1"/>
  <c r="G37" i="1"/>
  <c r="F39" i="1"/>
  <c r="C74" i="1"/>
  <c r="C72" i="1"/>
  <c r="C73" i="1"/>
  <c r="T52" i="1"/>
  <c r="T53" i="1" s="1"/>
  <c r="U51" i="1"/>
  <c r="T96" i="1"/>
  <c r="T97" i="1" s="1"/>
  <c r="U95" i="1"/>
  <c r="D99" i="1" l="1"/>
  <c r="N52" i="1"/>
  <c r="N53" i="1" s="1"/>
  <c r="O51" i="1"/>
  <c r="L70" i="1"/>
  <c r="D24" i="1"/>
  <c r="K33" i="1" s="1"/>
  <c r="D70" i="1"/>
  <c r="F95" i="1"/>
  <c r="E96" i="1"/>
  <c r="E97" i="1" s="1"/>
  <c r="E99" i="1" s="1"/>
  <c r="U96" i="1"/>
  <c r="U97" i="1" s="1"/>
  <c r="V95" i="1"/>
  <c r="V51" i="1"/>
  <c r="U52" i="1"/>
  <c r="U53" i="1" s="1"/>
  <c r="C75" i="1"/>
  <c r="G42" i="1"/>
  <c r="G44" i="1" s="1"/>
  <c r="G39" i="1"/>
  <c r="H37" i="1"/>
  <c r="M96" i="1"/>
  <c r="M97" i="1" s="1"/>
  <c r="N95" i="1"/>
  <c r="D44" i="1"/>
  <c r="F44" i="1"/>
  <c r="E44" i="1"/>
  <c r="D56" i="1"/>
  <c r="K74" i="1"/>
  <c r="K72" i="1"/>
  <c r="K73" i="1"/>
  <c r="S70" i="1"/>
  <c r="F51" i="1"/>
  <c r="E52" i="1"/>
  <c r="E53" i="1" s="1"/>
  <c r="E56" i="1" s="1"/>
  <c r="M70" i="1"/>
  <c r="E70" i="1"/>
  <c r="E24" i="1"/>
  <c r="S33" i="1" s="1"/>
  <c r="E72" i="1" l="1"/>
  <c r="E73" i="1"/>
  <c r="E74" i="1"/>
  <c r="D25" i="1"/>
  <c r="W95" i="1"/>
  <c r="W96" i="1" s="1"/>
  <c r="W97" i="1" s="1"/>
  <c r="V96" i="1"/>
  <c r="V97" i="1" s="1"/>
  <c r="P51" i="1"/>
  <c r="P52" i="1" s="1"/>
  <c r="P53" i="1" s="1"/>
  <c r="O52" i="1"/>
  <c r="O53" i="1" s="1"/>
  <c r="E25" i="1"/>
  <c r="S72" i="1"/>
  <c r="S73" i="1"/>
  <c r="S74" i="1"/>
  <c r="H39" i="1"/>
  <c r="H42" i="1"/>
  <c r="H44" i="1" s="1"/>
  <c r="M73" i="1"/>
  <c r="U70" i="1"/>
  <c r="M72" i="1"/>
  <c r="K75" i="1"/>
  <c r="V52" i="1"/>
  <c r="V53" i="1" s="1"/>
  <c r="W51" i="1"/>
  <c r="F96" i="1"/>
  <c r="F97" i="1" s="1"/>
  <c r="F99" i="1" s="1"/>
  <c r="G95" i="1"/>
  <c r="G96" i="1" s="1"/>
  <c r="G97" i="1" s="1"/>
  <c r="G99" i="1" s="1"/>
  <c r="L74" i="1"/>
  <c r="L72" i="1"/>
  <c r="L73" i="1"/>
  <c r="T70" i="1"/>
  <c r="V44" i="1"/>
  <c r="U56" i="1"/>
  <c r="X44" i="1"/>
  <c r="T56" i="1"/>
  <c r="W44" i="1"/>
  <c r="U44" i="1"/>
  <c r="V56" i="1"/>
  <c r="T44" i="1"/>
  <c r="N96" i="1"/>
  <c r="N97" i="1" s="1"/>
  <c r="O95" i="1"/>
  <c r="O96" i="1" s="1"/>
  <c r="O97" i="1" s="1"/>
  <c r="D73" i="1"/>
  <c r="D72" i="1"/>
  <c r="F52" i="1"/>
  <c r="F53" i="1" s="1"/>
  <c r="F56" i="1" s="1"/>
  <c r="G51" i="1"/>
  <c r="G88" i="1"/>
  <c r="F88" i="1"/>
  <c r="E88" i="1"/>
  <c r="H88" i="1"/>
  <c r="D88" i="1"/>
  <c r="M56" i="1"/>
  <c r="O44" i="1"/>
  <c r="O56" i="1"/>
  <c r="P44" i="1"/>
  <c r="N56" i="1"/>
  <c r="N44" i="1"/>
  <c r="L56" i="1"/>
  <c r="M44" i="1"/>
  <c r="P56" i="1"/>
  <c r="L44" i="1"/>
  <c r="L99" i="1" l="1"/>
  <c r="O99" i="1"/>
  <c r="N99" i="1"/>
  <c r="M99" i="1"/>
  <c r="T73" i="1"/>
  <c r="T74" i="1"/>
  <c r="T72" i="1"/>
  <c r="S75" i="1"/>
  <c r="G52" i="1"/>
  <c r="G53" i="1" s="1"/>
  <c r="G56" i="1" s="1"/>
  <c r="H51" i="1"/>
  <c r="H52" i="1" s="1"/>
  <c r="H53" i="1" s="1"/>
  <c r="H56" i="1" s="1"/>
  <c r="U72" i="1"/>
  <c r="U73" i="1"/>
  <c r="L75" i="1"/>
  <c r="M74" i="1"/>
  <c r="M75" i="1" s="1"/>
  <c r="E75" i="1"/>
  <c r="D74" i="1"/>
  <c r="D75" i="1" s="1"/>
  <c r="W52" i="1"/>
  <c r="W53" i="1" s="1"/>
  <c r="W56" i="1" s="1"/>
  <c r="X51" i="1"/>
  <c r="X52" i="1" s="1"/>
  <c r="X53" i="1" s="1"/>
  <c r="X56" i="1" s="1"/>
  <c r="N88" i="1" l="1"/>
  <c r="M88" i="1"/>
  <c r="P88" i="1"/>
  <c r="L88" i="1"/>
  <c r="O88" i="1"/>
  <c r="T75" i="1"/>
  <c r="U74" i="1"/>
  <c r="W99" i="1" l="1"/>
  <c r="V99" i="1"/>
  <c r="U99" i="1"/>
  <c r="T99" i="1"/>
  <c r="U75" i="1"/>
  <c r="U88" i="1" l="1"/>
  <c r="X88" i="1"/>
  <c r="T88" i="1"/>
  <c r="W88" i="1"/>
  <c r="V88" i="1"/>
</calcChain>
</file>

<file path=xl/sharedStrings.xml><?xml version="1.0" encoding="utf-8"?>
<sst xmlns="http://schemas.openxmlformats.org/spreadsheetml/2006/main" count="192" uniqueCount="48">
  <si>
    <t>3.1 A Frictionless Market</t>
  </si>
  <si>
    <t>Annual Interest rate</t>
  </si>
  <si>
    <t>% Change in interest</t>
  </si>
  <si>
    <t>Monthly PV</t>
  </si>
  <si>
    <t>Annual PV</t>
  </si>
  <si>
    <t>PV</t>
  </si>
  <si>
    <t>Size</t>
  </si>
  <si>
    <t>Market value</t>
  </si>
  <si>
    <t>Interest expenses</t>
  </si>
  <si>
    <t xml:space="preserve">3.2 Introducing Equity (LTV) </t>
  </si>
  <si>
    <t>Inputs</t>
  </si>
  <si>
    <t>LTV</t>
  </si>
  <si>
    <t>Equity requirement</t>
  </si>
  <si>
    <t>Equity</t>
  </si>
  <si>
    <t>Loan value</t>
  </si>
  <si>
    <t>3.2.1 Saving to fund own equity with LTV</t>
  </si>
  <si>
    <t>Gross income</t>
  </si>
  <si>
    <t>Tax rate</t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</si>
  <si>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consuming less with 2% interest rate</t>
    </r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</si>
  <si>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consuming less with 1,5% interest rate</t>
    </r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</si>
  <si>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consuming less with 2,5% interest rate</t>
    </r>
  </si>
  <si>
    <t>Annual net income</t>
  </si>
  <si>
    <t>Availble funds</t>
  </si>
  <si>
    <t>Monthly consumption</t>
  </si>
  <si>
    <t>Annual consumption</t>
  </si>
  <si>
    <t>Savings</t>
  </si>
  <si>
    <t>Reduction in consumption</t>
  </si>
  <si>
    <t>Years of saving</t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</si>
  <si>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renting cheaper with 2% interest rate</t>
    </r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</si>
  <si>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renting cheaper with 1,5% interest rate</t>
    </r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</si>
  <si>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renting cheaper with 2,5% interest rate</t>
    </r>
  </si>
  <si>
    <t>Annual Net Income</t>
  </si>
  <si>
    <t>New annual PV</t>
  </si>
  <si>
    <t>Reduction in rent</t>
  </si>
  <si>
    <t>Size of the apartment</t>
  </si>
  <si>
    <t xml:space="preserve">3.3 Introducing LTI </t>
  </si>
  <si>
    <t>Tax Rate</t>
  </si>
  <si>
    <t>LTI</t>
  </si>
  <si>
    <t>Loan based on LTI</t>
  </si>
  <si>
    <t>Loss in Loan value</t>
  </si>
  <si>
    <t>Excess equity due to LTI</t>
  </si>
  <si>
    <t>3.3.1 Saving to fund own equity with LTI &amp; LTV</t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</si>
  <si>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consuming less with 2% interest rate</t>
    </r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</si>
  <si>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consuming less with 1,5% interest rate</t>
    </r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</si>
  <si>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consuming less with 2,5% interest rate</t>
    </r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</si>
  <si>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renting cheaper with 2% interest rate</t>
    </r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</si>
  <si>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renting cheaper with 1,5% interest rate</t>
    </r>
  </si>
  <si>
    <r>
      <rPr>
        <i/>
        <sz val="12"/>
        <color rgb="FF000000"/>
        <rFont val="&quot;Times New Roman&quot;, serif"/>
      </rPr>
      <t xml:space="preserve">Savings model when </t>
    </r>
    <r>
      <rPr>
        <b/>
        <i/>
        <sz val="12"/>
        <color rgb="FF000000"/>
        <rFont val="&quot;Times New Roman&quot;, serif"/>
      </rPr>
      <t>renting cheaper with 2,5% interest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</si>
</sst>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>
    <font>
      <sz val="10"/>
      <color rgb="FF000000"/>
      <name val="Arial"/>
      <scheme val="minor"/>
    </font>
    <font>
      <sz val="12"/>
      <color rgb="FF000000"/>
      <name val="&quot;Times New Roman&quot;"/>
    </font>
    <font>
      <sz val="10"/>
      <color theme="1"/>
      <name val="Times New Roman"/>
    </font>
    <font>
      <b/>
      <sz val="14"/>
      <color rgb="FF000000"/>
      <name val="&quot;Times New Roman&quot;"/>
    </font>
    <font>
      <sz val="10"/>
      <name val="Arial"/>
    </font>
    <font>
      <sz val="10"/>
      <color theme="1"/>
      <name val="Arial"/>
      <scheme val="minor"/>
    </font>
    <font>
      <b/>
      <sz val="12"/>
      <color rgb="FF000000"/>
      <name val="&quot;Times New Roman&quot;"/>
    </font>
    <font>
      <sz val="12"/>
      <color rgb="FFFF0000"/>
      <name val="&quot;Times New Roman&quot;"/>
    </font>
    <font>
      <b/>
      <sz val="14"/>
      <color theme="1"/>
      <name val="&quot;Times New Roman&quot;"/>
    </font>
    <font>
      <sz val="12"/>
      <color theme="1"/>
      <name val="Times New Roman"/>
    </font>
    <font>
      <i/>
      <sz val="12"/>
      <color rgb="FF000000"/>
      <name val="&quot;Times New Roman&quot;"/>
    </font>
    <font>
      <sz val="12"/>
      <color rgb="FF000000"/>
      <name val="Times New Roman"/>
    </font>
    <font>
      <b/>
      <sz val="10"/>
      <color theme="1"/>
      <name val="Times New Roman"/>
    </font>
    <font>
      <b/>
      <sz val="12"/>
      <color rgb="FF000000"/>
      <name val="Times New Roman"/>
    </font>
    <font>
      <b/>
      <i/>
      <sz val="12"/>
      <color rgb="FF000000"/>
      <name val="Times New Roman"/>
    </font>
    <font>
      <b/>
      <i/>
      <sz val="12"/>
      <color theme="1"/>
      <name val="Times New Roman"/>
    </font>
    <font>
      <i/>
      <sz val="10"/>
      <color theme="1"/>
      <name val="Arial"/>
      <scheme val="minor"/>
    </font>
    <font>
      <sz val="12"/>
      <color theme="1"/>
      <name val="&quot;Times New Roman&quot;"/>
    </font>
    <font>
      <i/>
      <sz val="12"/>
      <color theme="1"/>
      <name val="&quot;Times New Roman&quot;"/>
    </font>
    <font>
      <b/>
      <sz val="12"/>
      <color theme="1"/>
      <name val="&quot;Times New Roman&quot;"/>
    </font>
    <font>
      <b/>
      <i/>
      <sz val="12"/>
      <color rgb="FF000000"/>
      <name val="&quot;Times New Roman&quot;"/>
    </font>
    <font>
      <i/>
      <sz val="12"/>
      <color rgb="FF000000"/>
      <name val="&quot;Times New Roman&quot;, serif"/>
    </font>
    <font>
      <b/>
      <i/>
      <sz val="12"/>
      <color rgb="FF000000"/>
      <name val="&quot;Times New Roman&quot;, serif"/>
    </font>
  </fonts>
  <fills count="5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3" fontId="5" fillId="0" borderId="0" xfId="0" applyNumberFormat="1" applyFont="1" applyAlignment="1"/>
    <xf numFmtId="10" fontId="6" fillId="0" borderId="1" xfId="0" applyNumberFormat="1" applyFont="1" applyBorder="1" applyAlignment="1"/>
    <xf numFmtId="10" fontId="6" fillId="0" borderId="1" xfId="0" applyNumberFormat="1" applyFont="1" applyBorder="1" applyAlignment="1">
      <alignment horizontal="right"/>
    </xf>
    <xf numFmtId="10" fontId="6" fillId="0" borderId="0" xfId="0" applyNumberFormat="1" applyFont="1" applyAlignment="1">
      <alignment horizontal="right"/>
    </xf>
    <xf numFmtId="10" fontId="6" fillId="0" borderId="0" xfId="0" applyNumberFormat="1" applyFont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9" fontId="1" fillId="3" borderId="0" xfId="0" applyNumberFormat="1" applyFont="1" applyFill="1" applyAlignment="1">
      <alignment horizontal="right"/>
    </xf>
    <xf numFmtId="10" fontId="1" fillId="3" borderId="0" xfId="0" applyNumberFormat="1" applyFont="1" applyFill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1" fillId="0" borderId="0" xfId="0" applyNumberFormat="1" applyFont="1" applyAlignment="1">
      <alignment horizontal="right"/>
    </xf>
    <xf numFmtId="10" fontId="6" fillId="0" borderId="1" xfId="0" applyNumberFormat="1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4" fontId="1" fillId="3" borderId="0" xfId="0" applyNumberFormat="1" applyFont="1" applyFill="1" applyAlignment="1">
      <alignment horizontal="center"/>
    </xf>
    <xf numFmtId="3" fontId="1" fillId="0" borderId="0" xfId="0" applyNumberFormat="1" applyFont="1" applyAlignment="1"/>
    <xf numFmtId="3" fontId="7" fillId="0" borderId="0" xfId="0" applyNumberFormat="1" applyFont="1" applyAlignment="1"/>
    <xf numFmtId="0" fontId="9" fillId="0" borderId="0" xfId="0" applyFont="1" applyAlignment="1"/>
    <xf numFmtId="0" fontId="1" fillId="4" borderId="0" xfId="0" applyFont="1" applyFill="1" applyAlignment="1"/>
    <xf numFmtId="9" fontId="1" fillId="0" borderId="0" xfId="0" applyNumberFormat="1" applyFont="1" applyAlignment="1"/>
    <xf numFmtId="3" fontId="1" fillId="0" borderId="0" xfId="0" applyNumberFormat="1" applyFont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1" xfId="0" applyFont="1" applyBorder="1" applyAlignment="1"/>
    <xf numFmtId="0" fontId="2" fillId="0" borderId="1" xfId="0" applyFont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/>
    <xf numFmtId="0" fontId="11" fillId="0" borderId="0" xfId="0" applyFont="1" applyAlignment="1"/>
    <xf numFmtId="3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/>
    <xf numFmtId="0" fontId="3" fillId="4" borderId="0" xfId="0" applyFont="1" applyFill="1" applyAlignment="1"/>
    <xf numFmtId="3" fontId="11" fillId="0" borderId="0" xfId="0" applyNumberFormat="1" applyFont="1" applyAlignment="1">
      <alignment horizontal="right"/>
    </xf>
    <xf numFmtId="0" fontId="11" fillId="0" borderId="2" xfId="0" applyFont="1" applyBorder="1" applyAlignment="1"/>
    <xf numFmtId="0" fontId="1" fillId="4" borderId="0" xfId="0" applyFont="1" applyFill="1" applyAlignment="1"/>
    <xf numFmtId="2" fontId="6" fillId="0" borderId="0" xfId="0" applyNumberFormat="1" applyFont="1" applyAlignment="1"/>
    <xf numFmtId="10" fontId="1" fillId="0" borderId="0" xfId="0" applyNumberFormat="1" applyFont="1" applyAlignment="1"/>
    <xf numFmtId="0" fontId="1" fillId="0" borderId="0" xfId="0" applyFont="1" applyAlignment="1">
      <alignment horizontal="left"/>
    </xf>
    <xf numFmtId="0" fontId="10" fillId="0" borderId="0" xfId="0" applyFont="1" applyAlignment="1"/>
    <xf numFmtId="3" fontId="1" fillId="0" borderId="1" xfId="0" applyNumberFormat="1" applyFont="1" applyBorder="1" applyAlignment="1"/>
    <xf numFmtId="9" fontId="1" fillId="0" borderId="1" xfId="0" applyNumberFormat="1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6" fillId="4" borderId="0" xfId="0" applyFont="1" applyFill="1" applyAlignment="1"/>
    <xf numFmtId="0" fontId="3" fillId="4" borderId="0" xfId="0" applyFont="1" applyFill="1" applyAlignment="1"/>
    <xf numFmtId="0" fontId="1" fillId="4" borderId="0" xfId="0" applyFont="1" applyFill="1" applyAlignment="1">
      <alignment horizontal="center"/>
    </xf>
    <xf numFmtId="0" fontId="6" fillId="4" borderId="0" xfId="0" applyFont="1" applyFill="1" applyAlignment="1"/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3" fontId="1" fillId="4" borderId="0" xfId="0" applyNumberFormat="1" applyFont="1" applyFill="1" applyAlignment="1">
      <alignment horizontal="right"/>
    </xf>
    <xf numFmtId="9" fontId="1" fillId="4" borderId="0" xfId="0" applyNumberFormat="1" applyFont="1" applyFill="1" applyAlignment="1">
      <alignment horizontal="right"/>
    </xf>
    <xf numFmtId="0" fontId="3" fillId="3" borderId="0" xfId="0" applyFont="1" applyFill="1" applyAlignment="1"/>
    <xf numFmtId="0" fontId="1" fillId="3" borderId="0" xfId="0" applyFont="1" applyFill="1" applyAlignment="1">
      <alignment horizontal="center"/>
    </xf>
    <xf numFmtId="0" fontId="10" fillId="4" borderId="0" xfId="0" applyFont="1" applyFill="1" applyAlignment="1"/>
    <xf numFmtId="9" fontId="10" fillId="4" borderId="0" xfId="0" applyNumberFormat="1" applyFont="1" applyFill="1" applyAlignment="1">
      <alignment horizontal="right"/>
    </xf>
    <xf numFmtId="9" fontId="10" fillId="0" borderId="0" xfId="0" applyNumberFormat="1" applyFont="1" applyAlignment="1">
      <alignment horizontal="right"/>
    </xf>
    <xf numFmtId="3" fontId="10" fillId="4" borderId="0" xfId="0" applyNumberFormat="1" applyFont="1" applyFill="1" applyAlignment="1">
      <alignment horizontal="right"/>
    </xf>
    <xf numFmtId="10" fontId="6" fillId="4" borderId="0" xfId="0" applyNumberFormat="1" applyFont="1" applyFill="1" applyAlignment="1">
      <alignment horizontal="left"/>
    </xf>
    <xf numFmtId="10" fontId="6" fillId="4" borderId="0" xfId="0" applyNumberFormat="1" applyFont="1" applyFill="1" applyAlignment="1">
      <alignment horizontal="right"/>
    </xf>
    <xf numFmtId="10" fontId="13" fillId="4" borderId="0" xfId="0" applyNumberFormat="1" applyFont="1" applyFill="1" applyAlignment="1">
      <alignment horizontal="right"/>
    </xf>
    <xf numFmtId="10" fontId="14" fillId="4" borderId="0" xfId="0" applyNumberFormat="1" applyFont="1" applyFill="1" applyAlignment="1"/>
    <xf numFmtId="10" fontId="15" fillId="4" borderId="0" xfId="0" applyNumberFormat="1" applyFont="1" applyFill="1" applyAlignment="1"/>
    <xf numFmtId="0" fontId="16" fillId="4" borderId="0" xfId="0" applyFont="1" applyFill="1"/>
    <xf numFmtId="0" fontId="16" fillId="0" borderId="0" xfId="0" applyFont="1"/>
    <xf numFmtId="10" fontId="1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17" fillId="4" borderId="0" xfId="0" applyFont="1" applyFill="1" applyAlignment="1">
      <alignment horizontal="left"/>
    </xf>
    <xf numFmtId="3" fontId="17" fillId="4" borderId="0" xfId="0" applyNumberFormat="1" applyFont="1" applyFill="1" applyAlignment="1">
      <alignment horizontal="right"/>
    </xf>
    <xf numFmtId="3" fontId="18" fillId="4" borderId="0" xfId="0" applyNumberFormat="1" applyFont="1" applyFill="1" applyAlignment="1">
      <alignment horizontal="right"/>
    </xf>
    <xf numFmtId="3" fontId="19" fillId="4" borderId="0" xfId="0" applyNumberFormat="1" applyFont="1" applyFill="1" applyAlignment="1">
      <alignment horizontal="right"/>
    </xf>
    <xf numFmtId="0" fontId="18" fillId="4" borderId="0" xfId="0" applyFont="1" applyFill="1" applyAlignment="1">
      <alignment horizontal="left"/>
    </xf>
    <xf numFmtId="3" fontId="18" fillId="4" borderId="0" xfId="0" applyNumberFormat="1" applyFont="1" applyFill="1" applyAlignment="1">
      <alignment horizontal="right"/>
    </xf>
    <xf numFmtId="4" fontId="18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left"/>
    </xf>
    <xf numFmtId="49" fontId="6" fillId="4" borderId="0" xfId="0" applyNumberFormat="1" applyFont="1" applyFill="1" applyAlignment="1">
      <alignment horizontal="right"/>
    </xf>
    <xf numFmtId="49" fontId="20" fillId="4" borderId="0" xfId="0" applyNumberFormat="1" applyFont="1" applyFill="1" applyAlignment="1">
      <alignment horizontal="right"/>
    </xf>
    <xf numFmtId="10" fontId="18" fillId="4" borderId="0" xfId="0" applyNumberFormat="1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  <xf numFmtId="0" fontId="10" fillId="4" borderId="0" xfId="0" applyFont="1" applyFill="1" applyAlignment="1"/>
    <xf numFmtId="0" fontId="10" fillId="4" borderId="0" xfId="0" applyFont="1" applyFill="1" applyAlignment="1">
      <alignment horizontal="left"/>
    </xf>
    <xf numFmtId="0" fontId="10" fillId="0" borderId="0" xfId="0" applyFont="1" applyAlignment="1"/>
    <xf numFmtId="0" fontId="20" fillId="4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/>
    </xf>
    <xf numFmtId="0" fontId="4" fillId="0" borderId="1" xfId="0" applyFont="1" applyBorder="1"/>
    <xf numFmtId="0" fontId="3" fillId="4" borderId="0" xfId="0" applyFont="1" applyFill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77"/>
  <sheetViews>
    <sheetView showGridLines="0" tabSelected="1" workbookViewId="0">
      <selection activeCell="N21" sqref="N21"/>
    </sheetView>
  </sheetViews>
  <sheetFormatPr baseColWidth="10" defaultColWidth="12.6640625" defaultRowHeight="15.75" customHeight="1"/>
  <cols>
    <col min="1" max="1" width="5.6640625" customWidth="1"/>
    <col min="2" max="2" width="25.33203125" customWidth="1"/>
    <col min="3" max="3" width="11.1640625" customWidth="1"/>
    <col min="4" max="7" width="9" customWidth="1"/>
    <col min="8" max="8" width="7.5" customWidth="1"/>
    <col min="9" max="9" width="17.16406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102" t="s">
        <v>0</v>
      </c>
      <c r="C2" s="99"/>
      <c r="D2" s="99"/>
      <c r="E2" s="99"/>
      <c r="F2" s="99"/>
      <c r="G2" s="99"/>
      <c r="H2" s="99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H3" s="3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4" t="s">
        <v>1</v>
      </c>
      <c r="C4" s="5">
        <v>0.01</v>
      </c>
      <c r="D4" s="5">
        <v>0.02</v>
      </c>
      <c r="E4" s="5">
        <v>0.03</v>
      </c>
      <c r="F4" s="4">
        <v>0.04</v>
      </c>
      <c r="G4" s="4">
        <v>0.05</v>
      </c>
      <c r="H4" s="6"/>
      <c r="I4" s="7"/>
      <c r="J4" s="6"/>
      <c r="K4" s="6"/>
      <c r="L4" s="6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8" t="s">
        <v>2</v>
      </c>
      <c r="C5" s="9"/>
      <c r="D5" s="10">
        <f>(D4-C4)/C4</f>
        <v>1</v>
      </c>
      <c r="E5" s="10">
        <f>(E4-C4)/C4</f>
        <v>1.9999999999999996</v>
      </c>
      <c r="F5" s="10">
        <f>(F4-C4)/C4</f>
        <v>3</v>
      </c>
      <c r="G5" s="10">
        <f>(G4-C4)/C4</f>
        <v>4</v>
      </c>
      <c r="H5" s="9"/>
      <c r="I5" s="8"/>
      <c r="J5" s="9"/>
      <c r="K5" s="11"/>
      <c r="L5" s="11"/>
      <c r="M5" s="11"/>
      <c r="N5" s="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"/>
      <c r="B6" s="12"/>
      <c r="C6" s="13"/>
      <c r="D6" s="13"/>
      <c r="E6" s="13"/>
      <c r="F6" s="13"/>
      <c r="G6" s="13"/>
      <c r="H6" s="13"/>
      <c r="I6" s="12"/>
      <c r="J6" s="13"/>
      <c r="K6" s="13"/>
      <c r="L6" s="13"/>
      <c r="M6" s="13"/>
      <c r="N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"/>
      <c r="B7" s="12" t="s">
        <v>3</v>
      </c>
      <c r="C7" s="13">
        <v>10000</v>
      </c>
      <c r="D7" s="13">
        <v>10000</v>
      </c>
      <c r="E7" s="13">
        <v>10000</v>
      </c>
      <c r="F7" s="13">
        <v>10000</v>
      </c>
      <c r="G7" s="13">
        <v>10000</v>
      </c>
      <c r="H7" s="14"/>
      <c r="I7" s="12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"/>
      <c r="B8" s="12" t="s">
        <v>4</v>
      </c>
      <c r="C8" s="15">
        <f t="shared" ref="C8:G8" si="0">C7*12</f>
        <v>120000</v>
      </c>
      <c r="D8" s="15">
        <f t="shared" si="0"/>
        <v>120000</v>
      </c>
      <c r="E8" s="15">
        <f t="shared" si="0"/>
        <v>120000</v>
      </c>
      <c r="F8" s="15">
        <f t="shared" si="0"/>
        <v>120000</v>
      </c>
      <c r="G8" s="15">
        <f t="shared" si="0"/>
        <v>120000</v>
      </c>
      <c r="H8" s="13"/>
      <c r="I8" s="16"/>
      <c r="J8" s="13"/>
      <c r="K8" s="13"/>
      <c r="L8" s="13"/>
      <c r="M8" s="13"/>
      <c r="N8" s="1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/>
      <c r="B9" s="12" t="s">
        <v>5</v>
      </c>
      <c r="C9" s="13">
        <f t="shared" ref="C9:G9" si="1">C8/C10</f>
        <v>2400</v>
      </c>
      <c r="D9" s="13">
        <f t="shared" si="1"/>
        <v>2400</v>
      </c>
      <c r="E9" s="13">
        <f t="shared" si="1"/>
        <v>2400</v>
      </c>
      <c r="F9" s="13">
        <f t="shared" si="1"/>
        <v>2400</v>
      </c>
      <c r="G9" s="13">
        <f t="shared" si="1"/>
        <v>2400</v>
      </c>
      <c r="H9" s="13"/>
      <c r="J9" s="13"/>
      <c r="K9" s="13"/>
      <c r="L9" s="13"/>
      <c r="M9" s="13"/>
      <c r="N9" s="1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"/>
      <c r="B10" s="12" t="s">
        <v>6</v>
      </c>
      <c r="C10" s="13">
        <v>50</v>
      </c>
      <c r="D10" s="13">
        <v>50</v>
      </c>
      <c r="E10" s="13">
        <v>50</v>
      </c>
      <c r="F10" s="13">
        <v>50</v>
      </c>
      <c r="G10" s="13">
        <v>50</v>
      </c>
      <c r="H10" s="13"/>
      <c r="J10" s="13"/>
      <c r="K10" s="13"/>
      <c r="L10" s="13"/>
      <c r="M10" s="13"/>
      <c r="N10" s="1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"/>
      <c r="B11" s="12" t="s">
        <v>7</v>
      </c>
      <c r="C11" s="13">
        <f t="shared" ref="C11:D11" si="2">C9*C10/C4</f>
        <v>12000000</v>
      </c>
      <c r="D11" s="13">
        <f t="shared" si="2"/>
        <v>6000000</v>
      </c>
      <c r="E11" s="13">
        <f t="shared" ref="E11:G11" si="3">E10*E9/E4</f>
        <v>4000000</v>
      </c>
      <c r="F11" s="13">
        <f t="shared" si="3"/>
        <v>3000000</v>
      </c>
      <c r="G11" s="13">
        <f t="shared" si="3"/>
        <v>2400000</v>
      </c>
      <c r="H11" s="13"/>
      <c r="J11" s="15"/>
      <c r="K11" s="15"/>
      <c r="L11" s="15"/>
      <c r="M11" s="15"/>
      <c r="N11" s="1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"/>
      <c r="B12" s="12" t="s">
        <v>8</v>
      </c>
      <c r="C12" s="17">
        <f t="shared" ref="C12:G12" si="4">(C9*C10/C4)*C4</f>
        <v>120000</v>
      </c>
      <c r="D12" s="17">
        <f t="shared" si="4"/>
        <v>120000</v>
      </c>
      <c r="E12" s="17">
        <f t="shared" si="4"/>
        <v>120000</v>
      </c>
      <c r="F12" s="17">
        <f t="shared" si="4"/>
        <v>120000</v>
      </c>
      <c r="G12" s="17">
        <f t="shared" si="4"/>
        <v>120000</v>
      </c>
      <c r="H12" s="17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"/>
      <c r="B13" s="18"/>
      <c r="C13" s="18"/>
      <c r="D13" s="18"/>
      <c r="E13" s="18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"/>
      <c r="B14" s="18"/>
      <c r="C14" s="18"/>
      <c r="D14" s="18"/>
      <c r="E14" s="18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"/>
      <c r="B15" s="102" t="s">
        <v>9</v>
      </c>
      <c r="C15" s="99"/>
      <c r="D15" s="99"/>
      <c r="E15" s="99"/>
      <c r="F15" s="99"/>
      <c r="G15" s="99"/>
      <c r="H15" s="99"/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/>
      <c r="B16" s="18"/>
      <c r="C16" s="18"/>
      <c r="D16" s="18"/>
      <c r="E16" s="18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"/>
      <c r="B17" s="19" t="s">
        <v>10</v>
      </c>
      <c r="C17" s="20"/>
      <c r="D17" s="1"/>
      <c r="E17" s="1"/>
      <c r="F17" s="1"/>
      <c r="G17" s="16"/>
      <c r="H17" s="21"/>
      <c r="I17" s="1"/>
      <c r="J17" s="1"/>
      <c r="K17" s="1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"/>
      <c r="B18" s="12" t="s">
        <v>11</v>
      </c>
      <c r="C18" s="22">
        <v>0.85</v>
      </c>
      <c r="D18" s="1"/>
      <c r="E18" s="1"/>
      <c r="F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/>
      <c r="B19" s="12" t="s">
        <v>12</v>
      </c>
      <c r="C19" s="22">
        <f>1-C18</f>
        <v>0.15000000000000002</v>
      </c>
      <c r="D19" s="1"/>
      <c r="E19" s="1"/>
      <c r="F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1"/>
      <c r="C20" s="1"/>
      <c r="D20" s="1"/>
      <c r="E20" s="1"/>
      <c r="F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"/>
      <c r="B21" s="19" t="s">
        <v>1</v>
      </c>
      <c r="C21" s="23">
        <v>0.02</v>
      </c>
      <c r="D21" s="23">
        <v>1.4999999999999999E-2</v>
      </c>
      <c r="E21" s="23">
        <v>2.5000000000000001E-2</v>
      </c>
      <c r="F21" s="1"/>
      <c r="G21" s="16"/>
      <c r="H21" s="24"/>
      <c r="I21" s="24"/>
      <c r="J21" s="24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"/>
      <c r="B22" s="8" t="s">
        <v>2</v>
      </c>
      <c r="C22" s="25"/>
      <c r="D22" s="10">
        <f>(D21-C21)/C21</f>
        <v>-0.25000000000000006</v>
      </c>
      <c r="E22" s="10">
        <f>(E21-C21)/C21</f>
        <v>0.25000000000000006</v>
      </c>
      <c r="F22" s="1"/>
      <c r="G22" s="8"/>
      <c r="H22" s="25"/>
      <c r="I22" s="10"/>
      <c r="J22" s="10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"/>
      <c r="B23" s="12" t="s">
        <v>7</v>
      </c>
      <c r="C23" s="13">
        <f>D11</f>
        <v>6000000</v>
      </c>
      <c r="D23" s="13">
        <f>C23*(1-D22)</f>
        <v>7500000</v>
      </c>
      <c r="E23" s="13">
        <f>C23*(1-E22)</f>
        <v>4500000</v>
      </c>
      <c r="F23" s="1"/>
      <c r="G23" s="12"/>
      <c r="H23" s="26"/>
      <c r="I23" s="26"/>
      <c r="J23" s="26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"/>
      <c r="B24" s="12" t="s">
        <v>13</v>
      </c>
      <c r="C24" s="13">
        <f t="shared" ref="C24:E24" si="5">$C$19*C23</f>
        <v>900000.00000000012</v>
      </c>
      <c r="D24" s="13">
        <f t="shared" si="5"/>
        <v>1125000.0000000002</v>
      </c>
      <c r="E24" s="13">
        <f t="shared" si="5"/>
        <v>675000.00000000012</v>
      </c>
      <c r="F24" s="1"/>
      <c r="G24" s="12"/>
      <c r="H24" s="27"/>
      <c r="I24" s="27"/>
      <c r="J24" s="27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"/>
      <c r="B25" s="12" t="s">
        <v>14</v>
      </c>
      <c r="C25" s="13">
        <f t="shared" ref="C25:E25" si="6">C23-C24</f>
        <v>5100000</v>
      </c>
      <c r="D25" s="13">
        <f t="shared" si="6"/>
        <v>6375000</v>
      </c>
      <c r="E25" s="13">
        <f t="shared" si="6"/>
        <v>3825000</v>
      </c>
      <c r="F25" s="1"/>
      <c r="G25" s="12"/>
      <c r="H25" s="26"/>
      <c r="I25" s="26"/>
      <c r="J25" s="26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"/>
      <c r="B26" s="16"/>
      <c r="C26" s="15"/>
      <c r="D26" s="15"/>
      <c r="E26" s="15"/>
      <c r="F26" s="1"/>
      <c r="G26" s="16"/>
      <c r="H26" s="15"/>
      <c r="I26" s="15"/>
      <c r="J26" s="15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"/>
      <c r="B27" s="16"/>
      <c r="C27" s="15"/>
      <c r="D27" s="15"/>
      <c r="E27" s="15"/>
      <c r="F27" s="1"/>
      <c r="G27" s="16"/>
      <c r="H27" s="15"/>
      <c r="I27" s="15"/>
      <c r="J27" s="15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"/>
      <c r="B28" s="98" t="s">
        <v>15</v>
      </c>
      <c r="C28" s="99"/>
      <c r="D28" s="99"/>
      <c r="E28" s="99"/>
      <c r="F28" s="99"/>
      <c r="G28" s="99"/>
      <c r="H28" s="99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"/>
      <c r="B30" s="19" t="s">
        <v>10</v>
      </c>
      <c r="C30" s="20"/>
      <c r="D30" s="1"/>
      <c r="E30" s="1"/>
      <c r="F30" s="1"/>
      <c r="G30" s="1"/>
      <c r="H30" s="1"/>
      <c r="I30" s="1"/>
      <c r="J30" s="19" t="s">
        <v>10</v>
      </c>
      <c r="K30" s="20"/>
      <c r="L30" s="2"/>
      <c r="M30" s="2"/>
      <c r="N30" s="2"/>
      <c r="O30" s="2"/>
      <c r="P30" s="2"/>
      <c r="Q30" s="2"/>
      <c r="R30" s="19" t="s">
        <v>10</v>
      </c>
      <c r="S30" s="20"/>
      <c r="T30" s="2"/>
      <c r="U30" s="2"/>
      <c r="V30" s="2"/>
      <c r="W30" s="2"/>
      <c r="X30" s="2"/>
      <c r="Y30" s="2"/>
      <c r="Z30" s="2"/>
    </row>
    <row r="31" spans="1:26">
      <c r="A31" s="1"/>
      <c r="B31" s="28" t="s">
        <v>16</v>
      </c>
      <c r="C31" s="26">
        <v>600000</v>
      </c>
      <c r="D31" s="1"/>
      <c r="E31" s="1"/>
      <c r="F31" s="29"/>
      <c r="G31" s="1"/>
      <c r="H31" s="1"/>
      <c r="I31" s="1"/>
      <c r="J31" s="28" t="s">
        <v>16</v>
      </c>
      <c r="K31" s="26">
        <v>600000</v>
      </c>
      <c r="L31" s="2"/>
      <c r="M31" s="2"/>
      <c r="N31" s="2"/>
      <c r="O31" s="2"/>
      <c r="P31" s="2"/>
      <c r="Q31" s="2"/>
      <c r="R31" s="28" t="s">
        <v>16</v>
      </c>
      <c r="S31" s="26">
        <v>600000</v>
      </c>
      <c r="T31" s="2"/>
      <c r="U31" s="2"/>
      <c r="V31" s="2"/>
      <c r="W31" s="2"/>
      <c r="X31" s="2"/>
      <c r="Y31" s="2"/>
      <c r="Z31" s="2"/>
    </row>
    <row r="32" spans="1:26">
      <c r="A32" s="1"/>
      <c r="B32" s="28" t="s">
        <v>17</v>
      </c>
      <c r="C32" s="30">
        <v>0.3</v>
      </c>
      <c r="D32" s="1"/>
      <c r="E32" s="1"/>
      <c r="F32" s="1"/>
      <c r="G32" s="1"/>
      <c r="H32" s="1"/>
      <c r="I32" s="1"/>
      <c r="J32" s="28" t="s">
        <v>17</v>
      </c>
      <c r="K32" s="30">
        <v>0.3</v>
      </c>
      <c r="L32" s="2"/>
      <c r="M32" s="2"/>
      <c r="N32" s="2"/>
      <c r="O32" s="2"/>
      <c r="P32" s="2"/>
      <c r="Q32" s="2"/>
      <c r="R32" s="28" t="s">
        <v>17</v>
      </c>
      <c r="S32" s="30">
        <v>0.3</v>
      </c>
      <c r="T32" s="2"/>
      <c r="U32" s="2"/>
      <c r="V32" s="2"/>
      <c r="W32" s="2"/>
      <c r="X32" s="2"/>
      <c r="Y32" s="2"/>
      <c r="Z32" s="2"/>
    </row>
    <row r="33" spans="1:26">
      <c r="A33" s="1"/>
      <c r="B33" s="28" t="s">
        <v>13</v>
      </c>
      <c r="C33" s="31">
        <f>C24</f>
        <v>900000.00000000012</v>
      </c>
      <c r="D33" s="1"/>
      <c r="E33" s="1"/>
      <c r="F33" s="1"/>
      <c r="G33" s="1"/>
      <c r="H33" s="1"/>
      <c r="I33" s="1"/>
      <c r="J33" s="28" t="s">
        <v>13</v>
      </c>
      <c r="K33" s="31">
        <f>D24</f>
        <v>1125000.0000000002</v>
      </c>
      <c r="L33" s="2"/>
      <c r="M33" s="2"/>
      <c r="N33" s="2"/>
      <c r="O33" s="2"/>
      <c r="P33" s="2"/>
      <c r="Q33" s="2"/>
      <c r="R33" s="28" t="s">
        <v>13</v>
      </c>
      <c r="S33" s="31">
        <f>E24</f>
        <v>675000.00000000012</v>
      </c>
      <c r="T33" s="2"/>
      <c r="U33" s="2"/>
      <c r="V33" s="2"/>
      <c r="W33" s="2"/>
      <c r="X33" s="2"/>
      <c r="Y33" s="2"/>
      <c r="Z33" s="2"/>
    </row>
    <row r="34" spans="1:26">
      <c r="A34" s="1"/>
      <c r="B34" s="12" t="s">
        <v>4</v>
      </c>
      <c r="C34" s="31">
        <f>D8</f>
        <v>120000</v>
      </c>
      <c r="D34" s="1"/>
      <c r="E34" s="1"/>
      <c r="F34" s="1"/>
      <c r="G34" s="1"/>
      <c r="H34" s="1"/>
      <c r="I34" s="1"/>
      <c r="J34" s="12" t="s">
        <v>4</v>
      </c>
      <c r="K34" s="26">
        <f>C34</f>
        <v>120000</v>
      </c>
      <c r="L34" s="2"/>
      <c r="M34" s="2"/>
      <c r="N34" s="2"/>
      <c r="O34" s="2"/>
      <c r="P34" s="2"/>
      <c r="Q34" s="2"/>
      <c r="R34" s="12" t="s">
        <v>4</v>
      </c>
      <c r="S34" s="26">
        <f>K34</f>
        <v>120000</v>
      </c>
      <c r="T34" s="2"/>
      <c r="U34" s="2"/>
      <c r="V34" s="2"/>
      <c r="W34" s="2"/>
      <c r="X34" s="2"/>
      <c r="Y34" s="2"/>
      <c r="Z34" s="2"/>
    </row>
    <row r="35" spans="1:26">
      <c r="A35" s="1"/>
      <c r="D35" s="1"/>
      <c r="E35" s="1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1"/>
      <c r="S35" s="1"/>
      <c r="T35" s="2"/>
      <c r="U35" s="2"/>
      <c r="V35" s="2"/>
      <c r="W35" s="2"/>
      <c r="X35" s="2"/>
      <c r="Y35" s="2"/>
      <c r="Z35" s="2"/>
    </row>
    <row r="36" spans="1:26">
      <c r="A36" s="1"/>
      <c r="B36" s="32" t="s">
        <v>18</v>
      </c>
      <c r="C36" s="33"/>
      <c r="D36" s="33"/>
      <c r="E36" s="33"/>
      <c r="F36" s="33"/>
      <c r="G36" s="33"/>
      <c r="H36" s="33"/>
      <c r="I36" s="34"/>
      <c r="J36" s="32" t="s">
        <v>19</v>
      </c>
      <c r="K36" s="35"/>
      <c r="L36" s="36"/>
      <c r="M36" s="36"/>
      <c r="N36" s="36"/>
      <c r="O36" s="36"/>
      <c r="P36" s="36"/>
      <c r="Q36" s="2"/>
      <c r="R36" s="32" t="s">
        <v>20</v>
      </c>
      <c r="S36" s="35"/>
      <c r="T36" s="36"/>
      <c r="U36" s="36"/>
      <c r="V36" s="36"/>
      <c r="W36" s="36"/>
      <c r="X36" s="36"/>
      <c r="Y36" s="2"/>
      <c r="Z36" s="2"/>
    </row>
    <row r="37" spans="1:26">
      <c r="A37" s="1"/>
      <c r="B37" s="12" t="s">
        <v>21</v>
      </c>
      <c r="C37" s="26">
        <f>D37</f>
        <v>420000</v>
      </c>
      <c r="D37" s="26">
        <f>C31*(1-C32)</f>
        <v>420000</v>
      </c>
      <c r="E37" s="26">
        <f t="shared" ref="E37:H37" si="7">D37</f>
        <v>420000</v>
      </c>
      <c r="F37" s="26">
        <f t="shared" si="7"/>
        <v>420000</v>
      </c>
      <c r="G37" s="26">
        <f t="shared" si="7"/>
        <v>420000</v>
      </c>
      <c r="H37" s="26">
        <f t="shared" si="7"/>
        <v>420000</v>
      </c>
      <c r="I37" s="26"/>
      <c r="J37" s="12" t="s">
        <v>21</v>
      </c>
      <c r="K37" s="26">
        <f t="shared" ref="K37:P37" si="8">$C$31*(1-$C$32)</f>
        <v>420000</v>
      </c>
      <c r="L37" s="26">
        <f t="shared" si="8"/>
        <v>420000</v>
      </c>
      <c r="M37" s="26">
        <f t="shared" si="8"/>
        <v>420000</v>
      </c>
      <c r="N37" s="26">
        <f t="shared" si="8"/>
        <v>420000</v>
      </c>
      <c r="O37" s="26">
        <f t="shared" si="8"/>
        <v>420000</v>
      </c>
      <c r="P37" s="26">
        <f t="shared" si="8"/>
        <v>420000</v>
      </c>
      <c r="Q37" s="2"/>
      <c r="R37" s="12" t="s">
        <v>21</v>
      </c>
      <c r="S37" s="26">
        <f t="shared" ref="S37:X37" si="9">$C$31*(1-$C$32)</f>
        <v>420000</v>
      </c>
      <c r="T37" s="26">
        <f t="shared" si="9"/>
        <v>420000</v>
      </c>
      <c r="U37" s="26">
        <f t="shared" si="9"/>
        <v>420000</v>
      </c>
      <c r="V37" s="26">
        <f t="shared" si="9"/>
        <v>420000</v>
      </c>
      <c r="W37" s="26">
        <f t="shared" si="9"/>
        <v>420000</v>
      </c>
      <c r="X37" s="26">
        <f t="shared" si="9"/>
        <v>420000</v>
      </c>
      <c r="Y37" s="2"/>
      <c r="Z37" s="2"/>
    </row>
    <row r="38" spans="1:26">
      <c r="A38" s="1"/>
      <c r="B38" s="12" t="s">
        <v>4</v>
      </c>
      <c r="C38" s="26">
        <v>120000</v>
      </c>
      <c r="D38" s="26">
        <f>C34</f>
        <v>120000</v>
      </c>
      <c r="E38" s="26">
        <f t="shared" ref="E38:H38" si="10">D38</f>
        <v>120000</v>
      </c>
      <c r="F38" s="26">
        <f t="shared" si="10"/>
        <v>120000</v>
      </c>
      <c r="G38" s="26">
        <f t="shared" si="10"/>
        <v>120000</v>
      </c>
      <c r="H38" s="26">
        <f t="shared" si="10"/>
        <v>120000</v>
      </c>
      <c r="I38" s="26"/>
      <c r="J38" s="12" t="s">
        <v>4</v>
      </c>
      <c r="K38" s="26">
        <v>120000</v>
      </c>
      <c r="L38" s="26">
        <v>120000</v>
      </c>
      <c r="M38" s="26">
        <v>120000</v>
      </c>
      <c r="N38" s="26">
        <v>120000</v>
      </c>
      <c r="O38" s="26">
        <v>120000</v>
      </c>
      <c r="P38" s="26">
        <v>120000</v>
      </c>
      <c r="Q38" s="2"/>
      <c r="R38" s="12" t="s">
        <v>4</v>
      </c>
      <c r="S38" s="26">
        <v>120000</v>
      </c>
      <c r="T38" s="26">
        <v>120000</v>
      </c>
      <c r="U38" s="26">
        <v>120000</v>
      </c>
      <c r="V38" s="26">
        <v>120000</v>
      </c>
      <c r="W38" s="26">
        <v>120000</v>
      </c>
      <c r="X38" s="26">
        <v>120000</v>
      </c>
      <c r="Y38" s="2"/>
      <c r="Z38" s="2"/>
    </row>
    <row r="39" spans="1:26">
      <c r="A39" s="1"/>
      <c r="B39" s="12" t="s">
        <v>22</v>
      </c>
      <c r="C39" s="26">
        <f t="shared" ref="C39:H39" si="11">C37-C38</f>
        <v>300000</v>
      </c>
      <c r="D39" s="26">
        <f t="shared" si="11"/>
        <v>300000</v>
      </c>
      <c r="E39" s="26">
        <f t="shared" si="11"/>
        <v>300000</v>
      </c>
      <c r="F39" s="26">
        <f t="shared" si="11"/>
        <v>300000</v>
      </c>
      <c r="G39" s="26">
        <f t="shared" si="11"/>
        <v>300000</v>
      </c>
      <c r="H39" s="26">
        <f t="shared" si="11"/>
        <v>300000</v>
      </c>
      <c r="I39" s="26"/>
      <c r="J39" s="12" t="s">
        <v>22</v>
      </c>
      <c r="K39" s="26">
        <f t="shared" ref="K39:P39" si="12">K37-K38</f>
        <v>300000</v>
      </c>
      <c r="L39" s="26">
        <f t="shared" si="12"/>
        <v>300000</v>
      </c>
      <c r="M39" s="26">
        <f t="shared" si="12"/>
        <v>300000</v>
      </c>
      <c r="N39" s="26">
        <f t="shared" si="12"/>
        <v>300000</v>
      </c>
      <c r="O39" s="26">
        <f t="shared" si="12"/>
        <v>300000</v>
      </c>
      <c r="P39" s="26">
        <f t="shared" si="12"/>
        <v>300000</v>
      </c>
      <c r="Q39" s="2"/>
      <c r="R39" s="12" t="s">
        <v>22</v>
      </c>
      <c r="S39" s="26">
        <f t="shared" ref="S39:X39" si="13">S37-S38</f>
        <v>300000</v>
      </c>
      <c r="T39" s="26">
        <f t="shared" si="13"/>
        <v>300000</v>
      </c>
      <c r="U39" s="26">
        <f t="shared" si="13"/>
        <v>300000</v>
      </c>
      <c r="V39" s="26">
        <f t="shared" si="13"/>
        <v>300000</v>
      </c>
      <c r="W39" s="26">
        <f t="shared" si="13"/>
        <v>300000</v>
      </c>
      <c r="X39" s="26">
        <f t="shared" si="13"/>
        <v>300000</v>
      </c>
      <c r="Y39" s="2"/>
      <c r="Z39" s="2"/>
    </row>
    <row r="40" spans="1:26">
      <c r="A40" s="1"/>
      <c r="B40" s="12" t="s">
        <v>23</v>
      </c>
      <c r="C40" s="26">
        <f>C39/12</f>
        <v>25000</v>
      </c>
      <c r="D40" s="26">
        <v>10000</v>
      </c>
      <c r="E40" s="26">
        <v>8000</v>
      </c>
      <c r="F40" s="26">
        <v>6000</v>
      </c>
      <c r="G40" s="26">
        <v>4000</v>
      </c>
      <c r="H40" s="26">
        <v>2000</v>
      </c>
      <c r="I40" s="26"/>
      <c r="J40" s="12" t="s">
        <v>23</v>
      </c>
      <c r="K40" s="26">
        <f>K39/12</f>
        <v>25000</v>
      </c>
      <c r="L40" s="26">
        <v>10000</v>
      </c>
      <c r="M40" s="26">
        <v>8000</v>
      </c>
      <c r="N40" s="26">
        <v>6000</v>
      </c>
      <c r="O40" s="26">
        <v>4000</v>
      </c>
      <c r="P40" s="26">
        <v>2000</v>
      </c>
      <c r="Q40" s="2"/>
      <c r="R40" s="12" t="s">
        <v>23</v>
      </c>
      <c r="S40" s="26">
        <f>S39/12</f>
        <v>25000</v>
      </c>
      <c r="T40" s="26">
        <v>10000</v>
      </c>
      <c r="U40" s="26">
        <v>8000</v>
      </c>
      <c r="V40" s="26">
        <v>6000</v>
      </c>
      <c r="W40" s="26">
        <v>4000</v>
      </c>
      <c r="X40" s="26">
        <v>2000</v>
      </c>
      <c r="Y40" s="2"/>
      <c r="Z40" s="2"/>
    </row>
    <row r="41" spans="1:26">
      <c r="A41" s="1"/>
      <c r="B41" s="12" t="s">
        <v>24</v>
      </c>
      <c r="C41" s="26">
        <f t="shared" ref="C41:H41" si="14">C40*12</f>
        <v>300000</v>
      </c>
      <c r="D41" s="26">
        <f t="shared" si="14"/>
        <v>120000</v>
      </c>
      <c r="E41" s="26">
        <f t="shared" si="14"/>
        <v>96000</v>
      </c>
      <c r="F41" s="26">
        <f t="shared" si="14"/>
        <v>72000</v>
      </c>
      <c r="G41" s="26">
        <f t="shared" si="14"/>
        <v>48000</v>
      </c>
      <c r="H41" s="26">
        <f t="shared" si="14"/>
        <v>24000</v>
      </c>
      <c r="I41" s="26"/>
      <c r="J41" s="12" t="s">
        <v>24</v>
      </c>
      <c r="K41" s="26">
        <f t="shared" ref="K41:P41" si="15">K40*12</f>
        <v>300000</v>
      </c>
      <c r="L41" s="26">
        <f t="shared" si="15"/>
        <v>120000</v>
      </c>
      <c r="M41" s="26">
        <f t="shared" si="15"/>
        <v>96000</v>
      </c>
      <c r="N41" s="26">
        <f t="shared" si="15"/>
        <v>72000</v>
      </c>
      <c r="O41" s="26">
        <f t="shared" si="15"/>
        <v>48000</v>
      </c>
      <c r="P41" s="26">
        <f t="shared" si="15"/>
        <v>24000</v>
      </c>
      <c r="Q41" s="2"/>
      <c r="R41" s="12" t="s">
        <v>24</v>
      </c>
      <c r="S41" s="26">
        <f t="shared" ref="S41:X41" si="16">S40*12</f>
        <v>300000</v>
      </c>
      <c r="T41" s="26">
        <f t="shared" si="16"/>
        <v>120000</v>
      </c>
      <c r="U41" s="26">
        <f t="shared" si="16"/>
        <v>96000</v>
      </c>
      <c r="V41" s="26">
        <f t="shared" si="16"/>
        <v>72000</v>
      </c>
      <c r="W41" s="26">
        <f t="shared" si="16"/>
        <v>48000</v>
      </c>
      <c r="X41" s="26">
        <f t="shared" si="16"/>
        <v>24000</v>
      </c>
      <c r="Y41" s="2"/>
      <c r="Z41" s="2"/>
    </row>
    <row r="42" spans="1:26">
      <c r="A42" s="1"/>
      <c r="B42" s="37" t="s">
        <v>25</v>
      </c>
      <c r="C42" s="38">
        <v>0</v>
      </c>
      <c r="D42" s="39">
        <f t="shared" ref="D42:H42" si="17">D37-D38-D41</f>
        <v>180000</v>
      </c>
      <c r="E42" s="39">
        <f t="shared" si="17"/>
        <v>204000</v>
      </c>
      <c r="F42" s="39">
        <f t="shared" si="17"/>
        <v>228000</v>
      </c>
      <c r="G42" s="39">
        <f t="shared" si="17"/>
        <v>252000</v>
      </c>
      <c r="H42" s="39">
        <f t="shared" si="17"/>
        <v>276000</v>
      </c>
      <c r="I42" s="40"/>
      <c r="J42" s="37" t="s">
        <v>25</v>
      </c>
      <c r="K42" s="38">
        <v>0</v>
      </c>
      <c r="L42" s="39">
        <f t="shared" ref="L42:P42" si="18">L37-L38-L41</f>
        <v>180000</v>
      </c>
      <c r="M42" s="39">
        <f t="shared" si="18"/>
        <v>204000</v>
      </c>
      <c r="N42" s="39">
        <f t="shared" si="18"/>
        <v>228000</v>
      </c>
      <c r="O42" s="39">
        <f t="shared" si="18"/>
        <v>252000</v>
      </c>
      <c r="P42" s="39">
        <f t="shared" si="18"/>
        <v>276000</v>
      </c>
      <c r="Q42" s="2"/>
      <c r="R42" s="37" t="s">
        <v>25</v>
      </c>
      <c r="S42" s="38">
        <v>0</v>
      </c>
      <c r="T42" s="39">
        <f t="shared" ref="T42:X42" si="19">T37-T38-T41</f>
        <v>180000</v>
      </c>
      <c r="U42" s="39">
        <f t="shared" si="19"/>
        <v>204000</v>
      </c>
      <c r="V42" s="39">
        <f t="shared" si="19"/>
        <v>228000</v>
      </c>
      <c r="W42" s="39">
        <f t="shared" si="19"/>
        <v>252000</v>
      </c>
      <c r="X42" s="39">
        <f t="shared" si="19"/>
        <v>276000</v>
      </c>
      <c r="Y42" s="2"/>
      <c r="Z42" s="2"/>
    </row>
    <row r="43" spans="1:26">
      <c r="A43" s="1"/>
      <c r="B43" s="41" t="s">
        <v>26</v>
      </c>
      <c r="C43" s="22">
        <f>C42/C39</f>
        <v>0</v>
      </c>
      <c r="D43" s="22">
        <f>1-D41/C41</f>
        <v>0.6</v>
      </c>
      <c r="E43" s="22">
        <f t="shared" ref="E43:H43" si="20">1-E41/$C$41</f>
        <v>0.67999999999999994</v>
      </c>
      <c r="F43" s="22">
        <f t="shared" si="20"/>
        <v>0.76</v>
      </c>
      <c r="G43" s="22">
        <f t="shared" si="20"/>
        <v>0.84</v>
      </c>
      <c r="H43" s="22">
        <f t="shared" si="20"/>
        <v>0.92</v>
      </c>
      <c r="I43" s="13"/>
      <c r="J43" s="41" t="s">
        <v>26</v>
      </c>
      <c r="K43" s="22">
        <f>K42/K39</f>
        <v>0</v>
      </c>
      <c r="L43" s="22">
        <f>1-L41/K41</f>
        <v>0.6</v>
      </c>
      <c r="M43" s="22">
        <f t="shared" ref="M43:P43" si="21">1-M41/$C$41</f>
        <v>0.67999999999999994</v>
      </c>
      <c r="N43" s="22">
        <f t="shared" si="21"/>
        <v>0.76</v>
      </c>
      <c r="O43" s="22">
        <f t="shared" si="21"/>
        <v>0.84</v>
      </c>
      <c r="P43" s="22">
        <f t="shared" si="21"/>
        <v>0.92</v>
      </c>
      <c r="Q43" s="2"/>
      <c r="R43" s="41" t="s">
        <v>26</v>
      </c>
      <c r="S43" s="22">
        <f>S42/S39</f>
        <v>0</v>
      </c>
      <c r="T43" s="22">
        <f>1-T41/S41</f>
        <v>0.6</v>
      </c>
      <c r="U43" s="22">
        <f t="shared" ref="U43:X43" si="22">1-U41/$C$41</f>
        <v>0.67999999999999994</v>
      </c>
      <c r="V43" s="22">
        <f t="shared" si="22"/>
        <v>0.76</v>
      </c>
      <c r="W43" s="22">
        <f t="shared" si="22"/>
        <v>0.84</v>
      </c>
      <c r="X43" s="22">
        <f t="shared" si="22"/>
        <v>0.92</v>
      </c>
      <c r="Y43" s="2"/>
      <c r="Z43" s="2"/>
    </row>
    <row r="44" spans="1:26">
      <c r="A44" s="18"/>
      <c r="B44" s="42" t="s">
        <v>27</v>
      </c>
      <c r="C44" s="43"/>
      <c r="D44" s="44">
        <f>C33/D42</f>
        <v>5.0000000000000009</v>
      </c>
      <c r="E44" s="44">
        <f>C33/E42</f>
        <v>4.4117647058823533</v>
      </c>
      <c r="F44" s="44">
        <f>C33/F42</f>
        <v>3.9473684210526323</v>
      </c>
      <c r="G44" s="44">
        <f>C33/G42</f>
        <v>3.5714285714285721</v>
      </c>
      <c r="H44" s="44">
        <f>C33/H42</f>
        <v>3.2608695652173916</v>
      </c>
      <c r="I44" s="45"/>
      <c r="J44" s="42" t="s">
        <v>27</v>
      </c>
      <c r="K44" s="43"/>
      <c r="L44" s="44">
        <f>K33/L42</f>
        <v>6.2500000000000009</v>
      </c>
      <c r="M44" s="44">
        <f>K33/M42</f>
        <v>5.514705882352942</v>
      </c>
      <c r="N44" s="44">
        <f>K33/N42</f>
        <v>4.9342105263157903</v>
      </c>
      <c r="O44" s="44">
        <f>K33/O42</f>
        <v>4.4642857142857153</v>
      </c>
      <c r="P44" s="44">
        <f>K33/P42</f>
        <v>4.0760869565217401</v>
      </c>
      <c r="Q44" s="46"/>
      <c r="R44" s="42" t="s">
        <v>27</v>
      </c>
      <c r="S44" s="43"/>
      <c r="T44" s="44">
        <f>S33/T42</f>
        <v>3.7500000000000004</v>
      </c>
      <c r="U44" s="44">
        <f>S33/U42</f>
        <v>3.3088235294117654</v>
      </c>
      <c r="V44" s="44">
        <f>S33/V42</f>
        <v>2.9605263157894743</v>
      </c>
      <c r="W44" s="44">
        <f>S33/W42</f>
        <v>2.6785714285714288</v>
      </c>
      <c r="X44" s="44">
        <f>S33/X42</f>
        <v>2.4456521739130439</v>
      </c>
      <c r="Y44" s="46"/>
      <c r="Z44" s="46"/>
    </row>
    <row r="45" spans="1:26">
      <c r="A45" s="1"/>
      <c r="B45" s="47"/>
      <c r="C45" s="47"/>
      <c r="D45" s="47"/>
      <c r="E45" s="18"/>
      <c r="F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"/>
      <c r="B46" s="32" t="s">
        <v>28</v>
      </c>
      <c r="C46" s="33"/>
      <c r="D46" s="33"/>
      <c r="E46" s="33"/>
      <c r="F46" s="33"/>
      <c r="G46" s="33"/>
      <c r="H46" s="33"/>
      <c r="I46" s="1"/>
      <c r="J46" s="32" t="s">
        <v>29</v>
      </c>
      <c r="K46" s="33"/>
      <c r="L46" s="33"/>
      <c r="M46" s="33"/>
      <c r="N46" s="33"/>
      <c r="O46" s="33"/>
      <c r="P46" s="33"/>
      <c r="Q46" s="2"/>
      <c r="R46" s="32" t="s">
        <v>30</v>
      </c>
      <c r="S46" s="33"/>
      <c r="T46" s="33"/>
      <c r="U46" s="33"/>
      <c r="V46" s="33"/>
      <c r="W46" s="33"/>
      <c r="X46" s="33"/>
      <c r="Y46" s="2"/>
      <c r="Z46" s="2"/>
    </row>
    <row r="47" spans="1:26">
      <c r="A47" s="1"/>
      <c r="B47" s="12" t="s">
        <v>31</v>
      </c>
      <c r="C47" s="26">
        <f>C31*(1-C32)</f>
        <v>420000</v>
      </c>
      <c r="D47" s="26">
        <f>C31*(1-C32)</f>
        <v>420000</v>
      </c>
      <c r="E47" s="26">
        <f>C31*(1-C32)</f>
        <v>420000</v>
      </c>
      <c r="F47" s="26">
        <f>(1-C32)*C31</f>
        <v>420000</v>
      </c>
      <c r="G47" s="26">
        <f>C31*(1-C32)</f>
        <v>420000</v>
      </c>
      <c r="H47" s="26">
        <f>C31*(1-C32)</f>
        <v>420000</v>
      </c>
      <c r="I47" s="1"/>
      <c r="J47" s="12" t="s">
        <v>31</v>
      </c>
      <c r="K47" s="26">
        <f>K31*(1-K32)</f>
        <v>420000</v>
      </c>
      <c r="L47" s="26">
        <f>K31*(1-K32)</f>
        <v>420000</v>
      </c>
      <c r="M47" s="26">
        <f>K31*(1-K32)</f>
        <v>420000</v>
      </c>
      <c r="N47" s="26">
        <f>(1-K32)*K31</f>
        <v>420000</v>
      </c>
      <c r="O47" s="26">
        <f>K31*(1-K32)</f>
        <v>420000</v>
      </c>
      <c r="P47" s="26">
        <f>K31*(1-K32)</f>
        <v>420000</v>
      </c>
      <c r="Q47" s="2"/>
      <c r="R47" s="12" t="s">
        <v>31</v>
      </c>
      <c r="S47" s="26">
        <f>S31*(1-S32)</f>
        <v>420000</v>
      </c>
      <c r="T47" s="26">
        <f>S31*(1-S32)</f>
        <v>420000</v>
      </c>
      <c r="U47" s="26">
        <f>S31*(1-S32)</f>
        <v>420000</v>
      </c>
      <c r="V47" s="26">
        <f>(1-S32)*S31</f>
        <v>420000</v>
      </c>
      <c r="W47" s="26">
        <f>S31*(1-S32)</f>
        <v>420000</v>
      </c>
      <c r="X47" s="26">
        <f>S31*(1-S32)</f>
        <v>420000</v>
      </c>
      <c r="Y47" s="2"/>
      <c r="Z47" s="2"/>
    </row>
    <row r="48" spans="1:26">
      <c r="A48" s="1"/>
      <c r="B48" s="12" t="s">
        <v>4</v>
      </c>
      <c r="C48" s="26">
        <v>120000</v>
      </c>
      <c r="D48" s="26">
        <v>120000</v>
      </c>
      <c r="E48" s="26">
        <v>120000</v>
      </c>
      <c r="F48" s="26">
        <v>120000</v>
      </c>
      <c r="G48" s="26">
        <v>120000</v>
      </c>
      <c r="H48" s="26">
        <v>120000</v>
      </c>
      <c r="I48" s="1"/>
      <c r="J48" s="12" t="s">
        <v>4</v>
      </c>
      <c r="K48" s="26">
        <v>120000</v>
      </c>
      <c r="L48" s="26">
        <v>120000</v>
      </c>
      <c r="M48" s="26">
        <v>120000</v>
      </c>
      <c r="N48" s="26">
        <v>120000</v>
      </c>
      <c r="O48" s="26">
        <v>120000</v>
      </c>
      <c r="P48" s="26">
        <v>120000</v>
      </c>
      <c r="Q48" s="2"/>
      <c r="R48" s="12" t="s">
        <v>4</v>
      </c>
      <c r="S48" s="26">
        <v>120000</v>
      </c>
      <c r="T48" s="26">
        <v>120000</v>
      </c>
      <c r="U48" s="26">
        <v>120000</v>
      </c>
      <c r="V48" s="26">
        <v>120000</v>
      </c>
      <c r="W48" s="26">
        <v>120000</v>
      </c>
      <c r="X48" s="26">
        <v>120000</v>
      </c>
      <c r="Y48" s="2"/>
      <c r="Z48" s="2"/>
    </row>
    <row r="49" spans="1:26">
      <c r="A49" s="1"/>
      <c r="B49" s="12" t="s">
        <v>32</v>
      </c>
      <c r="C49" s="26">
        <f>C48</f>
        <v>120000</v>
      </c>
      <c r="D49" s="26">
        <f>8000*12</f>
        <v>96000</v>
      </c>
      <c r="E49" s="26">
        <f>6000*12</f>
        <v>72000</v>
      </c>
      <c r="F49" s="26">
        <f>4000*12</f>
        <v>48000</v>
      </c>
      <c r="G49" s="26">
        <f>2000*12</f>
        <v>24000</v>
      </c>
      <c r="H49" s="26">
        <f>1000*12</f>
        <v>12000</v>
      </c>
      <c r="I49" s="1"/>
      <c r="J49" s="12" t="s">
        <v>32</v>
      </c>
      <c r="K49" s="26">
        <f>K48</f>
        <v>120000</v>
      </c>
      <c r="L49" s="26">
        <f>8000*12</f>
        <v>96000</v>
      </c>
      <c r="M49" s="26">
        <f>6000*12</f>
        <v>72000</v>
      </c>
      <c r="N49" s="26">
        <f>4000*12</f>
        <v>48000</v>
      </c>
      <c r="O49" s="26">
        <f>2000*12</f>
        <v>24000</v>
      </c>
      <c r="P49" s="26">
        <f>1000*12</f>
        <v>12000</v>
      </c>
      <c r="Q49" s="2"/>
      <c r="R49" s="12" t="s">
        <v>32</v>
      </c>
      <c r="S49" s="26">
        <f>S48</f>
        <v>120000</v>
      </c>
      <c r="T49" s="26">
        <f>8000*12</f>
        <v>96000</v>
      </c>
      <c r="U49" s="26">
        <f>6000*12</f>
        <v>72000</v>
      </c>
      <c r="V49" s="26">
        <f>4000*12</f>
        <v>48000</v>
      </c>
      <c r="W49" s="26">
        <f>2000*12</f>
        <v>24000</v>
      </c>
      <c r="X49" s="26">
        <f>1000*12</f>
        <v>12000</v>
      </c>
      <c r="Y49" s="2"/>
      <c r="Z49" s="2"/>
    </row>
    <row r="50" spans="1:26">
      <c r="A50" s="1"/>
      <c r="B50" s="12" t="s">
        <v>22</v>
      </c>
      <c r="C50" s="26">
        <f>C47-C48</f>
        <v>300000</v>
      </c>
      <c r="D50" s="26">
        <f t="shared" ref="D50:H50" si="23">D47-D49</f>
        <v>324000</v>
      </c>
      <c r="E50" s="26">
        <f t="shared" si="23"/>
        <v>348000</v>
      </c>
      <c r="F50" s="26">
        <f t="shared" si="23"/>
        <v>372000</v>
      </c>
      <c r="G50" s="26">
        <f t="shared" si="23"/>
        <v>396000</v>
      </c>
      <c r="H50" s="26">
        <f t="shared" si="23"/>
        <v>408000</v>
      </c>
      <c r="I50" s="1"/>
      <c r="J50" s="12" t="s">
        <v>22</v>
      </c>
      <c r="K50" s="26">
        <f>K47-K48</f>
        <v>300000</v>
      </c>
      <c r="L50" s="26">
        <f t="shared" ref="L50:P50" si="24">L47-L49</f>
        <v>324000</v>
      </c>
      <c r="M50" s="26">
        <f t="shared" si="24"/>
        <v>348000</v>
      </c>
      <c r="N50" s="26">
        <f t="shared" si="24"/>
        <v>372000</v>
      </c>
      <c r="O50" s="26">
        <f t="shared" si="24"/>
        <v>396000</v>
      </c>
      <c r="P50" s="26">
        <f t="shared" si="24"/>
        <v>408000</v>
      </c>
      <c r="Q50" s="2"/>
      <c r="R50" s="12" t="s">
        <v>22</v>
      </c>
      <c r="S50" s="26">
        <f>S47-S48</f>
        <v>300000</v>
      </c>
      <c r="T50" s="26">
        <f t="shared" ref="T50:X50" si="25">T47-T49</f>
        <v>324000</v>
      </c>
      <c r="U50" s="26">
        <f t="shared" si="25"/>
        <v>348000</v>
      </c>
      <c r="V50" s="26">
        <f t="shared" si="25"/>
        <v>372000</v>
      </c>
      <c r="W50" s="26">
        <f t="shared" si="25"/>
        <v>396000</v>
      </c>
      <c r="X50" s="26">
        <f t="shared" si="25"/>
        <v>408000</v>
      </c>
      <c r="Y50" s="2"/>
      <c r="Z50" s="2"/>
    </row>
    <row r="51" spans="1:26">
      <c r="A51" s="1"/>
      <c r="B51" s="12" t="s">
        <v>23</v>
      </c>
      <c r="C51" s="26">
        <f>C50/12</f>
        <v>25000</v>
      </c>
      <c r="D51" s="26">
        <f t="shared" ref="D51:H51" si="26">C51</f>
        <v>25000</v>
      </c>
      <c r="E51" s="26">
        <f t="shared" si="26"/>
        <v>25000</v>
      </c>
      <c r="F51" s="26">
        <f t="shared" si="26"/>
        <v>25000</v>
      </c>
      <c r="G51" s="26">
        <f t="shared" si="26"/>
        <v>25000</v>
      </c>
      <c r="H51" s="26">
        <f t="shared" si="26"/>
        <v>25000</v>
      </c>
      <c r="I51" s="1"/>
      <c r="J51" s="12" t="s">
        <v>23</v>
      </c>
      <c r="K51" s="26">
        <f>K50/12</f>
        <v>25000</v>
      </c>
      <c r="L51" s="26">
        <f t="shared" ref="L51:P51" si="27">K51</f>
        <v>25000</v>
      </c>
      <c r="M51" s="26">
        <f t="shared" si="27"/>
        <v>25000</v>
      </c>
      <c r="N51" s="26">
        <f t="shared" si="27"/>
        <v>25000</v>
      </c>
      <c r="O51" s="26">
        <f t="shared" si="27"/>
        <v>25000</v>
      </c>
      <c r="P51" s="26">
        <f t="shared" si="27"/>
        <v>25000</v>
      </c>
      <c r="Q51" s="2"/>
      <c r="R51" s="12" t="s">
        <v>23</v>
      </c>
      <c r="S51" s="26">
        <f>S50/12</f>
        <v>25000</v>
      </c>
      <c r="T51" s="26">
        <f t="shared" ref="T51:X51" si="28">S51</f>
        <v>25000</v>
      </c>
      <c r="U51" s="26">
        <f t="shared" si="28"/>
        <v>25000</v>
      </c>
      <c r="V51" s="26">
        <f t="shared" si="28"/>
        <v>25000</v>
      </c>
      <c r="W51" s="26">
        <f t="shared" si="28"/>
        <v>25000</v>
      </c>
      <c r="X51" s="26">
        <f t="shared" si="28"/>
        <v>25000</v>
      </c>
      <c r="Y51" s="2"/>
      <c r="Z51" s="2"/>
    </row>
    <row r="52" spans="1:26">
      <c r="A52" s="1"/>
      <c r="B52" s="12" t="s">
        <v>24</v>
      </c>
      <c r="C52" s="26">
        <f t="shared" ref="C52:H52" si="29">C51*12</f>
        <v>300000</v>
      </c>
      <c r="D52" s="26">
        <f t="shared" si="29"/>
        <v>300000</v>
      </c>
      <c r="E52" s="26">
        <f t="shared" si="29"/>
        <v>300000</v>
      </c>
      <c r="F52" s="26">
        <f t="shared" si="29"/>
        <v>300000</v>
      </c>
      <c r="G52" s="26">
        <f t="shared" si="29"/>
        <v>300000</v>
      </c>
      <c r="H52" s="26">
        <f t="shared" si="29"/>
        <v>300000</v>
      </c>
      <c r="I52" s="1"/>
      <c r="J52" s="12" t="s">
        <v>24</v>
      </c>
      <c r="K52" s="26">
        <f t="shared" ref="K52:P52" si="30">K51*12</f>
        <v>300000</v>
      </c>
      <c r="L52" s="26">
        <f t="shared" si="30"/>
        <v>300000</v>
      </c>
      <c r="M52" s="26">
        <f t="shared" si="30"/>
        <v>300000</v>
      </c>
      <c r="N52" s="26">
        <f t="shared" si="30"/>
        <v>300000</v>
      </c>
      <c r="O52" s="26">
        <f t="shared" si="30"/>
        <v>300000</v>
      </c>
      <c r="P52" s="26">
        <f t="shared" si="30"/>
        <v>300000</v>
      </c>
      <c r="Q52" s="2"/>
      <c r="R52" s="12" t="s">
        <v>24</v>
      </c>
      <c r="S52" s="26">
        <f t="shared" ref="S52:X52" si="31">S51*12</f>
        <v>300000</v>
      </c>
      <c r="T52" s="26">
        <f t="shared" si="31"/>
        <v>300000</v>
      </c>
      <c r="U52" s="26">
        <f t="shared" si="31"/>
        <v>300000</v>
      </c>
      <c r="V52" s="26">
        <f t="shared" si="31"/>
        <v>300000</v>
      </c>
      <c r="W52" s="26">
        <f t="shared" si="31"/>
        <v>300000</v>
      </c>
      <c r="X52" s="26">
        <f t="shared" si="31"/>
        <v>300000</v>
      </c>
      <c r="Y52" s="2"/>
      <c r="Z52" s="2"/>
    </row>
    <row r="53" spans="1:26">
      <c r="A53" s="1"/>
      <c r="B53" s="37" t="s">
        <v>25</v>
      </c>
      <c r="C53" s="38">
        <v>0</v>
      </c>
      <c r="D53" s="39">
        <f t="shared" ref="D53:H53" si="32">D50-D52</f>
        <v>24000</v>
      </c>
      <c r="E53" s="39">
        <f t="shared" si="32"/>
        <v>48000</v>
      </c>
      <c r="F53" s="39">
        <f t="shared" si="32"/>
        <v>72000</v>
      </c>
      <c r="G53" s="39">
        <f t="shared" si="32"/>
        <v>96000</v>
      </c>
      <c r="H53" s="39">
        <f t="shared" si="32"/>
        <v>108000</v>
      </c>
      <c r="I53" s="40"/>
      <c r="J53" s="37" t="s">
        <v>25</v>
      </c>
      <c r="K53" s="38">
        <v>0</v>
      </c>
      <c r="L53" s="39">
        <f t="shared" ref="L53:P53" si="33">L50-L52</f>
        <v>24000</v>
      </c>
      <c r="M53" s="39">
        <f t="shared" si="33"/>
        <v>48000</v>
      </c>
      <c r="N53" s="39">
        <f t="shared" si="33"/>
        <v>72000</v>
      </c>
      <c r="O53" s="39">
        <f t="shared" si="33"/>
        <v>96000</v>
      </c>
      <c r="P53" s="39">
        <f t="shared" si="33"/>
        <v>108000</v>
      </c>
      <c r="Q53" s="2"/>
      <c r="R53" s="37" t="s">
        <v>25</v>
      </c>
      <c r="S53" s="38">
        <v>0</v>
      </c>
      <c r="T53" s="39">
        <f t="shared" ref="T53:X53" si="34">T50-T52</f>
        <v>24000</v>
      </c>
      <c r="U53" s="39">
        <f t="shared" si="34"/>
        <v>48000</v>
      </c>
      <c r="V53" s="39">
        <f t="shared" si="34"/>
        <v>72000</v>
      </c>
      <c r="W53" s="39">
        <f t="shared" si="34"/>
        <v>96000</v>
      </c>
      <c r="X53" s="39">
        <f t="shared" si="34"/>
        <v>108000</v>
      </c>
      <c r="Y53" s="2"/>
      <c r="Z53" s="2"/>
    </row>
    <row r="54" spans="1:26">
      <c r="A54" s="1"/>
      <c r="B54" s="12" t="s">
        <v>33</v>
      </c>
      <c r="C54" s="22">
        <f>C53/C50</f>
        <v>0</v>
      </c>
      <c r="D54" s="22">
        <f>1-D49/C49</f>
        <v>0.19999999999999996</v>
      </c>
      <c r="E54" s="22">
        <f t="shared" ref="E54:H54" si="35">1-E49/$C$49</f>
        <v>0.4</v>
      </c>
      <c r="F54" s="22">
        <f t="shared" si="35"/>
        <v>0.6</v>
      </c>
      <c r="G54" s="22">
        <f t="shared" si="35"/>
        <v>0.8</v>
      </c>
      <c r="H54" s="22">
        <f t="shared" si="35"/>
        <v>0.9</v>
      </c>
      <c r="I54" s="1"/>
      <c r="J54" s="12" t="s">
        <v>33</v>
      </c>
      <c r="K54" s="22">
        <f>K53/K50</f>
        <v>0</v>
      </c>
      <c r="L54" s="22">
        <f>1-L49/K49</f>
        <v>0.19999999999999996</v>
      </c>
      <c r="M54" s="22">
        <f t="shared" ref="M54:P54" si="36">1-M49/$C$49</f>
        <v>0.4</v>
      </c>
      <c r="N54" s="22">
        <f t="shared" si="36"/>
        <v>0.6</v>
      </c>
      <c r="O54" s="22">
        <f t="shared" si="36"/>
        <v>0.8</v>
      </c>
      <c r="P54" s="22">
        <f t="shared" si="36"/>
        <v>0.9</v>
      </c>
      <c r="Q54" s="2"/>
      <c r="R54" s="12" t="s">
        <v>33</v>
      </c>
      <c r="S54" s="22">
        <f>S53/S50</f>
        <v>0</v>
      </c>
      <c r="T54" s="22">
        <f>1-T49/S49</f>
        <v>0.19999999999999996</v>
      </c>
      <c r="U54" s="22">
        <f t="shared" ref="U54:X54" si="37">1-U49/$C$49</f>
        <v>0.4</v>
      </c>
      <c r="V54" s="22">
        <f t="shared" si="37"/>
        <v>0.6</v>
      </c>
      <c r="W54" s="22">
        <f t="shared" si="37"/>
        <v>0.8</v>
      </c>
      <c r="X54" s="22">
        <f t="shared" si="37"/>
        <v>0.9</v>
      </c>
      <c r="Y54" s="2"/>
      <c r="Z54" s="2"/>
    </row>
    <row r="55" spans="1:26">
      <c r="A55" s="1"/>
      <c r="B55" s="42" t="s">
        <v>34</v>
      </c>
      <c r="C55" s="48">
        <f t="shared" ref="C55:H55" si="38">C49/$C$9</f>
        <v>50</v>
      </c>
      <c r="D55" s="48">
        <f t="shared" si="38"/>
        <v>40</v>
      </c>
      <c r="E55" s="48">
        <f t="shared" si="38"/>
        <v>30</v>
      </c>
      <c r="F55" s="48">
        <f t="shared" si="38"/>
        <v>20</v>
      </c>
      <c r="G55" s="48">
        <f t="shared" si="38"/>
        <v>10</v>
      </c>
      <c r="H55" s="48">
        <f t="shared" si="38"/>
        <v>5</v>
      </c>
      <c r="I55" s="1"/>
      <c r="J55" s="42" t="s">
        <v>34</v>
      </c>
      <c r="K55" s="48">
        <f t="shared" ref="K55:P55" si="39">K49/$C$9</f>
        <v>50</v>
      </c>
      <c r="L55" s="48">
        <f t="shared" si="39"/>
        <v>40</v>
      </c>
      <c r="M55" s="48">
        <f t="shared" si="39"/>
        <v>30</v>
      </c>
      <c r="N55" s="48">
        <f t="shared" si="39"/>
        <v>20</v>
      </c>
      <c r="O55" s="48">
        <f t="shared" si="39"/>
        <v>10</v>
      </c>
      <c r="P55" s="48">
        <f t="shared" si="39"/>
        <v>5</v>
      </c>
      <c r="Q55" s="2"/>
      <c r="R55" s="42" t="s">
        <v>34</v>
      </c>
      <c r="S55" s="48">
        <f t="shared" ref="S55:X55" si="40">S49/$C$9</f>
        <v>50</v>
      </c>
      <c r="T55" s="48">
        <f t="shared" si="40"/>
        <v>40</v>
      </c>
      <c r="U55" s="48">
        <f t="shared" si="40"/>
        <v>30</v>
      </c>
      <c r="V55" s="48">
        <f t="shared" si="40"/>
        <v>20</v>
      </c>
      <c r="W55" s="48">
        <f t="shared" si="40"/>
        <v>10</v>
      </c>
      <c r="X55" s="48">
        <f t="shared" si="40"/>
        <v>5</v>
      </c>
      <c r="Y55" s="2"/>
      <c r="Z55" s="2"/>
    </row>
    <row r="56" spans="1:26">
      <c r="A56" s="1"/>
      <c r="B56" s="49" t="s">
        <v>27</v>
      </c>
      <c r="C56" s="43">
        <f>C53</f>
        <v>0</v>
      </c>
      <c r="D56" s="43">
        <f>C33/D53</f>
        <v>37.500000000000007</v>
      </c>
      <c r="E56" s="43">
        <f>C33/E53</f>
        <v>18.750000000000004</v>
      </c>
      <c r="F56" s="43">
        <f>C33/F53</f>
        <v>12.500000000000002</v>
      </c>
      <c r="G56" s="43">
        <f>C33/G53</f>
        <v>9.3750000000000018</v>
      </c>
      <c r="H56" s="43">
        <f>C33/H53</f>
        <v>8.3333333333333339</v>
      </c>
      <c r="I56" s="1"/>
      <c r="J56" s="49" t="s">
        <v>27</v>
      </c>
      <c r="K56" s="44">
        <f>K53</f>
        <v>0</v>
      </c>
      <c r="L56" s="44">
        <f>K33/L53</f>
        <v>46.875000000000007</v>
      </c>
      <c r="M56" s="44">
        <f>K33/M53</f>
        <v>23.437500000000004</v>
      </c>
      <c r="N56" s="44">
        <f>K33/N53</f>
        <v>15.625000000000004</v>
      </c>
      <c r="O56" s="44">
        <f>K33/O53</f>
        <v>11.718750000000002</v>
      </c>
      <c r="P56" s="44">
        <f>K33/P53</f>
        <v>10.41666666666667</v>
      </c>
      <c r="Q56" s="2"/>
      <c r="R56" s="49" t="s">
        <v>27</v>
      </c>
      <c r="S56" s="44">
        <f>S53</f>
        <v>0</v>
      </c>
      <c r="T56" s="44">
        <f>S33/T53</f>
        <v>28.125000000000004</v>
      </c>
      <c r="U56" s="44">
        <f>S33/U53</f>
        <v>14.062500000000002</v>
      </c>
      <c r="V56" s="44">
        <f>S33/V53</f>
        <v>9.3750000000000018</v>
      </c>
      <c r="W56" s="44">
        <f>S33/W53</f>
        <v>7.0312500000000009</v>
      </c>
      <c r="X56" s="44">
        <f>S33/X53</f>
        <v>6.2500000000000009</v>
      </c>
      <c r="Y56" s="2"/>
      <c r="Z56" s="2"/>
    </row>
    <row r="57" spans="1:26">
      <c r="A57" s="1"/>
      <c r="B57" s="50"/>
      <c r="C57" s="47"/>
      <c r="D57" s="47"/>
      <c r="E57" s="18"/>
      <c r="F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1"/>
      <c r="B58" s="50"/>
      <c r="C58" s="47"/>
      <c r="D58" s="47"/>
      <c r="E58" s="51"/>
      <c r="F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1"/>
      <c r="B59" s="47"/>
      <c r="C59" s="47"/>
      <c r="D59" s="47"/>
      <c r="E59" s="18"/>
      <c r="F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1"/>
      <c r="B60" s="102" t="s">
        <v>35</v>
      </c>
      <c r="C60" s="99"/>
      <c r="D60" s="99"/>
      <c r="E60" s="99"/>
      <c r="F60" s="99"/>
      <c r="G60" s="99"/>
      <c r="H60" s="99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1"/>
      <c r="B61" s="18"/>
      <c r="C61" s="18"/>
      <c r="D61" s="18"/>
      <c r="E61" s="18"/>
      <c r="F61" s="1"/>
      <c r="G61" s="1"/>
      <c r="H61" s="1"/>
      <c r="I61" s="1"/>
      <c r="J61" s="1"/>
      <c r="K61" s="5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1"/>
      <c r="B62" s="19" t="s">
        <v>10</v>
      </c>
      <c r="C62" s="20"/>
      <c r="D62" s="1"/>
      <c r="E62" s="1"/>
      <c r="F62" s="12"/>
      <c r="G62" s="1"/>
      <c r="H62" s="1"/>
      <c r="I62" s="1"/>
      <c r="J62" s="19" t="s">
        <v>10</v>
      </c>
      <c r="K62" s="20"/>
      <c r="L62" s="2"/>
      <c r="M62" s="2"/>
      <c r="N62" s="2"/>
      <c r="O62" s="2"/>
      <c r="P62" s="2"/>
      <c r="Q62" s="2"/>
      <c r="R62" s="19" t="s">
        <v>10</v>
      </c>
      <c r="S62" s="20"/>
      <c r="T62" s="2"/>
      <c r="U62" s="2"/>
      <c r="V62" s="2"/>
      <c r="W62" s="2"/>
      <c r="X62" s="2"/>
      <c r="Y62" s="2"/>
      <c r="Z62" s="2"/>
    </row>
    <row r="63" spans="1:26">
      <c r="A63" s="1"/>
      <c r="B63" s="53" t="s">
        <v>36</v>
      </c>
      <c r="C63" s="22">
        <v>0.3</v>
      </c>
      <c r="D63" s="31"/>
      <c r="E63" s="1"/>
      <c r="F63" s="1"/>
      <c r="G63" s="1"/>
      <c r="H63" s="1"/>
      <c r="I63" s="1"/>
      <c r="J63" s="53" t="s">
        <v>36</v>
      </c>
      <c r="K63" s="22">
        <v>0.3</v>
      </c>
      <c r="L63" s="2"/>
      <c r="M63" s="2"/>
      <c r="N63" s="2"/>
      <c r="O63" s="2"/>
      <c r="P63" s="2"/>
      <c r="Q63" s="2"/>
      <c r="R63" s="53" t="s">
        <v>36</v>
      </c>
      <c r="S63" s="22">
        <v>0.3</v>
      </c>
      <c r="T63" s="2"/>
      <c r="U63" s="2"/>
      <c r="V63" s="2"/>
      <c r="W63" s="2"/>
      <c r="X63" s="2"/>
      <c r="Y63" s="2"/>
      <c r="Z63" s="2"/>
    </row>
    <row r="64" spans="1:26">
      <c r="A64" s="1"/>
      <c r="B64" s="53" t="s">
        <v>12</v>
      </c>
      <c r="C64" s="22">
        <v>0.15</v>
      </c>
      <c r="D64" s="31"/>
      <c r="E64" s="1"/>
      <c r="F64" s="1"/>
      <c r="G64" s="1"/>
      <c r="H64" s="1"/>
      <c r="I64" s="1"/>
      <c r="J64" s="53" t="s">
        <v>12</v>
      </c>
      <c r="K64" s="22">
        <v>0.15</v>
      </c>
      <c r="L64" s="2"/>
      <c r="M64" s="2"/>
      <c r="N64" s="2"/>
      <c r="O64" s="2"/>
      <c r="P64" s="2"/>
      <c r="Q64" s="2"/>
      <c r="R64" s="53" t="s">
        <v>12</v>
      </c>
      <c r="S64" s="22">
        <v>0.15</v>
      </c>
      <c r="T64" s="2"/>
      <c r="U64" s="2"/>
      <c r="V64" s="2"/>
      <c r="W64" s="2"/>
      <c r="X64" s="2"/>
      <c r="Y64" s="2"/>
      <c r="Z64" s="2"/>
    </row>
    <row r="65" spans="1:26">
      <c r="A65" s="1"/>
      <c r="B65" s="53" t="s">
        <v>16</v>
      </c>
      <c r="C65" s="13">
        <v>600000</v>
      </c>
      <c r="D65" s="31"/>
      <c r="E65" s="1"/>
      <c r="F65" s="1"/>
      <c r="G65" s="1"/>
      <c r="H65" s="1"/>
      <c r="I65" s="1"/>
      <c r="J65" s="53" t="s">
        <v>16</v>
      </c>
      <c r="K65" s="13">
        <v>600000</v>
      </c>
      <c r="L65" s="2"/>
      <c r="M65" s="2"/>
      <c r="N65" s="2"/>
      <c r="O65" s="2"/>
      <c r="P65" s="2"/>
      <c r="Q65" s="2"/>
      <c r="R65" s="53" t="s">
        <v>16</v>
      </c>
      <c r="S65" s="13">
        <v>600000</v>
      </c>
      <c r="T65" s="2"/>
      <c r="U65" s="2"/>
      <c r="V65" s="2"/>
      <c r="W65" s="2"/>
      <c r="X65" s="2"/>
      <c r="Y65" s="2"/>
      <c r="Z65" s="2"/>
    </row>
    <row r="66" spans="1:26">
      <c r="A66" s="1"/>
      <c r="B66" s="12" t="s">
        <v>37</v>
      </c>
      <c r="C66" s="22">
        <v>5</v>
      </c>
      <c r="D66" s="1"/>
      <c r="E66" s="1"/>
      <c r="F66" s="1"/>
      <c r="G66" s="1"/>
      <c r="H66" s="1"/>
      <c r="I66" s="1"/>
      <c r="J66" s="12" t="s">
        <v>37</v>
      </c>
      <c r="K66" s="22">
        <v>5</v>
      </c>
      <c r="L66" s="2"/>
      <c r="M66" s="2"/>
      <c r="N66" s="2"/>
      <c r="O66" s="2"/>
      <c r="P66" s="2"/>
      <c r="Q66" s="2"/>
      <c r="R66" s="12" t="s">
        <v>37</v>
      </c>
      <c r="S66" s="22">
        <v>5</v>
      </c>
      <c r="T66" s="2"/>
      <c r="U66" s="2"/>
      <c r="V66" s="2"/>
      <c r="W66" s="2"/>
      <c r="X66" s="2"/>
      <c r="Y66" s="2"/>
      <c r="Z66" s="2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1"/>
      <c r="S67" s="1"/>
      <c r="T67" s="2"/>
      <c r="U67" s="2"/>
      <c r="V67" s="2"/>
      <c r="W67" s="2"/>
      <c r="X67" s="2"/>
      <c r="Y67" s="2"/>
      <c r="Z67" s="2"/>
    </row>
    <row r="68" spans="1:26">
      <c r="A68" s="1"/>
      <c r="B68" s="19" t="s">
        <v>1</v>
      </c>
      <c r="C68" s="23">
        <v>0.02</v>
      </c>
      <c r="D68" s="23">
        <v>1.4999999999999999E-2</v>
      </c>
      <c r="E68" s="23">
        <v>2.5000000000000001E-2</v>
      </c>
      <c r="F68" s="1"/>
      <c r="G68" s="1"/>
      <c r="H68" s="1"/>
      <c r="I68" s="1"/>
      <c r="J68" s="19" t="s">
        <v>1</v>
      </c>
      <c r="K68" s="23">
        <v>0.02</v>
      </c>
      <c r="L68" s="23">
        <v>1.4999999999999999E-2</v>
      </c>
      <c r="M68" s="23">
        <v>2.5000000000000001E-2</v>
      </c>
      <c r="N68" s="2"/>
      <c r="O68" s="2"/>
      <c r="P68" s="2"/>
      <c r="Q68" s="2"/>
      <c r="R68" s="19" t="s">
        <v>1</v>
      </c>
      <c r="S68" s="23">
        <v>0.02</v>
      </c>
      <c r="T68" s="23">
        <v>1.4999999999999999E-2</v>
      </c>
      <c r="U68" s="23">
        <v>2.5000000000000001E-2</v>
      </c>
      <c r="V68" s="2"/>
      <c r="W68" s="2"/>
      <c r="X68" s="2"/>
      <c r="Y68" s="2"/>
      <c r="Z68" s="2"/>
    </row>
    <row r="69" spans="1:26">
      <c r="A69" s="1"/>
      <c r="B69" s="8" t="s">
        <v>2</v>
      </c>
      <c r="C69" s="25"/>
      <c r="D69" s="10">
        <f>(D68-C68)/C68</f>
        <v>-0.25000000000000006</v>
      </c>
      <c r="E69" s="10">
        <f>(E68-C68)/C68</f>
        <v>0.25000000000000006</v>
      </c>
      <c r="F69" s="1"/>
      <c r="G69" s="1"/>
      <c r="H69" s="1"/>
      <c r="I69" s="1"/>
      <c r="J69" s="8" t="s">
        <v>2</v>
      </c>
      <c r="K69" s="25"/>
      <c r="L69" s="10">
        <f>(L68-K68)/K68</f>
        <v>-0.25000000000000006</v>
      </c>
      <c r="M69" s="10">
        <f>(M68-K68)/K68</f>
        <v>0.25000000000000006</v>
      </c>
      <c r="N69" s="2"/>
      <c r="O69" s="2"/>
      <c r="P69" s="2"/>
      <c r="Q69" s="2"/>
      <c r="R69" s="8" t="s">
        <v>2</v>
      </c>
      <c r="S69" s="25"/>
      <c r="T69" s="10">
        <f>(T68-S68)/S68</f>
        <v>-0.25000000000000006</v>
      </c>
      <c r="U69" s="10">
        <f>(U68-S68)/S68</f>
        <v>0.25000000000000006</v>
      </c>
      <c r="V69" s="2"/>
      <c r="W69" s="2"/>
      <c r="X69" s="2"/>
      <c r="Y69" s="2"/>
      <c r="Z69" s="2"/>
    </row>
    <row r="70" spans="1:26">
      <c r="A70" s="1"/>
      <c r="B70" s="12" t="s">
        <v>7</v>
      </c>
      <c r="C70" s="13">
        <f>D11</f>
        <v>6000000</v>
      </c>
      <c r="D70" s="13">
        <f t="shared" ref="D70:E70" si="41">D23</f>
        <v>7500000</v>
      </c>
      <c r="E70" s="13">
        <f t="shared" si="41"/>
        <v>4500000</v>
      </c>
      <c r="F70" s="1"/>
      <c r="G70" s="12"/>
      <c r="H70" s="12"/>
      <c r="I70" s="1"/>
      <c r="J70" s="12" t="s">
        <v>7</v>
      </c>
      <c r="K70" s="13">
        <f t="shared" ref="K70:M70" si="42">C23</f>
        <v>6000000</v>
      </c>
      <c r="L70" s="13">
        <f t="shared" si="42"/>
        <v>7500000</v>
      </c>
      <c r="M70" s="13">
        <f t="shared" si="42"/>
        <v>4500000</v>
      </c>
      <c r="N70" s="2"/>
      <c r="O70" s="2"/>
      <c r="P70" s="2"/>
      <c r="Q70" s="2"/>
      <c r="R70" s="12" t="s">
        <v>7</v>
      </c>
      <c r="S70" s="13">
        <f t="shared" ref="S70:U70" si="43">K70</f>
        <v>6000000</v>
      </c>
      <c r="T70" s="13">
        <f t="shared" si="43"/>
        <v>7500000</v>
      </c>
      <c r="U70" s="13">
        <f t="shared" si="43"/>
        <v>4500000</v>
      </c>
      <c r="V70" s="2"/>
      <c r="W70" s="2"/>
      <c r="X70" s="2"/>
      <c r="Y70" s="2"/>
      <c r="Z70" s="2"/>
    </row>
    <row r="71" spans="1:26">
      <c r="A71" s="1"/>
      <c r="B71" s="12" t="s">
        <v>38</v>
      </c>
      <c r="C71" s="13">
        <f t="shared" ref="C71:E71" si="44">$C$65*$C$66</f>
        <v>3000000</v>
      </c>
      <c r="D71" s="13">
        <f t="shared" si="44"/>
        <v>3000000</v>
      </c>
      <c r="E71" s="13">
        <f t="shared" si="44"/>
        <v>3000000</v>
      </c>
      <c r="F71" s="1"/>
      <c r="G71" s="1"/>
      <c r="H71" s="1"/>
      <c r="I71" s="1"/>
      <c r="J71" s="12" t="s">
        <v>38</v>
      </c>
      <c r="K71" s="13">
        <f t="shared" ref="K71:M71" si="45">$C$65*$C$66</f>
        <v>3000000</v>
      </c>
      <c r="L71" s="13">
        <f t="shared" si="45"/>
        <v>3000000</v>
      </c>
      <c r="M71" s="13">
        <f t="shared" si="45"/>
        <v>3000000</v>
      </c>
      <c r="N71" s="2"/>
      <c r="O71" s="2"/>
      <c r="P71" s="2"/>
      <c r="Q71" s="2"/>
      <c r="R71" s="12" t="s">
        <v>38</v>
      </c>
      <c r="S71" s="13">
        <f t="shared" ref="S71:U71" si="46">$C$65*$C$66</f>
        <v>3000000</v>
      </c>
      <c r="T71" s="13">
        <f t="shared" si="46"/>
        <v>3000000</v>
      </c>
      <c r="U71" s="13">
        <f t="shared" si="46"/>
        <v>3000000</v>
      </c>
      <c r="V71" s="2"/>
      <c r="W71" s="2"/>
      <c r="X71" s="2"/>
      <c r="Y71" s="2"/>
      <c r="Z71" s="2"/>
    </row>
    <row r="72" spans="1:26">
      <c r="A72" s="1"/>
      <c r="B72" s="12" t="s">
        <v>39</v>
      </c>
      <c r="C72" s="13">
        <f t="shared" ref="C72:E72" si="47">C70-C71</f>
        <v>3000000</v>
      </c>
      <c r="D72" s="13">
        <f t="shared" si="47"/>
        <v>4500000</v>
      </c>
      <c r="E72" s="13">
        <f t="shared" si="47"/>
        <v>1500000</v>
      </c>
      <c r="F72" s="54"/>
      <c r="G72" s="1"/>
      <c r="H72" s="1"/>
      <c r="I72" s="1"/>
      <c r="J72" s="12" t="s">
        <v>39</v>
      </c>
      <c r="K72" s="13">
        <f t="shared" ref="K72:M72" si="48">K70-K71</f>
        <v>3000000</v>
      </c>
      <c r="L72" s="13">
        <f t="shared" si="48"/>
        <v>4500000</v>
      </c>
      <c r="M72" s="13">
        <f t="shared" si="48"/>
        <v>1500000</v>
      </c>
      <c r="N72" s="2"/>
      <c r="O72" s="2"/>
      <c r="P72" s="2"/>
      <c r="Q72" s="2"/>
      <c r="R72" s="12" t="s">
        <v>39</v>
      </c>
      <c r="S72" s="13">
        <f t="shared" ref="S72:U72" si="49">S70-S71</f>
        <v>3000000</v>
      </c>
      <c r="T72" s="13">
        <f t="shared" si="49"/>
        <v>4500000</v>
      </c>
      <c r="U72" s="13">
        <f t="shared" si="49"/>
        <v>1500000</v>
      </c>
      <c r="V72" s="2"/>
      <c r="W72" s="2"/>
      <c r="X72" s="2"/>
      <c r="Y72" s="2"/>
      <c r="Z72" s="2"/>
    </row>
    <row r="73" spans="1:26">
      <c r="A73" s="1"/>
      <c r="B73" s="12" t="s">
        <v>13</v>
      </c>
      <c r="C73" s="13">
        <f>C64*C70</f>
        <v>900000</v>
      </c>
      <c r="D73" s="13">
        <f>C64*D70</f>
        <v>1125000</v>
      </c>
      <c r="E73" s="13">
        <f>C64*E70</f>
        <v>675000</v>
      </c>
      <c r="F73" s="1"/>
      <c r="G73" s="1"/>
      <c r="H73" s="1"/>
      <c r="I73" s="1"/>
      <c r="J73" s="12" t="s">
        <v>13</v>
      </c>
      <c r="K73" s="13">
        <f>K64*K70</f>
        <v>900000</v>
      </c>
      <c r="L73" s="13">
        <f>K64*L70</f>
        <v>1125000</v>
      </c>
      <c r="M73" s="13">
        <f>K64*M70</f>
        <v>675000</v>
      </c>
      <c r="N73" s="2"/>
      <c r="O73" s="2"/>
      <c r="P73" s="2"/>
      <c r="Q73" s="2"/>
      <c r="R73" s="12" t="s">
        <v>13</v>
      </c>
      <c r="S73" s="13">
        <f>S64*S70</f>
        <v>900000</v>
      </c>
      <c r="T73" s="13">
        <f>S64*T70</f>
        <v>1125000</v>
      </c>
      <c r="U73" s="13">
        <f>S64*U70</f>
        <v>675000</v>
      </c>
      <c r="V73" s="2"/>
      <c r="W73" s="2"/>
      <c r="X73" s="2"/>
      <c r="Y73" s="2"/>
      <c r="Z73" s="2"/>
    </row>
    <row r="74" spans="1:26">
      <c r="A74" s="1"/>
      <c r="B74" s="12" t="s">
        <v>40</v>
      </c>
      <c r="C74" s="13">
        <f t="shared" ref="C74:E74" si="50">C70-C71-C73</f>
        <v>2100000</v>
      </c>
      <c r="D74" s="13">
        <f t="shared" si="50"/>
        <v>3375000</v>
      </c>
      <c r="E74" s="13">
        <f t="shared" si="50"/>
        <v>825000</v>
      </c>
      <c r="F74" s="1"/>
      <c r="G74" s="1"/>
      <c r="H74" s="1"/>
      <c r="I74" s="1"/>
      <c r="J74" s="12" t="s">
        <v>40</v>
      </c>
      <c r="K74" s="13">
        <f t="shared" ref="K74:M74" si="51">K70-K71-K73</f>
        <v>2100000</v>
      </c>
      <c r="L74" s="13">
        <f t="shared" si="51"/>
        <v>3375000</v>
      </c>
      <c r="M74" s="13">
        <f t="shared" si="51"/>
        <v>825000</v>
      </c>
      <c r="N74" s="2"/>
      <c r="O74" s="2"/>
      <c r="P74" s="2"/>
      <c r="Q74" s="2"/>
      <c r="R74" s="12" t="s">
        <v>40</v>
      </c>
      <c r="S74" s="13">
        <f t="shared" ref="S74:U74" si="52">S70-S71-S73</f>
        <v>2100000</v>
      </c>
      <c r="T74" s="13">
        <f t="shared" si="52"/>
        <v>3375000</v>
      </c>
      <c r="U74" s="13">
        <f t="shared" si="52"/>
        <v>825000</v>
      </c>
      <c r="V74" s="2"/>
      <c r="W74" s="2"/>
      <c r="X74" s="2"/>
      <c r="Y74" s="2"/>
      <c r="Z74" s="2"/>
    </row>
    <row r="75" spans="1:26">
      <c r="A75" s="1"/>
      <c r="B75" s="12" t="s">
        <v>25</v>
      </c>
      <c r="C75" s="31">
        <f t="shared" ref="C75:E75" si="53">SUM(C73:C74)</f>
        <v>3000000</v>
      </c>
      <c r="D75" s="31">
        <f t="shared" si="53"/>
        <v>4500000</v>
      </c>
      <c r="E75" s="31">
        <f t="shared" si="53"/>
        <v>1500000</v>
      </c>
      <c r="F75" s="1"/>
      <c r="G75" s="1"/>
      <c r="H75" s="1"/>
      <c r="I75" s="1"/>
      <c r="J75" s="12" t="s">
        <v>25</v>
      </c>
      <c r="K75" s="31">
        <f t="shared" ref="K75:M75" si="54">SUM(K73:K74)</f>
        <v>3000000</v>
      </c>
      <c r="L75" s="31">
        <f t="shared" si="54"/>
        <v>4500000</v>
      </c>
      <c r="M75" s="31">
        <f t="shared" si="54"/>
        <v>1500000</v>
      </c>
      <c r="N75" s="2"/>
      <c r="O75" s="2"/>
      <c r="P75" s="2"/>
      <c r="Q75" s="2"/>
      <c r="R75" s="12" t="s">
        <v>25</v>
      </c>
      <c r="S75" s="31">
        <f t="shared" ref="S75:U75" si="55">SUM(S73:S74)</f>
        <v>3000000</v>
      </c>
      <c r="T75" s="31">
        <f t="shared" si="55"/>
        <v>4500000</v>
      </c>
      <c r="U75" s="31">
        <f t="shared" si="55"/>
        <v>1500000</v>
      </c>
      <c r="V75" s="2"/>
      <c r="W75" s="2"/>
      <c r="X75" s="2"/>
      <c r="Y75" s="2"/>
      <c r="Z75" s="2"/>
    </row>
    <row r="76" spans="1:26">
      <c r="A76" s="1"/>
      <c r="B76" s="18"/>
      <c r="C76" s="18"/>
      <c r="D76" s="18"/>
      <c r="E76" s="18"/>
      <c r="F76" s="1"/>
      <c r="G76" s="29"/>
      <c r="H76" s="29"/>
      <c r="I76" s="29"/>
      <c r="J76" s="29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1"/>
      <c r="B77" s="18"/>
      <c r="C77" s="18"/>
      <c r="D77" s="18"/>
      <c r="E77" s="18"/>
      <c r="F77" s="1"/>
      <c r="G77" s="29"/>
      <c r="H77" s="29"/>
      <c r="I77" s="29"/>
      <c r="J77" s="29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1"/>
      <c r="B78" s="98" t="s">
        <v>41</v>
      </c>
      <c r="C78" s="99"/>
      <c r="D78" s="99"/>
      <c r="E78" s="99"/>
      <c r="F78" s="99"/>
      <c r="G78" s="99"/>
      <c r="H78" s="99"/>
      <c r="I78" s="29"/>
      <c r="J78" s="29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1"/>
      <c r="B79" s="54"/>
      <c r="C79" s="34"/>
      <c r="D79" s="34"/>
      <c r="E79" s="34"/>
      <c r="F79" s="34"/>
      <c r="G79" s="34"/>
      <c r="H79" s="34"/>
      <c r="I79" s="29"/>
      <c r="J79" s="29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1"/>
      <c r="B80" s="32" t="s">
        <v>42</v>
      </c>
      <c r="C80" s="33"/>
      <c r="D80" s="33"/>
      <c r="E80" s="33"/>
      <c r="F80" s="33"/>
      <c r="G80" s="33"/>
      <c r="H80" s="33"/>
      <c r="I80" s="29"/>
      <c r="J80" s="32" t="s">
        <v>43</v>
      </c>
      <c r="K80" s="33"/>
      <c r="L80" s="33"/>
      <c r="M80" s="33"/>
      <c r="N80" s="33"/>
      <c r="O80" s="33"/>
      <c r="P80" s="33"/>
      <c r="Q80" s="2"/>
      <c r="R80" s="32" t="s">
        <v>44</v>
      </c>
      <c r="S80" s="33"/>
      <c r="T80" s="33"/>
      <c r="U80" s="33"/>
      <c r="V80" s="33"/>
      <c r="W80" s="33"/>
      <c r="X80" s="33"/>
      <c r="Y80" s="2"/>
      <c r="Z80" s="2"/>
    </row>
    <row r="81" spans="1:26">
      <c r="A81" s="1"/>
      <c r="B81" s="12" t="s">
        <v>21</v>
      </c>
      <c r="C81" s="26">
        <f t="shared" ref="C81:H81" si="56">$C$65*(1-$C$63)</f>
        <v>420000</v>
      </c>
      <c r="D81" s="26">
        <f t="shared" si="56"/>
        <v>420000</v>
      </c>
      <c r="E81" s="26">
        <f t="shared" si="56"/>
        <v>420000</v>
      </c>
      <c r="F81" s="26">
        <f t="shared" si="56"/>
        <v>420000</v>
      </c>
      <c r="G81" s="26">
        <f t="shared" si="56"/>
        <v>420000</v>
      </c>
      <c r="H81" s="26">
        <f t="shared" si="56"/>
        <v>420000</v>
      </c>
      <c r="I81" s="50"/>
      <c r="J81" s="12" t="s">
        <v>21</v>
      </c>
      <c r="K81" s="26">
        <f t="shared" ref="K81:P81" si="57">$C$65*(1-$C$63)</f>
        <v>420000</v>
      </c>
      <c r="L81" s="26">
        <f t="shared" si="57"/>
        <v>420000</v>
      </c>
      <c r="M81" s="26">
        <f t="shared" si="57"/>
        <v>420000</v>
      </c>
      <c r="N81" s="26">
        <f t="shared" si="57"/>
        <v>420000</v>
      </c>
      <c r="O81" s="26">
        <f t="shared" si="57"/>
        <v>420000</v>
      </c>
      <c r="P81" s="26">
        <f t="shared" si="57"/>
        <v>420000</v>
      </c>
      <c r="Q81" s="2"/>
      <c r="R81" s="12" t="s">
        <v>21</v>
      </c>
      <c r="S81" s="26">
        <f t="shared" ref="S81:X81" si="58">$C$65*(1-$C$63)</f>
        <v>420000</v>
      </c>
      <c r="T81" s="26">
        <f t="shared" si="58"/>
        <v>420000</v>
      </c>
      <c r="U81" s="26">
        <f t="shared" si="58"/>
        <v>420000</v>
      </c>
      <c r="V81" s="26">
        <f t="shared" si="58"/>
        <v>420000</v>
      </c>
      <c r="W81" s="26">
        <f t="shared" si="58"/>
        <v>420000</v>
      </c>
      <c r="X81" s="26">
        <f t="shared" si="58"/>
        <v>420000</v>
      </c>
      <c r="Y81" s="2"/>
      <c r="Z81" s="2"/>
    </row>
    <row r="82" spans="1:26">
      <c r="A82" s="1"/>
      <c r="B82" s="12" t="s">
        <v>4</v>
      </c>
      <c r="C82" s="26">
        <v>120000</v>
      </c>
      <c r="D82" s="26">
        <v>120000</v>
      </c>
      <c r="E82" s="26">
        <v>120000</v>
      </c>
      <c r="F82" s="26">
        <v>120000</v>
      </c>
      <c r="G82" s="26">
        <v>120000</v>
      </c>
      <c r="H82" s="26">
        <v>120000</v>
      </c>
      <c r="I82" s="29"/>
      <c r="J82" s="12" t="s">
        <v>4</v>
      </c>
      <c r="K82" s="26">
        <v>120000</v>
      </c>
      <c r="L82" s="26">
        <v>120000</v>
      </c>
      <c r="M82" s="26">
        <v>120000</v>
      </c>
      <c r="N82" s="26">
        <v>120000</v>
      </c>
      <c r="O82" s="26">
        <v>120000</v>
      </c>
      <c r="P82" s="26">
        <v>120000</v>
      </c>
      <c r="Q82" s="2"/>
      <c r="R82" s="12" t="s">
        <v>4</v>
      </c>
      <c r="S82" s="26">
        <v>120000</v>
      </c>
      <c r="T82" s="26">
        <v>120000</v>
      </c>
      <c r="U82" s="26">
        <v>120000</v>
      </c>
      <c r="V82" s="26">
        <v>120000</v>
      </c>
      <c r="W82" s="26">
        <v>120000</v>
      </c>
      <c r="X82" s="26">
        <v>120000</v>
      </c>
      <c r="Y82" s="2"/>
      <c r="Z82" s="2"/>
    </row>
    <row r="83" spans="1:26">
      <c r="A83" s="1"/>
      <c r="B83" s="12" t="s">
        <v>22</v>
      </c>
      <c r="C83" s="26">
        <f t="shared" ref="C83:H83" si="59">C81-C82</f>
        <v>300000</v>
      </c>
      <c r="D83" s="26">
        <f t="shared" si="59"/>
        <v>300000</v>
      </c>
      <c r="E83" s="26">
        <f t="shared" si="59"/>
        <v>300000</v>
      </c>
      <c r="F83" s="26">
        <f t="shared" si="59"/>
        <v>300000</v>
      </c>
      <c r="G83" s="26">
        <f t="shared" si="59"/>
        <v>300000</v>
      </c>
      <c r="H83" s="26">
        <f t="shared" si="59"/>
        <v>300000</v>
      </c>
      <c r="I83" s="29"/>
      <c r="J83" s="12" t="s">
        <v>22</v>
      </c>
      <c r="K83" s="26">
        <f t="shared" ref="K83:P83" si="60">K81-K82</f>
        <v>300000</v>
      </c>
      <c r="L83" s="26">
        <f t="shared" si="60"/>
        <v>300000</v>
      </c>
      <c r="M83" s="26">
        <f t="shared" si="60"/>
        <v>300000</v>
      </c>
      <c r="N83" s="26">
        <f t="shared" si="60"/>
        <v>300000</v>
      </c>
      <c r="O83" s="26">
        <f t="shared" si="60"/>
        <v>300000</v>
      </c>
      <c r="P83" s="26">
        <f t="shared" si="60"/>
        <v>300000</v>
      </c>
      <c r="Q83" s="2"/>
      <c r="R83" s="12" t="s">
        <v>22</v>
      </c>
      <c r="S83" s="26">
        <f t="shared" ref="S83:X83" si="61">S81-S82</f>
        <v>300000</v>
      </c>
      <c r="T83" s="26">
        <f t="shared" si="61"/>
        <v>300000</v>
      </c>
      <c r="U83" s="26">
        <f t="shared" si="61"/>
        <v>300000</v>
      </c>
      <c r="V83" s="26">
        <f t="shared" si="61"/>
        <v>300000</v>
      </c>
      <c r="W83" s="26">
        <f t="shared" si="61"/>
        <v>300000</v>
      </c>
      <c r="X83" s="26">
        <f t="shared" si="61"/>
        <v>300000</v>
      </c>
      <c r="Y83" s="2"/>
      <c r="Z83" s="2"/>
    </row>
    <row r="84" spans="1:26">
      <c r="A84" s="1"/>
      <c r="B84" s="12" t="s">
        <v>23</v>
      </c>
      <c r="C84" s="26">
        <f>C83/12</f>
        <v>25000</v>
      </c>
      <c r="D84" s="26">
        <v>10000</v>
      </c>
      <c r="E84" s="26">
        <v>8000</v>
      </c>
      <c r="F84" s="26">
        <v>6000</v>
      </c>
      <c r="G84" s="26">
        <v>4000</v>
      </c>
      <c r="H84" s="26">
        <v>2000</v>
      </c>
      <c r="I84" s="29"/>
      <c r="J84" s="12" t="s">
        <v>23</v>
      </c>
      <c r="K84" s="26">
        <f>K83/12</f>
        <v>25000</v>
      </c>
      <c r="L84" s="26">
        <v>10000</v>
      </c>
      <c r="M84" s="26">
        <v>8000</v>
      </c>
      <c r="N84" s="26">
        <v>6000</v>
      </c>
      <c r="O84" s="26">
        <v>4000</v>
      </c>
      <c r="P84" s="26">
        <v>2000</v>
      </c>
      <c r="Q84" s="2"/>
      <c r="R84" s="12" t="s">
        <v>23</v>
      </c>
      <c r="S84" s="26">
        <f>S83/12</f>
        <v>25000</v>
      </c>
      <c r="T84" s="26">
        <v>10000</v>
      </c>
      <c r="U84" s="26">
        <v>8000</v>
      </c>
      <c r="V84" s="26">
        <v>6000</v>
      </c>
      <c r="W84" s="26">
        <v>4000</v>
      </c>
      <c r="X84" s="26">
        <v>2000</v>
      </c>
      <c r="Y84" s="2"/>
      <c r="Z84" s="2"/>
    </row>
    <row r="85" spans="1:26">
      <c r="A85" s="1"/>
      <c r="B85" s="12" t="s">
        <v>24</v>
      </c>
      <c r="C85" s="26">
        <f t="shared" ref="C85:H85" si="62">C84*12</f>
        <v>300000</v>
      </c>
      <c r="D85" s="26">
        <f t="shared" si="62"/>
        <v>120000</v>
      </c>
      <c r="E85" s="26">
        <f t="shared" si="62"/>
        <v>96000</v>
      </c>
      <c r="F85" s="26">
        <f t="shared" si="62"/>
        <v>72000</v>
      </c>
      <c r="G85" s="26">
        <f t="shared" si="62"/>
        <v>48000</v>
      </c>
      <c r="H85" s="55">
        <f t="shared" si="62"/>
        <v>24000</v>
      </c>
      <c r="I85" s="29"/>
      <c r="J85" s="12" t="s">
        <v>24</v>
      </c>
      <c r="K85" s="26">
        <f t="shared" ref="K85:P85" si="63">K84*12</f>
        <v>300000</v>
      </c>
      <c r="L85" s="26">
        <f t="shared" si="63"/>
        <v>120000</v>
      </c>
      <c r="M85" s="26">
        <f t="shared" si="63"/>
        <v>96000</v>
      </c>
      <c r="N85" s="26">
        <f t="shared" si="63"/>
        <v>72000</v>
      </c>
      <c r="O85" s="26">
        <f t="shared" si="63"/>
        <v>48000</v>
      </c>
      <c r="P85" s="55">
        <f t="shared" si="63"/>
        <v>24000</v>
      </c>
      <c r="Q85" s="2"/>
      <c r="R85" s="12" t="s">
        <v>24</v>
      </c>
      <c r="S85" s="26">
        <f t="shared" ref="S85:X85" si="64">S84*12</f>
        <v>300000</v>
      </c>
      <c r="T85" s="26">
        <f t="shared" si="64"/>
        <v>120000</v>
      </c>
      <c r="U85" s="26">
        <f t="shared" si="64"/>
        <v>96000</v>
      </c>
      <c r="V85" s="26">
        <f t="shared" si="64"/>
        <v>72000</v>
      </c>
      <c r="W85" s="26">
        <f t="shared" si="64"/>
        <v>48000</v>
      </c>
      <c r="X85" s="55">
        <f t="shared" si="64"/>
        <v>24000</v>
      </c>
      <c r="Y85" s="2"/>
      <c r="Z85" s="2"/>
    </row>
    <row r="86" spans="1:26">
      <c r="A86" s="1"/>
      <c r="B86" s="37" t="s">
        <v>25</v>
      </c>
      <c r="C86" s="38">
        <v>0</v>
      </c>
      <c r="D86" s="39">
        <f t="shared" ref="D86:H86" si="65">D81-D82-D85</f>
        <v>180000</v>
      </c>
      <c r="E86" s="39">
        <f t="shared" si="65"/>
        <v>204000</v>
      </c>
      <c r="F86" s="39">
        <f t="shared" si="65"/>
        <v>228000</v>
      </c>
      <c r="G86" s="39">
        <f t="shared" si="65"/>
        <v>252000</v>
      </c>
      <c r="H86" s="13">
        <f t="shared" si="65"/>
        <v>276000</v>
      </c>
      <c r="I86" s="29"/>
      <c r="J86" s="37" t="s">
        <v>25</v>
      </c>
      <c r="K86" s="38">
        <v>0</v>
      </c>
      <c r="L86" s="39">
        <f t="shared" ref="L86:P86" si="66">L81-L82-L85</f>
        <v>180000</v>
      </c>
      <c r="M86" s="39">
        <f t="shared" si="66"/>
        <v>204000</v>
      </c>
      <c r="N86" s="39">
        <f t="shared" si="66"/>
        <v>228000</v>
      </c>
      <c r="O86" s="39">
        <f t="shared" si="66"/>
        <v>252000</v>
      </c>
      <c r="P86" s="13">
        <f t="shared" si="66"/>
        <v>276000</v>
      </c>
      <c r="Q86" s="2"/>
      <c r="R86" s="37" t="s">
        <v>25</v>
      </c>
      <c r="S86" s="38">
        <v>0</v>
      </c>
      <c r="T86" s="39">
        <f t="shared" ref="T86:X86" si="67">T81-T82-T85</f>
        <v>180000</v>
      </c>
      <c r="U86" s="39">
        <f t="shared" si="67"/>
        <v>204000</v>
      </c>
      <c r="V86" s="39">
        <f t="shared" si="67"/>
        <v>228000</v>
      </c>
      <c r="W86" s="39">
        <f t="shared" si="67"/>
        <v>252000</v>
      </c>
      <c r="X86" s="13">
        <f t="shared" si="67"/>
        <v>276000</v>
      </c>
      <c r="Y86" s="2"/>
      <c r="Z86" s="2"/>
    </row>
    <row r="87" spans="1:26">
      <c r="A87" s="1"/>
      <c r="B87" s="41" t="s">
        <v>26</v>
      </c>
      <c r="C87" s="22">
        <f t="shared" ref="C87:D87" si="68">C86/C83</f>
        <v>0</v>
      </c>
      <c r="D87" s="22">
        <f t="shared" si="68"/>
        <v>0.6</v>
      </c>
      <c r="E87" s="22">
        <f t="shared" ref="E87:H87" si="69">1-E84/D84</f>
        <v>0.19999999999999996</v>
      </c>
      <c r="F87" s="22">
        <f t="shared" si="69"/>
        <v>0.25</v>
      </c>
      <c r="G87" s="56">
        <f t="shared" si="69"/>
        <v>0.33333333333333337</v>
      </c>
      <c r="H87" s="56">
        <f t="shared" si="69"/>
        <v>0.5</v>
      </c>
      <c r="I87" s="29"/>
      <c r="J87" s="41" t="s">
        <v>26</v>
      </c>
      <c r="K87" s="22">
        <f t="shared" ref="K87:L87" si="70">K86/K83</f>
        <v>0</v>
      </c>
      <c r="L87" s="22">
        <f t="shared" si="70"/>
        <v>0.6</v>
      </c>
      <c r="M87" s="22">
        <f t="shared" ref="M87:P87" si="71">1-M84/L84</f>
        <v>0.19999999999999996</v>
      </c>
      <c r="N87" s="22">
        <f t="shared" si="71"/>
        <v>0.25</v>
      </c>
      <c r="O87" s="56">
        <f t="shared" si="71"/>
        <v>0.33333333333333337</v>
      </c>
      <c r="P87" s="56">
        <f t="shared" si="71"/>
        <v>0.5</v>
      </c>
      <c r="Q87" s="2"/>
      <c r="R87" s="41" t="s">
        <v>26</v>
      </c>
      <c r="S87" s="22">
        <f t="shared" ref="S87:T87" si="72">S86/S83</f>
        <v>0</v>
      </c>
      <c r="T87" s="22">
        <f t="shared" si="72"/>
        <v>0.6</v>
      </c>
      <c r="U87" s="22">
        <f t="shared" ref="U87:X87" si="73">1-U84/T84</f>
        <v>0.19999999999999996</v>
      </c>
      <c r="V87" s="22">
        <f t="shared" si="73"/>
        <v>0.25</v>
      </c>
      <c r="W87" s="56">
        <f t="shared" si="73"/>
        <v>0.33333333333333337</v>
      </c>
      <c r="X87" s="56">
        <f t="shared" si="73"/>
        <v>0.5</v>
      </c>
      <c r="Y87" s="2"/>
      <c r="Z87" s="2"/>
    </row>
    <row r="88" spans="1:26">
      <c r="A88" s="1"/>
      <c r="B88" s="42" t="s">
        <v>27</v>
      </c>
      <c r="C88" s="43"/>
      <c r="D88" s="43">
        <f>C75/D86</f>
        <v>16.666666666666668</v>
      </c>
      <c r="E88" s="43">
        <f>C75/E86</f>
        <v>14.705882352941176</v>
      </c>
      <c r="F88" s="43">
        <f>C75/F86</f>
        <v>13.157894736842104</v>
      </c>
      <c r="G88" s="43">
        <f>C75/G86</f>
        <v>11.904761904761905</v>
      </c>
      <c r="H88" s="43">
        <f>C75/H86</f>
        <v>10.869565217391305</v>
      </c>
      <c r="I88" s="29"/>
      <c r="J88" s="42" t="s">
        <v>27</v>
      </c>
      <c r="K88" s="44"/>
      <c r="L88" s="44">
        <f>L75/L86</f>
        <v>25</v>
      </c>
      <c r="M88" s="44">
        <f>L75/M86</f>
        <v>22.058823529411764</v>
      </c>
      <c r="N88" s="44">
        <f>L75/N86</f>
        <v>19.736842105263158</v>
      </c>
      <c r="O88" s="44">
        <f>L75/O86</f>
        <v>17.857142857142858</v>
      </c>
      <c r="P88" s="44">
        <f>L75/P86</f>
        <v>16.304347826086957</v>
      </c>
      <c r="Q88" s="2"/>
      <c r="R88" s="42" t="s">
        <v>27</v>
      </c>
      <c r="S88" s="44"/>
      <c r="T88" s="44">
        <f t="shared" ref="T88:X88" si="74">$U$75/T86</f>
        <v>8.3333333333333339</v>
      </c>
      <c r="U88" s="44">
        <f t="shared" si="74"/>
        <v>7.3529411764705879</v>
      </c>
      <c r="V88" s="44">
        <f t="shared" si="74"/>
        <v>6.5789473684210522</v>
      </c>
      <c r="W88" s="44">
        <f t="shared" si="74"/>
        <v>5.9523809523809526</v>
      </c>
      <c r="X88" s="44">
        <f t="shared" si="74"/>
        <v>5.4347826086956523</v>
      </c>
      <c r="Y88" s="2"/>
      <c r="Z88" s="2"/>
    </row>
    <row r="89" spans="1:26">
      <c r="A89" s="1"/>
      <c r="B89" s="47"/>
      <c r="C89" s="47"/>
      <c r="D89" s="47"/>
      <c r="E89" s="18"/>
      <c r="F89" s="1"/>
      <c r="H89" s="1"/>
      <c r="I89" s="29"/>
      <c r="J89" s="29"/>
      <c r="K89" s="1"/>
      <c r="L89" s="2"/>
      <c r="M89" s="2"/>
      <c r="N89" s="2"/>
      <c r="O89" s="2"/>
      <c r="P89" s="2"/>
      <c r="Q89" s="2"/>
      <c r="R89" s="29"/>
      <c r="S89" s="1"/>
      <c r="T89" s="2"/>
      <c r="U89" s="2"/>
      <c r="V89" s="2"/>
      <c r="W89" s="2"/>
      <c r="X89" s="2"/>
      <c r="Y89" s="2"/>
      <c r="Z89" s="2"/>
    </row>
    <row r="90" spans="1:26">
      <c r="A90" s="1"/>
      <c r="B90" s="32" t="s">
        <v>45</v>
      </c>
      <c r="C90" s="33"/>
      <c r="D90" s="33"/>
      <c r="E90" s="33"/>
      <c r="F90" s="33"/>
      <c r="G90" s="33"/>
      <c r="H90" s="34"/>
      <c r="I90" s="29"/>
      <c r="J90" s="32" t="s">
        <v>46</v>
      </c>
      <c r="K90" s="33"/>
      <c r="L90" s="33"/>
      <c r="M90" s="33"/>
      <c r="N90" s="33"/>
      <c r="O90" s="33"/>
      <c r="P90" s="2"/>
      <c r="Q90" s="2"/>
      <c r="R90" s="32" t="s">
        <v>47</v>
      </c>
      <c r="S90" s="33"/>
      <c r="T90" s="33"/>
      <c r="U90" s="33"/>
      <c r="V90" s="33"/>
      <c r="W90" s="33"/>
      <c r="X90" s="2"/>
      <c r="Y90" s="2"/>
      <c r="Z90" s="2"/>
    </row>
    <row r="91" spans="1:26">
      <c r="A91" s="1"/>
      <c r="B91" s="12" t="s">
        <v>21</v>
      </c>
      <c r="C91" s="26">
        <f t="shared" ref="C91:G91" si="75">$C$65*(1-$C$63)</f>
        <v>420000</v>
      </c>
      <c r="D91" s="26">
        <f t="shared" si="75"/>
        <v>420000</v>
      </c>
      <c r="E91" s="26">
        <f t="shared" si="75"/>
        <v>420000</v>
      </c>
      <c r="F91" s="26">
        <f t="shared" si="75"/>
        <v>420000</v>
      </c>
      <c r="G91" s="26">
        <f t="shared" si="75"/>
        <v>420000</v>
      </c>
      <c r="H91" s="26"/>
      <c r="I91" s="50"/>
      <c r="J91" s="12" t="s">
        <v>21</v>
      </c>
      <c r="K91" s="26">
        <f t="shared" ref="K91:O91" si="76">$C$65*(1-$C$63)</f>
        <v>420000</v>
      </c>
      <c r="L91" s="26">
        <f t="shared" si="76"/>
        <v>420000</v>
      </c>
      <c r="M91" s="26">
        <f t="shared" si="76"/>
        <v>420000</v>
      </c>
      <c r="N91" s="26">
        <f t="shared" si="76"/>
        <v>420000</v>
      </c>
      <c r="O91" s="26">
        <f t="shared" si="76"/>
        <v>420000</v>
      </c>
      <c r="P91" s="2"/>
      <c r="Q91" s="2"/>
      <c r="R91" s="12" t="s">
        <v>21</v>
      </c>
      <c r="S91" s="26">
        <f t="shared" ref="S91:W91" si="77">$C$65*(1-$C$63)</f>
        <v>420000</v>
      </c>
      <c r="T91" s="26">
        <f t="shared" si="77"/>
        <v>420000</v>
      </c>
      <c r="U91" s="26">
        <f t="shared" si="77"/>
        <v>420000</v>
      </c>
      <c r="V91" s="26">
        <f t="shared" si="77"/>
        <v>420000</v>
      </c>
      <c r="W91" s="26">
        <f t="shared" si="77"/>
        <v>420000</v>
      </c>
      <c r="X91" s="2"/>
      <c r="Y91" s="2"/>
      <c r="Z91" s="2"/>
    </row>
    <row r="92" spans="1:26">
      <c r="A92" s="1"/>
      <c r="B92" s="12" t="s">
        <v>4</v>
      </c>
      <c r="C92" s="26">
        <v>120000</v>
      </c>
      <c r="D92" s="26">
        <v>120000</v>
      </c>
      <c r="E92" s="26">
        <v>120000</v>
      </c>
      <c r="F92" s="26">
        <v>120000</v>
      </c>
      <c r="G92" s="26">
        <v>120000</v>
      </c>
      <c r="H92" s="26"/>
      <c r="I92" s="29"/>
      <c r="J92" s="12" t="s">
        <v>4</v>
      </c>
      <c r="K92" s="26">
        <v>120000</v>
      </c>
      <c r="L92" s="26">
        <v>120000</v>
      </c>
      <c r="M92" s="26">
        <v>120000</v>
      </c>
      <c r="N92" s="26">
        <v>120000</v>
      </c>
      <c r="O92" s="26">
        <v>120000</v>
      </c>
      <c r="P92" s="2"/>
      <c r="Q92" s="2"/>
      <c r="R92" s="12" t="s">
        <v>4</v>
      </c>
      <c r="S92" s="26">
        <v>120000</v>
      </c>
      <c r="T92" s="26">
        <v>120000</v>
      </c>
      <c r="U92" s="26">
        <v>120000</v>
      </c>
      <c r="V92" s="26">
        <v>120000</v>
      </c>
      <c r="W92" s="26">
        <v>120000</v>
      </c>
      <c r="X92" s="2"/>
      <c r="Y92" s="2"/>
      <c r="Z92" s="2"/>
    </row>
    <row r="93" spans="1:26">
      <c r="A93" s="1"/>
      <c r="B93" s="12" t="s">
        <v>32</v>
      </c>
      <c r="C93" s="26">
        <f>C92</f>
        <v>120000</v>
      </c>
      <c r="D93" s="26">
        <f>8000*12</f>
        <v>96000</v>
      </c>
      <c r="E93" s="26">
        <f>6000*12</f>
        <v>72000</v>
      </c>
      <c r="F93" s="26">
        <f>4000*12</f>
        <v>48000</v>
      </c>
      <c r="G93" s="26">
        <f>2000*12</f>
        <v>24000</v>
      </c>
      <c r="H93" s="26"/>
      <c r="I93" s="29"/>
      <c r="J93" s="12" t="s">
        <v>32</v>
      </c>
      <c r="K93" s="26">
        <f>K92</f>
        <v>120000</v>
      </c>
      <c r="L93" s="26">
        <f>8000*12</f>
        <v>96000</v>
      </c>
      <c r="M93" s="26">
        <f>6000*12</f>
        <v>72000</v>
      </c>
      <c r="N93" s="26">
        <f>4000*12</f>
        <v>48000</v>
      </c>
      <c r="O93" s="26">
        <f>2000*12</f>
        <v>24000</v>
      </c>
      <c r="P93" s="2"/>
      <c r="Q93" s="2"/>
      <c r="R93" s="12" t="s">
        <v>32</v>
      </c>
      <c r="S93" s="26">
        <f>S92</f>
        <v>120000</v>
      </c>
      <c r="T93" s="26">
        <f>8000*12</f>
        <v>96000</v>
      </c>
      <c r="U93" s="26">
        <f>6000*12</f>
        <v>72000</v>
      </c>
      <c r="V93" s="26">
        <f>4000*12</f>
        <v>48000</v>
      </c>
      <c r="W93" s="26">
        <f>2000*12</f>
        <v>24000</v>
      </c>
      <c r="X93" s="2"/>
      <c r="Y93" s="2"/>
      <c r="Z93" s="2"/>
    </row>
    <row r="94" spans="1:26">
      <c r="A94" s="1"/>
      <c r="B94" s="12" t="s">
        <v>22</v>
      </c>
      <c r="C94" s="26">
        <f>C91-C92</f>
        <v>300000</v>
      </c>
      <c r="D94" s="26">
        <f t="shared" ref="D94:G94" si="78">D91-D93</f>
        <v>324000</v>
      </c>
      <c r="E94" s="26">
        <f t="shared" si="78"/>
        <v>348000</v>
      </c>
      <c r="F94" s="26">
        <f t="shared" si="78"/>
        <v>372000</v>
      </c>
      <c r="G94" s="26">
        <f t="shared" si="78"/>
        <v>396000</v>
      </c>
      <c r="H94" s="26"/>
      <c r="I94" s="29"/>
      <c r="J94" s="12" t="s">
        <v>22</v>
      </c>
      <c r="K94" s="26">
        <f>K91-K92</f>
        <v>300000</v>
      </c>
      <c r="L94" s="26">
        <f t="shared" ref="L94:O94" si="79">L91-L93</f>
        <v>324000</v>
      </c>
      <c r="M94" s="26">
        <f t="shared" si="79"/>
        <v>348000</v>
      </c>
      <c r="N94" s="26">
        <f t="shared" si="79"/>
        <v>372000</v>
      </c>
      <c r="O94" s="26">
        <f t="shared" si="79"/>
        <v>396000</v>
      </c>
      <c r="P94" s="2"/>
      <c r="Q94" s="2"/>
      <c r="R94" s="12" t="s">
        <v>22</v>
      </c>
      <c r="S94" s="26">
        <f>S91-S92</f>
        <v>300000</v>
      </c>
      <c r="T94" s="26">
        <f t="shared" ref="T94:W94" si="80">T91-T93</f>
        <v>324000</v>
      </c>
      <c r="U94" s="26">
        <f t="shared" si="80"/>
        <v>348000</v>
      </c>
      <c r="V94" s="26">
        <f t="shared" si="80"/>
        <v>372000</v>
      </c>
      <c r="W94" s="26">
        <f t="shared" si="80"/>
        <v>396000</v>
      </c>
      <c r="X94" s="2"/>
      <c r="Y94" s="2"/>
      <c r="Z94" s="2"/>
    </row>
    <row r="95" spans="1:26">
      <c r="A95" s="1"/>
      <c r="B95" s="12" t="s">
        <v>23</v>
      </c>
      <c r="C95" s="26">
        <f>C94/12</f>
        <v>25000</v>
      </c>
      <c r="D95" s="26">
        <f t="shared" ref="D95:G95" si="81">C95</f>
        <v>25000</v>
      </c>
      <c r="E95" s="26">
        <f t="shared" si="81"/>
        <v>25000</v>
      </c>
      <c r="F95" s="26">
        <f t="shared" si="81"/>
        <v>25000</v>
      </c>
      <c r="G95" s="26">
        <f t="shared" si="81"/>
        <v>25000</v>
      </c>
      <c r="H95" s="26"/>
      <c r="I95" s="29"/>
      <c r="J95" s="12" t="s">
        <v>23</v>
      </c>
      <c r="K95" s="26">
        <f>K94/12</f>
        <v>25000</v>
      </c>
      <c r="L95" s="26">
        <f t="shared" ref="L95:O95" si="82">K95</f>
        <v>25000</v>
      </c>
      <c r="M95" s="26">
        <f t="shared" si="82"/>
        <v>25000</v>
      </c>
      <c r="N95" s="26">
        <f t="shared" si="82"/>
        <v>25000</v>
      </c>
      <c r="O95" s="26">
        <f t="shared" si="82"/>
        <v>25000</v>
      </c>
      <c r="P95" s="2"/>
      <c r="Q95" s="2"/>
      <c r="R95" s="12" t="s">
        <v>23</v>
      </c>
      <c r="S95" s="26">
        <f>S94/12</f>
        <v>25000</v>
      </c>
      <c r="T95" s="26">
        <f t="shared" ref="T95:W95" si="83">S95</f>
        <v>25000</v>
      </c>
      <c r="U95" s="26">
        <f t="shared" si="83"/>
        <v>25000</v>
      </c>
      <c r="V95" s="26">
        <f t="shared" si="83"/>
        <v>25000</v>
      </c>
      <c r="W95" s="26">
        <f t="shared" si="83"/>
        <v>25000</v>
      </c>
      <c r="X95" s="2"/>
      <c r="Y95" s="2"/>
      <c r="Z95" s="2"/>
    </row>
    <row r="96" spans="1:26">
      <c r="A96" s="1"/>
      <c r="B96" s="12" t="s">
        <v>24</v>
      </c>
      <c r="C96" s="26">
        <f t="shared" ref="C96:G96" si="84">C95*12</f>
        <v>300000</v>
      </c>
      <c r="D96" s="26">
        <f t="shared" si="84"/>
        <v>300000</v>
      </c>
      <c r="E96" s="26">
        <f t="shared" si="84"/>
        <v>300000</v>
      </c>
      <c r="F96" s="26">
        <f t="shared" si="84"/>
        <v>300000</v>
      </c>
      <c r="G96" s="26">
        <f t="shared" si="84"/>
        <v>300000</v>
      </c>
      <c r="H96" s="26"/>
      <c r="I96" s="29"/>
      <c r="J96" s="12" t="s">
        <v>24</v>
      </c>
      <c r="K96" s="26">
        <f t="shared" ref="K96:O96" si="85">K95*12</f>
        <v>300000</v>
      </c>
      <c r="L96" s="26">
        <f t="shared" si="85"/>
        <v>300000</v>
      </c>
      <c r="M96" s="26">
        <f t="shared" si="85"/>
        <v>300000</v>
      </c>
      <c r="N96" s="26">
        <f t="shared" si="85"/>
        <v>300000</v>
      </c>
      <c r="O96" s="26">
        <f t="shared" si="85"/>
        <v>300000</v>
      </c>
      <c r="P96" s="2"/>
      <c r="Q96" s="2"/>
      <c r="R96" s="12" t="s">
        <v>24</v>
      </c>
      <c r="S96" s="26">
        <f t="shared" ref="S96:W96" si="86">S95*12</f>
        <v>300000</v>
      </c>
      <c r="T96" s="26">
        <f t="shared" si="86"/>
        <v>300000</v>
      </c>
      <c r="U96" s="26">
        <f t="shared" si="86"/>
        <v>300000</v>
      </c>
      <c r="V96" s="26">
        <f t="shared" si="86"/>
        <v>300000</v>
      </c>
      <c r="W96" s="26">
        <f t="shared" si="86"/>
        <v>300000</v>
      </c>
      <c r="X96" s="2"/>
      <c r="Y96" s="2"/>
      <c r="Z96" s="2"/>
    </row>
    <row r="97" spans="1:26">
      <c r="A97" s="1"/>
      <c r="B97" s="37" t="s">
        <v>25</v>
      </c>
      <c r="C97" s="38">
        <v>0</v>
      </c>
      <c r="D97" s="39">
        <f t="shared" ref="D97:G97" si="87">D94-D96</f>
        <v>24000</v>
      </c>
      <c r="E97" s="39">
        <f t="shared" si="87"/>
        <v>48000</v>
      </c>
      <c r="F97" s="39">
        <f t="shared" si="87"/>
        <v>72000</v>
      </c>
      <c r="G97" s="39">
        <f t="shared" si="87"/>
        <v>96000</v>
      </c>
      <c r="H97" s="40"/>
      <c r="I97" s="29"/>
      <c r="J97" s="37" t="s">
        <v>25</v>
      </c>
      <c r="K97" s="38">
        <v>0</v>
      </c>
      <c r="L97" s="39">
        <f t="shared" ref="L97:O97" si="88">L94-L96</f>
        <v>24000</v>
      </c>
      <c r="M97" s="39">
        <f t="shared" si="88"/>
        <v>48000</v>
      </c>
      <c r="N97" s="39">
        <f t="shared" si="88"/>
        <v>72000</v>
      </c>
      <c r="O97" s="39">
        <f t="shared" si="88"/>
        <v>96000</v>
      </c>
      <c r="P97" s="2"/>
      <c r="Q97" s="2"/>
      <c r="R97" s="37" t="s">
        <v>25</v>
      </c>
      <c r="S97" s="38">
        <v>0</v>
      </c>
      <c r="T97" s="39">
        <f t="shared" ref="T97:W97" si="89">T94-T96</f>
        <v>24000</v>
      </c>
      <c r="U97" s="39">
        <f t="shared" si="89"/>
        <v>48000</v>
      </c>
      <c r="V97" s="39">
        <f t="shared" si="89"/>
        <v>72000</v>
      </c>
      <c r="W97" s="39">
        <f t="shared" si="89"/>
        <v>96000</v>
      </c>
      <c r="X97" s="2"/>
      <c r="Y97" s="2"/>
      <c r="Z97" s="2"/>
    </row>
    <row r="98" spans="1:26">
      <c r="A98" s="1"/>
      <c r="B98" s="41" t="s">
        <v>33</v>
      </c>
      <c r="C98" s="22">
        <f>C97/C94</f>
        <v>0</v>
      </c>
      <c r="D98" s="22">
        <f t="shared" ref="D98:G98" si="90">1-D93/$C$93</f>
        <v>0.19999999999999996</v>
      </c>
      <c r="E98" s="22">
        <f t="shared" si="90"/>
        <v>0.4</v>
      </c>
      <c r="F98" s="22">
        <f t="shared" si="90"/>
        <v>0.6</v>
      </c>
      <c r="G98" s="22">
        <f t="shared" si="90"/>
        <v>0.8</v>
      </c>
      <c r="H98" s="57"/>
      <c r="I98" s="29"/>
      <c r="J98" s="41" t="s">
        <v>33</v>
      </c>
      <c r="K98" s="22">
        <f>K97/K94</f>
        <v>0</v>
      </c>
      <c r="L98" s="22">
        <f t="shared" ref="L98:O98" si="91">1-L93/$C$93</f>
        <v>0.19999999999999996</v>
      </c>
      <c r="M98" s="22">
        <f t="shared" si="91"/>
        <v>0.4</v>
      </c>
      <c r="N98" s="22">
        <f t="shared" si="91"/>
        <v>0.6</v>
      </c>
      <c r="O98" s="22">
        <f t="shared" si="91"/>
        <v>0.8</v>
      </c>
      <c r="P98" s="2"/>
      <c r="Q98" s="2"/>
      <c r="R98" s="41" t="s">
        <v>33</v>
      </c>
      <c r="S98" s="22">
        <f>S97/S94</f>
        <v>0</v>
      </c>
      <c r="T98" s="22">
        <f t="shared" ref="T98:W98" si="92">1-T93/$C$93</f>
        <v>0.19999999999999996</v>
      </c>
      <c r="U98" s="22">
        <f t="shared" si="92"/>
        <v>0.4</v>
      </c>
      <c r="V98" s="22">
        <f t="shared" si="92"/>
        <v>0.6</v>
      </c>
      <c r="W98" s="22">
        <f t="shared" si="92"/>
        <v>0.8</v>
      </c>
      <c r="X98" s="2"/>
      <c r="Y98" s="2"/>
      <c r="Z98" s="2"/>
    </row>
    <row r="99" spans="1:26">
      <c r="A99" s="1"/>
      <c r="B99" s="42" t="s">
        <v>27</v>
      </c>
      <c r="C99" s="43">
        <f>C97</f>
        <v>0</v>
      </c>
      <c r="D99" s="43">
        <f>C74/D97</f>
        <v>87.5</v>
      </c>
      <c r="E99" s="43">
        <f>C74/E97</f>
        <v>43.75</v>
      </c>
      <c r="F99" s="43">
        <f>C74/F97</f>
        <v>29.166666666666668</v>
      </c>
      <c r="G99" s="43">
        <f>C74/G97</f>
        <v>21.875</v>
      </c>
      <c r="H99" s="58"/>
      <c r="I99" s="29"/>
      <c r="J99" s="42" t="s">
        <v>27</v>
      </c>
      <c r="K99" s="43">
        <f>K97</f>
        <v>0</v>
      </c>
      <c r="L99" s="44">
        <f>L74/L97</f>
        <v>140.625</v>
      </c>
      <c r="M99" s="44">
        <f>L74/M97</f>
        <v>70.3125</v>
      </c>
      <c r="N99" s="44">
        <f>L74/N97</f>
        <v>46.875</v>
      </c>
      <c r="O99" s="44">
        <f>L74/O97</f>
        <v>35.15625</v>
      </c>
      <c r="P99" s="2"/>
      <c r="Q99" s="2"/>
      <c r="R99" s="42" t="s">
        <v>27</v>
      </c>
      <c r="S99" s="43">
        <f>S97</f>
        <v>0</v>
      </c>
      <c r="T99" s="44">
        <f t="shared" ref="T99:W99" si="93">$U$74/T97</f>
        <v>34.375</v>
      </c>
      <c r="U99" s="44">
        <f t="shared" si="93"/>
        <v>17.1875</v>
      </c>
      <c r="V99" s="44">
        <f t="shared" si="93"/>
        <v>11.458333333333334</v>
      </c>
      <c r="W99" s="44">
        <f t="shared" si="93"/>
        <v>8.59375</v>
      </c>
      <c r="X99" s="2"/>
      <c r="Y99" s="2"/>
      <c r="Z99" s="2"/>
    </row>
    <row r="100" spans="1:26">
      <c r="A100" s="1"/>
      <c r="B100" s="18"/>
      <c r="C100" s="18"/>
      <c r="D100" s="18"/>
      <c r="E100" s="18"/>
      <c r="F100" s="1"/>
      <c r="G100" s="29"/>
      <c r="H100" s="29"/>
      <c r="I100" s="29"/>
      <c r="J100" s="29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9"/>
      <c r="B101" s="59"/>
      <c r="C101" s="59"/>
      <c r="D101" s="59"/>
      <c r="E101" s="59"/>
      <c r="F101" s="29"/>
      <c r="G101" s="29"/>
      <c r="H101" s="29"/>
      <c r="I101" s="29"/>
      <c r="J101" s="29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9"/>
      <c r="B102" s="100"/>
      <c r="C102" s="101"/>
      <c r="D102" s="101"/>
      <c r="E102" s="101"/>
      <c r="F102" s="29"/>
      <c r="G102" s="100"/>
      <c r="H102" s="101"/>
      <c r="I102" s="101"/>
      <c r="J102" s="10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9"/>
      <c r="B103" s="60"/>
      <c r="C103" s="60"/>
      <c r="D103" s="60"/>
      <c r="E103" s="61"/>
      <c r="F103" s="29"/>
      <c r="G103" s="60"/>
      <c r="H103" s="60"/>
      <c r="I103" s="60"/>
      <c r="J103" s="6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9"/>
      <c r="B104" s="62"/>
      <c r="C104" s="63"/>
      <c r="D104" s="60"/>
      <c r="E104" s="61"/>
      <c r="F104" s="29"/>
      <c r="G104" s="62"/>
      <c r="H104" s="63"/>
      <c r="I104" s="60"/>
      <c r="J104" s="6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9"/>
      <c r="B105" s="64"/>
      <c r="C105" s="65"/>
      <c r="D105" s="60"/>
      <c r="E105" s="61"/>
      <c r="F105" s="29"/>
      <c r="G105" s="64"/>
      <c r="H105" s="65"/>
      <c r="I105" s="60"/>
      <c r="J105" s="6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9"/>
      <c r="B106" s="64"/>
      <c r="C106" s="66"/>
      <c r="D106" s="60"/>
      <c r="E106" s="61"/>
      <c r="F106" s="29"/>
      <c r="G106" s="12"/>
      <c r="H106" s="22"/>
      <c r="I106" s="67"/>
      <c r="J106" s="68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9"/>
      <c r="B107" s="50"/>
      <c r="C107" s="66"/>
      <c r="D107" s="60"/>
      <c r="E107" s="61"/>
      <c r="F107" s="29"/>
      <c r="G107" s="12"/>
      <c r="H107" s="22"/>
      <c r="I107" s="67"/>
      <c r="J107" s="68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9"/>
      <c r="B108" s="50"/>
      <c r="C108" s="66"/>
      <c r="D108" s="60"/>
      <c r="E108" s="61"/>
      <c r="F108" s="29"/>
      <c r="G108" s="12"/>
      <c r="H108" s="22"/>
      <c r="I108" s="67"/>
      <c r="J108" s="68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9"/>
      <c r="B109" s="69"/>
      <c r="C109" s="70"/>
      <c r="D109" s="60"/>
      <c r="E109" s="61"/>
      <c r="F109" s="29"/>
      <c r="G109" s="54"/>
      <c r="H109" s="71"/>
      <c r="I109" s="67"/>
      <c r="J109" s="68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9"/>
      <c r="B110" s="69"/>
      <c r="C110" s="72"/>
      <c r="D110" s="60"/>
      <c r="E110" s="61"/>
      <c r="F110" s="29"/>
      <c r="G110" s="54"/>
      <c r="H110" s="71"/>
      <c r="I110" s="67"/>
      <c r="J110" s="68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9"/>
      <c r="B111" s="50"/>
      <c r="C111" s="66"/>
      <c r="D111" s="60"/>
      <c r="E111" s="61"/>
      <c r="F111" s="29"/>
      <c r="G111" s="12"/>
      <c r="H111" s="22"/>
      <c r="I111" s="67"/>
      <c r="J111" s="68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9"/>
      <c r="B112" s="73"/>
      <c r="C112" s="74"/>
      <c r="D112" s="74"/>
      <c r="E112" s="75"/>
      <c r="F112" s="76"/>
      <c r="G112" s="77"/>
      <c r="H112" s="77"/>
      <c r="I112" s="78"/>
      <c r="J112" s="79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9"/>
      <c r="B113" s="50"/>
      <c r="C113" s="65"/>
      <c r="D113" s="80"/>
      <c r="E113" s="80"/>
      <c r="F113" s="80"/>
      <c r="G113" s="80"/>
      <c r="H113" s="80"/>
      <c r="I113" s="70"/>
      <c r="J113" s="70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81"/>
      <c r="B114" s="82"/>
      <c r="C114" s="83"/>
      <c r="D114" s="83"/>
      <c r="E114" s="83"/>
      <c r="F114" s="84"/>
      <c r="G114" s="84"/>
      <c r="H114" s="84"/>
      <c r="I114" s="78"/>
      <c r="J114" s="78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81"/>
      <c r="B115" s="82"/>
      <c r="C115" s="83"/>
      <c r="D115" s="83"/>
      <c r="E115" s="83"/>
      <c r="F115" s="85"/>
      <c r="G115" s="85"/>
      <c r="H115" s="85"/>
      <c r="I115" s="70"/>
      <c r="J115" s="70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81"/>
      <c r="B116" s="82"/>
      <c r="C116" s="83"/>
      <c r="D116" s="83"/>
      <c r="E116" s="83"/>
      <c r="F116" s="85"/>
      <c r="G116" s="85"/>
      <c r="H116" s="85"/>
      <c r="I116" s="70"/>
      <c r="J116" s="70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9"/>
      <c r="B117" s="86"/>
      <c r="C117" s="87"/>
      <c r="D117" s="87"/>
      <c r="E117" s="87"/>
      <c r="F117" s="88"/>
      <c r="G117" s="88"/>
      <c r="H117" s="88"/>
      <c r="I117" s="84"/>
      <c r="J117" s="84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9"/>
      <c r="B118" s="64"/>
      <c r="C118" s="65"/>
      <c r="D118" s="65"/>
      <c r="E118" s="65"/>
      <c r="F118" s="72"/>
      <c r="G118" s="72"/>
      <c r="H118" s="72"/>
      <c r="I118" s="84"/>
      <c r="J118" s="84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9"/>
      <c r="B119" s="89"/>
      <c r="C119" s="90"/>
      <c r="D119" s="90"/>
      <c r="E119" s="90"/>
      <c r="F119" s="91"/>
      <c r="G119" s="91"/>
      <c r="H119" s="91"/>
      <c r="I119" s="92"/>
      <c r="J119" s="92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9"/>
      <c r="B120" s="89"/>
      <c r="C120" s="93"/>
      <c r="D120" s="93"/>
      <c r="E120" s="93"/>
      <c r="F120" s="91"/>
      <c r="G120" s="91"/>
      <c r="H120" s="91"/>
      <c r="I120" s="92"/>
      <c r="J120" s="92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9"/>
      <c r="B121" s="69"/>
      <c r="C121" s="81"/>
      <c r="D121" s="81"/>
      <c r="E121" s="81"/>
      <c r="F121" s="94"/>
      <c r="G121" s="95"/>
      <c r="H121" s="72"/>
      <c r="I121" s="72"/>
      <c r="J121" s="72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1"/>
      <c r="B122" s="1"/>
      <c r="C122" s="1"/>
      <c r="D122" s="52"/>
      <c r="E122" s="1"/>
      <c r="F122" s="96"/>
      <c r="G122" s="97"/>
      <c r="H122" s="91"/>
      <c r="I122" s="91"/>
      <c r="J122" s="9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.7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.7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.7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.7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.7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5.7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5.7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5.7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5.7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5.7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5.7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5.7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5.7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5.7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5.7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5.7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5.7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5.7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5.7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5.7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5.7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5.7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5.7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5.7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5.7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5.7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</sheetData>
  <mergeCells count="7">
    <mergeCell ref="B28:H28"/>
    <mergeCell ref="B78:H78"/>
    <mergeCell ref="B102:E102"/>
    <mergeCell ref="G102:J102"/>
    <mergeCell ref="B2:H2"/>
    <mergeCell ref="B15:H15"/>
    <mergeCell ref="B60:H6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4" ma:contentTypeDescription="Create a new document." ma:contentTypeScope="" ma:versionID="4ed3ab7eeb9e2dacf758550dfc953e50">
  <xsd:schema xmlns:xsd="http://www.w3.org/2001/XMLSchema" xmlns:xs="http://www.w3.org/2001/XMLSchema" xmlns:p="http://schemas.microsoft.com/office/2006/metadata/properties" xmlns:ns2="dcc75867-4b81-416b-ba87-cf9041e81374" targetNamespace="http://schemas.microsoft.com/office/2006/metadata/properties" ma:root="true" ma:fieldsID="acbff84a02dda9183649a3eae15059b2" ns2:_="">
    <xsd:import namespace="dcc75867-4b81-416b-ba87-cf9041e81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A0F8C2-8347-4CD0-911A-42E87F5B547D}"/>
</file>

<file path=customXml/itemProps2.xml><?xml version="1.0" encoding="utf-8"?>
<ds:datastoreItem xmlns:ds="http://schemas.openxmlformats.org/officeDocument/2006/customXml" ds:itemID="{FDDAFD91-CA07-4439-A89A-51F15ED5A405}"/>
</file>

<file path=customXml/itemProps3.xml><?xml version="1.0" encoding="utf-8"?>
<ds:datastoreItem xmlns:ds="http://schemas.openxmlformats.org/officeDocument/2006/customXml" ds:itemID="{C8893A0C-A7E3-4332-A937-BAD623F05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Parsimonious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2022-06-29T14:49:00Z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0x01010053C63A7F62C51E45832604D654F4D5F9</vt:lpwstr>
  </property>
</Properties>
</file>