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edu-my.sharepoint.com/personal/sissel_m_mikkelsen_bi_no/Documents/Desktop/"/>
    </mc:Choice>
  </mc:AlternateContent>
  <xr:revisionPtr revIDLastSave="0" documentId="8_{C94CA0AA-D266-4E74-AC21-126A987FE91C}" xr6:coauthVersionLast="45" xr6:coauthVersionMax="45" xr10:uidLastSave="{00000000-0000-0000-0000-000000000000}"/>
  <bookViews>
    <workbookView xWindow="-108" yWindow="-108" windowWidth="30936" windowHeight="16896" xr2:uid="{478F8BDA-1A12-43FA-A4A3-AF2B121B31CC}"/>
  </bookViews>
  <sheets>
    <sheet name="Sc.1 - Utgangspunkt" sheetId="1" r:id="rId1"/>
    <sheet name="Sc. 2 - Innovasjon Norge" sheetId="2" r:id="rId2"/>
    <sheet name="Sc. 3 - Markedsscenario 8 %" sheetId="10" r:id="rId3"/>
    <sheet name="Sc. 4 - Reduksjon investering" sheetId="3" r:id="rId4"/>
    <sheet name="Sc. 5 - Ekstern usikkerhet" sheetId="11" r:id="rId5"/>
    <sheet name="SWOT" sheetId="7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1" l="1"/>
  <c r="G49" i="11" s="1"/>
  <c r="G50" i="11" s="1"/>
  <c r="G42" i="11" s="1"/>
  <c r="F48" i="11"/>
  <c r="F49" i="11" s="1"/>
  <c r="E48" i="11"/>
  <c r="E49" i="11" s="1"/>
  <c r="E50" i="11" s="1"/>
  <c r="E42" i="11" s="1"/>
  <c r="D48" i="11"/>
  <c r="D49" i="11" s="1"/>
  <c r="D50" i="11" s="1"/>
  <c r="D42" i="11" s="1"/>
  <c r="C48" i="11"/>
  <c r="C49" i="11" s="1"/>
  <c r="C50" i="11" s="1"/>
  <c r="C42" i="11" s="1"/>
  <c r="B48" i="11"/>
  <c r="B49" i="11" s="1"/>
  <c r="B50" i="11" s="1"/>
  <c r="B43" i="11"/>
  <c r="B42" i="11"/>
  <c r="B41" i="11"/>
  <c r="C40" i="11"/>
  <c r="B39" i="11"/>
  <c r="B44" i="11" s="1"/>
  <c r="B37" i="11"/>
  <c r="C36" i="11"/>
  <c r="G35" i="11"/>
  <c r="G40" i="11" s="1"/>
  <c r="F35" i="11"/>
  <c r="F40" i="11" s="1"/>
  <c r="E35" i="11"/>
  <c r="E40" i="11" s="1"/>
  <c r="D35" i="11"/>
  <c r="D40" i="11" s="1"/>
  <c r="C35" i="11"/>
  <c r="G33" i="11"/>
  <c r="F33" i="11"/>
  <c r="E33" i="11"/>
  <c r="D33" i="11"/>
  <c r="C33" i="11"/>
  <c r="B23" i="11"/>
  <c r="C21" i="11" s="1"/>
  <c r="B17" i="11"/>
  <c r="I5" i="11"/>
  <c r="I4" i="11"/>
  <c r="I3" i="11"/>
  <c r="I2" i="11"/>
  <c r="C13" i="10"/>
  <c r="D13" i="10"/>
  <c r="E13" i="10"/>
  <c r="F13" i="10"/>
  <c r="B13" i="10"/>
  <c r="C33" i="10" s="1"/>
  <c r="O28" i="10"/>
  <c r="N28" i="10"/>
  <c r="D33" i="10"/>
  <c r="E33" i="10"/>
  <c r="F33" i="10"/>
  <c r="G33" i="10"/>
  <c r="B49" i="10"/>
  <c r="B48" i="10"/>
  <c r="E43" i="10"/>
  <c r="D43" i="10"/>
  <c r="C43" i="10"/>
  <c r="B43" i="10"/>
  <c r="B41" i="10"/>
  <c r="C40" i="10"/>
  <c r="B37" i="10"/>
  <c r="B39" i="10" s="1"/>
  <c r="C36" i="10"/>
  <c r="G35" i="10"/>
  <c r="G40" i="10" s="1"/>
  <c r="F35" i="10"/>
  <c r="F40" i="10" s="1"/>
  <c r="E35" i="10"/>
  <c r="E40" i="10" s="1"/>
  <c r="D35" i="10"/>
  <c r="D40" i="10" s="1"/>
  <c r="C35" i="10"/>
  <c r="N23" i="10"/>
  <c r="B23" i="10"/>
  <c r="C21" i="10" s="1"/>
  <c r="P22" i="10"/>
  <c r="Q22" i="10" s="1"/>
  <c r="R22" i="10" s="1"/>
  <c r="S22" i="10" s="1"/>
  <c r="T22" i="10" s="1"/>
  <c r="R21" i="10"/>
  <c r="S21" i="10" s="1"/>
  <c r="T21" i="10" s="1"/>
  <c r="Q21" i="10"/>
  <c r="P21" i="10"/>
  <c r="B17" i="10"/>
  <c r="Q7" i="10"/>
  <c r="R7" i="10" s="1"/>
  <c r="S7" i="10" s="1"/>
  <c r="T7" i="10" s="1"/>
  <c r="Q6" i="10"/>
  <c r="R6" i="10" s="1"/>
  <c r="S6" i="10" s="1"/>
  <c r="T6" i="10" s="1"/>
  <c r="I5" i="10"/>
  <c r="N4" i="10"/>
  <c r="O4" i="10" s="1"/>
  <c r="M4" i="10"/>
  <c r="I4" i="10"/>
  <c r="M3" i="10"/>
  <c r="N3" i="10" s="1"/>
  <c r="O3" i="10" s="1"/>
  <c r="O14" i="10" s="1"/>
  <c r="I3" i="10"/>
  <c r="I2" i="10"/>
  <c r="B27" i="2"/>
  <c r="B28" i="2"/>
  <c r="E49" i="3"/>
  <c r="E50" i="3" s="1"/>
  <c r="E42" i="3" s="1"/>
  <c r="D49" i="3"/>
  <c r="D50" i="3" s="1"/>
  <c r="D42" i="3" s="1"/>
  <c r="C49" i="3"/>
  <c r="C50" i="3" s="1"/>
  <c r="C42" i="3" s="1"/>
  <c r="F48" i="3"/>
  <c r="F49" i="3" s="1"/>
  <c r="F50" i="3" s="1"/>
  <c r="F42" i="3" s="1"/>
  <c r="E48" i="3"/>
  <c r="D48" i="3"/>
  <c r="C48" i="3"/>
  <c r="B48" i="3"/>
  <c r="B49" i="3" s="1"/>
  <c r="B50" i="3" s="1"/>
  <c r="E43" i="3"/>
  <c r="B43" i="3"/>
  <c r="B42" i="3"/>
  <c r="B41" i="3"/>
  <c r="B37" i="3"/>
  <c r="B39" i="3" s="1"/>
  <c r="B44" i="3" s="1"/>
  <c r="C36" i="3"/>
  <c r="F34" i="3"/>
  <c r="E34" i="3"/>
  <c r="D34" i="3"/>
  <c r="C34" i="3"/>
  <c r="G33" i="3"/>
  <c r="G48" i="3" s="1"/>
  <c r="G49" i="3" s="1"/>
  <c r="G50" i="3" s="1"/>
  <c r="G42" i="3" s="1"/>
  <c r="F33" i="3"/>
  <c r="E33" i="3"/>
  <c r="D33" i="3"/>
  <c r="C33" i="3"/>
  <c r="B23" i="3"/>
  <c r="G43" i="3" s="1"/>
  <c r="B17" i="3"/>
  <c r="D35" i="3" s="1"/>
  <c r="D40" i="3" s="1"/>
  <c r="I5" i="3"/>
  <c r="I4" i="3"/>
  <c r="I3" i="3"/>
  <c r="I2" i="3"/>
  <c r="G38" i="2"/>
  <c r="F38" i="2"/>
  <c r="E38" i="2"/>
  <c r="D38" i="2"/>
  <c r="C38" i="2"/>
  <c r="E49" i="2"/>
  <c r="F48" i="2"/>
  <c r="F49" i="2" s="1"/>
  <c r="E48" i="2"/>
  <c r="C48" i="2"/>
  <c r="C49" i="2" s="1"/>
  <c r="C50" i="2" s="1"/>
  <c r="C42" i="2" s="1"/>
  <c r="B48" i="2"/>
  <c r="B49" i="2" s="1"/>
  <c r="B50" i="2" s="1"/>
  <c r="B43" i="2"/>
  <c r="B42" i="2"/>
  <c r="B41" i="2"/>
  <c r="B37" i="2"/>
  <c r="B39" i="2" s="1"/>
  <c r="C36" i="2"/>
  <c r="G35" i="2"/>
  <c r="G40" i="2" s="1"/>
  <c r="G34" i="2"/>
  <c r="F34" i="2"/>
  <c r="D34" i="2"/>
  <c r="G33" i="2"/>
  <c r="G48" i="2" s="1"/>
  <c r="G49" i="2" s="1"/>
  <c r="G50" i="2" s="1"/>
  <c r="G42" i="2" s="1"/>
  <c r="F33" i="2"/>
  <c r="E33" i="2"/>
  <c r="D33" i="2"/>
  <c r="D48" i="2" s="1"/>
  <c r="D49" i="2" s="1"/>
  <c r="D50" i="2" s="1"/>
  <c r="D42" i="2" s="1"/>
  <c r="C33" i="2"/>
  <c r="B23" i="2"/>
  <c r="F43" i="2" s="1"/>
  <c r="C21" i="2"/>
  <c r="D21" i="2" s="1"/>
  <c r="B17" i="2"/>
  <c r="F35" i="2" s="1"/>
  <c r="I5" i="2"/>
  <c r="I4" i="2"/>
  <c r="I3" i="2"/>
  <c r="I2" i="2"/>
  <c r="B28" i="1"/>
  <c r="F39" i="1"/>
  <c r="G38" i="1"/>
  <c r="F38" i="1"/>
  <c r="G37" i="1"/>
  <c r="F37" i="1"/>
  <c r="G36" i="1"/>
  <c r="F36" i="1"/>
  <c r="G34" i="1"/>
  <c r="F34" i="1"/>
  <c r="D42" i="1"/>
  <c r="E42" i="1"/>
  <c r="F42" i="1"/>
  <c r="G42" i="1"/>
  <c r="C42" i="1"/>
  <c r="G50" i="1"/>
  <c r="F50" i="1"/>
  <c r="E50" i="1"/>
  <c r="D50" i="1"/>
  <c r="C50" i="1"/>
  <c r="E49" i="1"/>
  <c r="F49" i="1"/>
  <c r="G49" i="1"/>
  <c r="D49" i="1"/>
  <c r="C49" i="1"/>
  <c r="D48" i="1"/>
  <c r="E48" i="1"/>
  <c r="F48" i="1"/>
  <c r="G48" i="1"/>
  <c r="C48" i="1"/>
  <c r="E43" i="1"/>
  <c r="E40" i="1"/>
  <c r="E39" i="1"/>
  <c r="E38" i="1"/>
  <c r="E37" i="1"/>
  <c r="E36" i="1"/>
  <c r="E35" i="1"/>
  <c r="E34" i="1"/>
  <c r="D34" i="1"/>
  <c r="E33" i="1"/>
  <c r="D43" i="1"/>
  <c r="D40" i="1"/>
  <c r="D37" i="1"/>
  <c r="D36" i="1"/>
  <c r="D35" i="1"/>
  <c r="D33" i="1"/>
  <c r="B42" i="1"/>
  <c r="C39" i="1"/>
  <c r="C37" i="1"/>
  <c r="C38" i="1" s="1"/>
  <c r="C34" i="1"/>
  <c r="C33" i="1"/>
  <c r="F21" i="1"/>
  <c r="E21" i="1"/>
  <c r="B15" i="1"/>
  <c r="B49" i="1"/>
  <c r="B48" i="1"/>
  <c r="B39" i="1"/>
  <c r="B37" i="1"/>
  <c r="B41" i="1"/>
  <c r="I5" i="1"/>
  <c r="I4" i="1"/>
  <c r="I3" i="1"/>
  <c r="I2" i="1"/>
  <c r="D21" i="11" l="1"/>
  <c r="D36" i="11"/>
  <c r="F50" i="11"/>
  <c r="F42" i="11" s="1"/>
  <c r="C43" i="11"/>
  <c r="D43" i="11"/>
  <c r="E43" i="11"/>
  <c r="C34" i="11"/>
  <c r="C37" i="11" s="1"/>
  <c r="F43" i="11"/>
  <c r="D34" i="11"/>
  <c r="D37" i="11" s="1"/>
  <c r="G43" i="11"/>
  <c r="E34" i="11"/>
  <c r="F34" i="11"/>
  <c r="G34" i="11"/>
  <c r="B42" i="10"/>
  <c r="B44" i="10"/>
  <c r="E34" i="10"/>
  <c r="E48" i="10"/>
  <c r="E49" i="10" s="1"/>
  <c r="P4" i="10"/>
  <c r="O15" i="10"/>
  <c r="D36" i="10"/>
  <c r="D21" i="10"/>
  <c r="P3" i="10"/>
  <c r="B50" i="10"/>
  <c r="C48" i="10"/>
  <c r="C49" i="10" s="1"/>
  <c r="D48" i="10"/>
  <c r="D49" i="10" s="1"/>
  <c r="D50" i="10" s="1"/>
  <c r="D42" i="10" s="1"/>
  <c r="C34" i="10"/>
  <c r="C37" i="10" s="1"/>
  <c r="F43" i="10"/>
  <c r="D34" i="10"/>
  <c r="D37" i="10" s="1"/>
  <c r="G43" i="10"/>
  <c r="F34" i="10"/>
  <c r="P23" i="10"/>
  <c r="Q23" i="10" s="1"/>
  <c r="R23" i="10" s="1"/>
  <c r="S23" i="10" s="1"/>
  <c r="T23" i="10" s="1"/>
  <c r="G35" i="3"/>
  <c r="G40" i="3" s="1"/>
  <c r="E35" i="3"/>
  <c r="E40" i="3" s="1"/>
  <c r="F35" i="3"/>
  <c r="F40" i="3" s="1"/>
  <c r="C21" i="3"/>
  <c r="G34" i="3"/>
  <c r="C35" i="3"/>
  <c r="C40" i="3" s="1"/>
  <c r="C43" i="3"/>
  <c r="D43" i="3"/>
  <c r="F43" i="3"/>
  <c r="C43" i="2"/>
  <c r="E43" i="2"/>
  <c r="G43" i="2"/>
  <c r="D36" i="2"/>
  <c r="B44" i="2"/>
  <c r="F40" i="2"/>
  <c r="F50" i="2"/>
  <c r="F42" i="2" s="1"/>
  <c r="E21" i="2"/>
  <c r="E36" i="2"/>
  <c r="E50" i="2"/>
  <c r="E42" i="2" s="1"/>
  <c r="E34" i="2"/>
  <c r="C35" i="2"/>
  <c r="C40" i="2" s="1"/>
  <c r="D35" i="2"/>
  <c r="D40" i="2" s="1"/>
  <c r="D43" i="2"/>
  <c r="E35" i="2"/>
  <c r="E40" i="2" s="1"/>
  <c r="C34" i="2"/>
  <c r="E44" i="1"/>
  <c r="D44" i="1"/>
  <c r="D38" i="1"/>
  <c r="D39" i="1" s="1"/>
  <c r="C44" i="1"/>
  <c r="B17" i="1"/>
  <c r="F35" i="1" s="1"/>
  <c r="F40" i="1" s="1"/>
  <c r="B43" i="1"/>
  <c r="B23" i="1"/>
  <c r="C21" i="1" s="1"/>
  <c r="C36" i="1"/>
  <c r="F33" i="1"/>
  <c r="G33" i="1"/>
  <c r="C38" i="11" l="1"/>
  <c r="C39" i="11"/>
  <c r="C44" i="11" s="1"/>
  <c r="D38" i="11"/>
  <c r="D39" i="11" s="1"/>
  <c r="D44" i="11" s="1"/>
  <c r="E21" i="11"/>
  <c r="E36" i="11"/>
  <c r="E37" i="11" s="1"/>
  <c r="F48" i="10"/>
  <c r="F49" i="10" s="1"/>
  <c r="D38" i="10"/>
  <c r="D39" i="10" s="1"/>
  <c r="D44" i="10" s="1"/>
  <c r="C38" i="10"/>
  <c r="C39" i="10" s="1"/>
  <c r="E21" i="10"/>
  <c r="E36" i="10"/>
  <c r="E37" i="10" s="1"/>
  <c r="P15" i="10"/>
  <c r="Q4" i="10"/>
  <c r="P14" i="10"/>
  <c r="Q3" i="10"/>
  <c r="C50" i="10"/>
  <c r="C42" i="10" s="1"/>
  <c r="C37" i="3"/>
  <c r="D21" i="3"/>
  <c r="D36" i="3"/>
  <c r="D37" i="3" s="1"/>
  <c r="C38" i="3"/>
  <c r="C39" i="3" s="1"/>
  <c r="C44" i="3" s="1"/>
  <c r="D37" i="2"/>
  <c r="C37" i="2"/>
  <c r="C39" i="2" s="1"/>
  <c r="C44" i="2" s="1"/>
  <c r="E37" i="2"/>
  <c r="E39" i="2" s="1"/>
  <c r="E44" i="2" s="1"/>
  <c r="D39" i="2"/>
  <c r="D44" i="2" s="1"/>
  <c r="F21" i="2"/>
  <c r="G36" i="2" s="1"/>
  <c r="G37" i="2" s="1"/>
  <c r="F36" i="2"/>
  <c r="F37" i="2" s="1"/>
  <c r="C35" i="1"/>
  <c r="C40" i="1" s="1"/>
  <c r="G35" i="1"/>
  <c r="G40" i="1" s="1"/>
  <c r="D21" i="1"/>
  <c r="F43" i="1"/>
  <c r="C43" i="1"/>
  <c r="G43" i="1"/>
  <c r="B50" i="1"/>
  <c r="B44" i="1" s="1"/>
  <c r="E38" i="11" l="1"/>
  <c r="E39" i="11" s="1"/>
  <c r="E44" i="11" s="1"/>
  <c r="F36" i="11"/>
  <c r="F37" i="11" s="1"/>
  <c r="F21" i="11"/>
  <c r="G36" i="11" s="1"/>
  <c r="G37" i="11" s="1"/>
  <c r="C44" i="10"/>
  <c r="G48" i="10"/>
  <c r="G49" i="10" s="1"/>
  <c r="G50" i="10" s="1"/>
  <c r="G42" i="10" s="1"/>
  <c r="G34" i="10"/>
  <c r="E50" i="10"/>
  <c r="E42" i="10" s="1"/>
  <c r="Q14" i="10"/>
  <c r="R3" i="10"/>
  <c r="Q15" i="10"/>
  <c r="R4" i="10"/>
  <c r="E38" i="10"/>
  <c r="E39" i="10"/>
  <c r="E44" i="10" s="1"/>
  <c r="F21" i="10"/>
  <c r="G36" i="10" s="1"/>
  <c r="G37" i="10" s="1"/>
  <c r="F36" i="10"/>
  <c r="F37" i="10" s="1"/>
  <c r="D38" i="3"/>
  <c r="D39" i="3" s="1"/>
  <c r="D44" i="3" s="1"/>
  <c r="E21" i="3"/>
  <c r="E36" i="3"/>
  <c r="E37" i="3" s="1"/>
  <c r="G39" i="2"/>
  <c r="G44" i="2" s="1"/>
  <c r="F39" i="2"/>
  <c r="F44" i="2" s="1"/>
  <c r="G39" i="1"/>
  <c r="G44" i="1" s="1"/>
  <c r="G38" i="11" l="1"/>
  <c r="G39" i="11" s="1"/>
  <c r="G44" i="11" s="1"/>
  <c r="F38" i="11"/>
  <c r="F39" i="11" s="1"/>
  <c r="F44" i="11" s="1"/>
  <c r="F50" i="10"/>
  <c r="F42" i="10" s="1"/>
  <c r="F38" i="10"/>
  <c r="F39" i="10" s="1"/>
  <c r="F44" i="10" s="1"/>
  <c r="B28" i="10" s="1"/>
  <c r="R15" i="10"/>
  <c r="S4" i="10"/>
  <c r="G38" i="10"/>
  <c r="G39" i="10" s="1"/>
  <c r="G44" i="10" s="1"/>
  <c r="R14" i="10"/>
  <c r="S3" i="10"/>
  <c r="E38" i="3"/>
  <c r="E39" i="3" s="1"/>
  <c r="E44" i="3" s="1"/>
  <c r="F36" i="3"/>
  <c r="F37" i="3" s="1"/>
  <c r="F21" i="3"/>
  <c r="G36" i="3" s="1"/>
  <c r="G37" i="3" s="1"/>
  <c r="F44" i="1"/>
  <c r="B27" i="1" s="1"/>
  <c r="B28" i="11" l="1"/>
  <c r="B27" i="11"/>
  <c r="B27" i="10"/>
  <c r="T3" i="10"/>
  <c r="S14" i="10"/>
  <c r="S15" i="10"/>
  <c r="T4" i="10"/>
  <c r="T15" i="10" s="1"/>
  <c r="G38" i="3"/>
  <c r="G39" i="3" s="1"/>
  <c r="G44" i="3" s="1"/>
  <c r="F38" i="3"/>
  <c r="F39" i="3" s="1"/>
  <c r="F44" i="3" s="1"/>
  <c r="B2" i="10" l="1"/>
  <c r="B3" i="10" s="1"/>
  <c r="T14" i="10"/>
  <c r="B27" i="3"/>
  <c r="B28" i="3"/>
</calcChain>
</file>

<file path=xl/sharedStrings.xml><?xml version="1.0" encoding="utf-8"?>
<sst xmlns="http://schemas.openxmlformats.org/spreadsheetml/2006/main" count="276" uniqueCount="65">
  <si>
    <t>Forventet</t>
  </si>
  <si>
    <t>Basis info</t>
  </si>
  <si>
    <t>Margin</t>
  </si>
  <si>
    <t>Margin i%</t>
  </si>
  <si>
    <t xml:space="preserve">Markedsstørelse </t>
  </si>
  <si>
    <t>Markedsandel</t>
  </si>
  <si>
    <t>Pris per enhet</t>
  </si>
  <si>
    <t xml:space="preserve">Kostnad per enhet </t>
  </si>
  <si>
    <t>Investering</t>
  </si>
  <si>
    <t>Serielån 80% av invst.</t>
  </si>
  <si>
    <t>Lånets rentesats</t>
  </si>
  <si>
    <t xml:space="preserve">Skatt </t>
  </si>
  <si>
    <t>Avkastningkrav EK</t>
  </si>
  <si>
    <r>
      <rPr>
        <b/>
        <sz val="11"/>
        <color theme="1"/>
        <rFont val="Calibri"/>
        <family val="2"/>
        <scheme val="minor"/>
      </rPr>
      <t>Current Scenario</t>
    </r>
    <r>
      <rPr>
        <sz val="11"/>
        <color theme="1"/>
        <rFont val="Calibri"/>
        <family val="2"/>
        <scheme val="minor"/>
      </rPr>
      <t xml:space="preserve">
Prosjektet er ikke lønnsomm med en gitt utgankspunkt</t>
    </r>
  </si>
  <si>
    <t>Årlig vekst i markedsandel</t>
  </si>
  <si>
    <t>Omsettning</t>
  </si>
  <si>
    <t>Kostnader (betalbare)</t>
  </si>
  <si>
    <t>Skatt</t>
  </si>
  <si>
    <t>Levetid (år)</t>
  </si>
  <si>
    <t>Avskrivninger (lineære)</t>
  </si>
  <si>
    <t>Arbeidskapital (AK)</t>
  </si>
  <si>
    <t>Restverdi</t>
  </si>
  <si>
    <t>Serielån</t>
  </si>
  <si>
    <t>Løpetid (år)</t>
  </si>
  <si>
    <t>Avdrag</t>
  </si>
  <si>
    <t>Rente</t>
  </si>
  <si>
    <t>Avksatningskrav EK</t>
  </si>
  <si>
    <t>Nåverdi etter EK metode</t>
  </si>
  <si>
    <t>IRR</t>
  </si>
  <si>
    <t>Tid</t>
  </si>
  <si>
    <t>Salgsinntekt</t>
  </si>
  <si>
    <t>Betalbarkostnader</t>
  </si>
  <si>
    <t>Avskrivinger (-)</t>
  </si>
  <si>
    <t>Renter</t>
  </si>
  <si>
    <t>Resultat før skatt</t>
  </si>
  <si>
    <t>Skatt 22%</t>
  </si>
  <si>
    <t>Resultat etter skatt</t>
  </si>
  <si>
    <t>Avskrivinger (+)</t>
  </si>
  <si>
    <t>Investeringer</t>
  </si>
  <si>
    <t>Endringer i arbeidskapital</t>
  </si>
  <si>
    <t>Lån og avdrag</t>
  </si>
  <si>
    <t>Kontantsstrøm for egenkapital metoden</t>
  </si>
  <si>
    <t>Klad: arbeidskapital</t>
  </si>
  <si>
    <t>Arbeidskapital %10 SI</t>
  </si>
  <si>
    <t>Endringer i Arbeidskapital</t>
  </si>
  <si>
    <r>
      <rPr>
        <b/>
        <sz val="11"/>
        <color theme="1"/>
        <rFont val="Calibri"/>
        <family val="2"/>
        <scheme val="minor"/>
      </rPr>
      <t>Scenario - Innovasjon Norge</t>
    </r>
    <r>
      <rPr>
        <sz val="11"/>
        <color theme="1"/>
        <rFont val="Calibri"/>
        <family val="2"/>
        <scheme val="minor"/>
      </rPr>
      <t xml:space="preserve">
Prosjektet er ikke lønnsomm med avkatningksrav til EK på 15%
IRR er 3% - noe som sier at det er potensielaet i prosjektet og den kan være lønnsomm med avkstaningkrav på 3%</t>
    </r>
  </si>
  <si>
    <t>Skatt 10%</t>
  </si>
  <si>
    <r>
      <rPr>
        <b/>
        <sz val="11"/>
        <color theme="1"/>
        <rFont val="Calibri"/>
        <family val="2"/>
        <scheme val="minor"/>
      </rPr>
      <t>Scenario 1</t>
    </r>
    <r>
      <rPr>
        <sz val="11"/>
        <color theme="1"/>
        <rFont val="Calibri"/>
        <family val="2"/>
        <scheme val="minor"/>
      </rPr>
      <t xml:space="preserve">
Redukasjon av investeringsbeløpet med 1 mil. og finansiering fra Innovasjon Norge </t>
    </r>
  </si>
  <si>
    <t>INTERN</t>
  </si>
  <si>
    <r>
      <rPr>
        <b/>
        <sz val="14"/>
        <color theme="1"/>
        <rFont val="Calibri"/>
        <family val="2"/>
        <scheme val="minor"/>
      </rPr>
      <t>Styrker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Lokalt
Fleksibilitet
Reaksjontid
Kundelojalitet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</si>
  <si>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Svakheter
</t>
    </r>
    <r>
      <rPr>
        <sz val="11"/>
        <color theme="1"/>
        <rFont val="Calibri"/>
        <family val="2"/>
        <scheme val="minor"/>
      </rPr>
      <t>Organisajon
Høye kostnader
Evne til å ta finansielle risiko
Resultat</t>
    </r>
    <r>
      <rPr>
        <b/>
        <sz val="14"/>
        <color theme="1"/>
        <rFont val="Calibri"/>
        <family val="2"/>
        <scheme val="minor"/>
      </rPr>
      <t xml:space="preserve">
</t>
    </r>
  </si>
  <si>
    <t>EKSTERN</t>
  </si>
  <si>
    <r>
      <t xml:space="preserve">Muligheter
</t>
    </r>
    <r>
      <rPr>
        <sz val="11"/>
        <color theme="1"/>
        <rFont val="Calibri"/>
        <family val="2"/>
        <scheme val="minor"/>
      </rPr>
      <t>Økende marked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Økende etterspørsel
</t>
    </r>
    <r>
      <rPr>
        <sz val="10"/>
        <color theme="1"/>
        <rFont val="Calibri"/>
        <family val="2"/>
        <scheme val="minor"/>
      </rPr>
      <t>Markedspris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Lover og regleg for grønn omstilling</t>
    </r>
  </si>
  <si>
    <r>
      <rPr>
        <b/>
        <sz val="11"/>
        <color theme="1"/>
        <rFont val="Calibri"/>
        <family val="2"/>
        <scheme val="minor"/>
      </rPr>
      <t>Scenario 3</t>
    </r>
    <r>
      <rPr>
        <sz val="11"/>
        <color theme="1"/>
        <rFont val="Calibri"/>
        <family val="2"/>
        <scheme val="minor"/>
      </rPr>
      <t xml:space="preserve">
Optimalisering av kostnader med 10% og finansiering fra Innovasjon Norge </t>
    </r>
  </si>
  <si>
    <t>Markedsstørrelse</t>
  </si>
  <si>
    <t>Basis vekst CAGR 11%</t>
  </si>
  <si>
    <t>1,5 mål vekst 15%</t>
  </si>
  <si>
    <t>CAGR markedsvekst</t>
  </si>
  <si>
    <t>ELREP AS</t>
  </si>
  <si>
    <t>Markedsstørrelse med basis og 1,5 graders utvikkling (egentlig bare det samme som over men presentert på samme måte som de uinder)</t>
  </si>
  <si>
    <t>Hvilkens vekst tilsier tallene i oppgaven</t>
  </si>
  <si>
    <t>Driftsinntekter dersom ELREP følger markedstrender</t>
  </si>
  <si>
    <t>Det betyr at de i tillegg til å vokse etter markedstrendene må ta mellom 11% og 15% av markedet via å øke markedsandeler</t>
  </si>
  <si>
    <t xml:space="preserve">Dette betyr at selskapet venter å øke driftsinntektene med 26%, som er smått utrolig med tanke på at markedet i teorien bør vokse med 11-15% årlig. </t>
  </si>
  <si>
    <r>
      <t xml:space="preserve">Trusler
</t>
    </r>
    <r>
      <rPr>
        <sz val="10"/>
        <color theme="1"/>
        <rFont val="Calibri"/>
        <family val="2"/>
        <scheme val="minor"/>
      </rPr>
      <t xml:space="preserve">Motvilje blant lokalbefolkning Økende konkurranse 
Sårbare for store aktører
Teknologi
Investeringsbehov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</si>
</sst>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kr&quot;\ #,##0;[Red]\-&quot;kr&quot;\ #,##0"/>
    <numFmt numFmtId="8" formatCode="&quot;kr&quot;\ #,##0.00;[Red]\-&quot;kr&quot;\ #,##0.00"/>
    <numFmt numFmtId="43" formatCode="_-* #,##0.00_-;\-* #,##0.00_-;_-* &quot;-&quot;??_-;_-@_-"/>
    <numFmt numFmtId="164" formatCode="0.0\ %"/>
    <numFmt numFmtId="165" formatCode="_-* #,##0_-;\-* #,##0_-;_-* &quot;-&quot;??_-;_-@_-"/>
    <numFmt numFmtId="166" formatCode="0.000\ %"/>
    <numFmt numFmtId="167" formatCode="0.00000\ %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Times New Roman"/>
      <family val="1"/>
    </font>
    <font>
      <b/>
      <i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1" xfId="0" applyFont="1" applyFill="1" applyBorder="1" applyAlignment="1">
      <alignment horizontal="right"/>
    </xf>
    <xf numFmtId="3" fontId="2" fillId="2" borderId="1" xfId="0" applyNumberFormat="1" applyFont="1" applyFill="1" applyBorder="1"/>
    <xf numFmtId="0" fontId="0" fillId="3" borderId="1" xfId="0" applyFill="1" applyBorder="1"/>
    <xf numFmtId="10" fontId="0" fillId="3" borderId="1" xfId="0" applyNumberFormat="1" applyFill="1" applyBorder="1"/>
    <xf numFmtId="9" fontId="2" fillId="2" borderId="1" xfId="0" applyNumberFormat="1" applyFont="1" applyFill="1" applyBorder="1"/>
    <xf numFmtId="9" fontId="0" fillId="3" borderId="1" xfId="0" applyNumberFormat="1" applyFill="1" applyBorder="1"/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/>
    <xf numFmtId="10" fontId="4" fillId="3" borderId="1" xfId="0" applyNumberFormat="1" applyFont="1" applyFill="1" applyBorder="1"/>
    <xf numFmtId="1" fontId="2" fillId="2" borderId="1" xfId="0" applyNumberFormat="1" applyFont="1" applyFill="1" applyBorder="1"/>
    <xf numFmtId="3" fontId="1" fillId="2" borderId="1" xfId="0" applyNumberFormat="1" applyFont="1" applyFill="1" applyBorder="1"/>
    <xf numFmtId="9" fontId="1" fillId="2" borderId="1" xfId="0" applyNumberFormat="1" applyFont="1" applyFill="1" applyBorder="1"/>
    <xf numFmtId="0" fontId="5" fillId="0" borderId="1" xfId="0" applyFont="1" applyBorder="1" applyAlignment="1">
      <alignment horizontal="right"/>
    </xf>
    <xf numFmtId="3" fontId="5" fillId="4" borderId="1" xfId="0" applyNumberFormat="1" applyFont="1" applyFill="1" applyBorder="1"/>
    <xf numFmtId="9" fontId="5" fillId="4" borderId="1" xfId="0" applyNumberFormat="1" applyFont="1" applyFill="1" applyBorder="1"/>
    <xf numFmtId="3" fontId="5" fillId="0" borderId="1" xfId="0" applyNumberFormat="1" applyFont="1" applyBorder="1"/>
    <xf numFmtId="0" fontId="5" fillId="0" borderId="1" xfId="0" applyFont="1" applyBorder="1"/>
    <xf numFmtId="0" fontId="1" fillId="3" borderId="2" xfId="0" applyFont="1" applyFill="1" applyBorder="1" applyAlignment="1">
      <alignment horizontal="right"/>
    </xf>
    <xf numFmtId="10" fontId="1" fillId="4" borderId="3" xfId="0" applyNumberFormat="1" applyFont="1" applyFill="1" applyBorder="1"/>
    <xf numFmtId="0" fontId="1" fillId="3" borderId="4" xfId="0" applyFont="1" applyFill="1" applyBorder="1" applyAlignment="1">
      <alignment horizontal="right"/>
    </xf>
    <xf numFmtId="8" fontId="1" fillId="3" borderId="5" xfId="0" applyNumberFormat="1" applyFont="1" applyFill="1" applyBorder="1"/>
    <xf numFmtId="0" fontId="1" fillId="3" borderId="6" xfId="0" applyFont="1" applyFill="1" applyBorder="1" applyAlignment="1">
      <alignment horizontal="right"/>
    </xf>
    <xf numFmtId="9" fontId="1" fillId="3" borderId="7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1" fillId="3" borderId="1" xfId="0" applyFont="1" applyFill="1" applyBorder="1"/>
    <xf numFmtId="3" fontId="1" fillId="3" borderId="1" xfId="0" applyNumberFormat="1" applyFont="1" applyFill="1" applyBorder="1"/>
    <xf numFmtId="0" fontId="1" fillId="6" borderId="1" xfId="0" applyFont="1" applyFill="1" applyBorder="1"/>
    <xf numFmtId="3" fontId="1" fillId="6" borderId="1" xfId="0" applyNumberFormat="1" applyFont="1" applyFill="1" applyBorder="1"/>
    <xf numFmtId="3" fontId="0" fillId="3" borderId="0" xfId="0" applyNumberFormat="1" applyFill="1"/>
    <xf numFmtId="0" fontId="6" fillId="7" borderId="1" xfId="0" applyFont="1" applyFill="1" applyBorder="1"/>
    <xf numFmtId="3" fontId="6" fillId="7" borderId="1" xfId="0" applyNumberFormat="1" applyFont="1" applyFill="1" applyBorder="1"/>
    <xf numFmtId="0" fontId="1" fillId="3" borderId="0" xfId="0" applyFont="1" applyFill="1"/>
    <xf numFmtId="164" fontId="5" fillId="4" borderId="1" xfId="0" applyNumberFormat="1" applyFont="1" applyFill="1" applyBorder="1"/>
    <xf numFmtId="9" fontId="5" fillId="4" borderId="1" xfId="2" applyFont="1" applyFill="1" applyBorder="1"/>
    <xf numFmtId="165" fontId="1" fillId="3" borderId="1" xfId="1" applyNumberFormat="1" applyFont="1" applyFill="1" applyBorder="1"/>
    <xf numFmtId="0" fontId="1" fillId="0" borderId="0" xfId="0" applyFont="1" applyAlignment="1">
      <alignment wrapText="1"/>
    </xf>
    <xf numFmtId="0" fontId="8" fillId="3" borderId="0" xfId="0" applyFont="1" applyFill="1"/>
    <xf numFmtId="164" fontId="1" fillId="3" borderId="7" xfId="0" applyNumberFormat="1" applyFont="1" applyFill="1" applyBorder="1"/>
    <xf numFmtId="0" fontId="1" fillId="0" borderId="0" xfId="0" applyFont="1" applyAlignment="1">
      <alignment wrapText="1"/>
    </xf>
    <xf numFmtId="9" fontId="0" fillId="3" borderId="0" xfId="0" applyNumberFormat="1" applyFill="1"/>
    <xf numFmtId="165" fontId="0" fillId="3" borderId="0" xfId="1" applyNumberFormat="1" applyFont="1" applyFill="1"/>
    <xf numFmtId="165" fontId="0" fillId="3" borderId="0" xfId="0" applyNumberFormat="1" applyFill="1"/>
    <xf numFmtId="166" fontId="0" fillId="3" borderId="0" xfId="2" applyNumberFormat="1" applyFont="1" applyFill="1"/>
    <xf numFmtId="167" fontId="2" fillId="2" borderId="1" xfId="2" applyNumberFormat="1" applyFont="1" applyFill="1" applyBorder="1"/>
    <xf numFmtId="14" fontId="0" fillId="3" borderId="0" xfId="0" applyNumberFormat="1" applyFill="1"/>
    <xf numFmtId="0" fontId="8" fillId="2" borderId="0" xfId="0" applyFont="1" applyFill="1"/>
    <xf numFmtId="9" fontId="0" fillId="2" borderId="0" xfId="0" applyNumberFormat="1" applyFill="1"/>
    <xf numFmtId="167" fontId="0" fillId="2" borderId="0" xfId="2" applyNumberFormat="1" applyFont="1" applyFill="1"/>
    <xf numFmtId="165" fontId="0" fillId="2" borderId="0" xfId="1" applyNumberFormat="1" applyFont="1" applyFill="1"/>
    <xf numFmtId="165" fontId="0" fillId="2" borderId="0" xfId="0" applyNumberFormat="1" applyFill="1"/>
    <xf numFmtId="9" fontId="0" fillId="6" borderId="0" xfId="0" applyNumberFormat="1" applyFill="1"/>
    <xf numFmtId="165" fontId="0" fillId="6" borderId="0" xfId="1" applyNumberFormat="1" applyFont="1" applyFill="1"/>
    <xf numFmtId="9" fontId="0" fillId="2" borderId="0" xfId="2" applyNumberFormat="1" applyFont="1" applyFill="1"/>
    <xf numFmtId="9" fontId="0" fillId="2" borderId="0" xfId="2" applyFont="1" applyFill="1"/>
    <xf numFmtId="6" fontId="1" fillId="3" borderId="5" xfId="0" applyNumberFormat="1" applyFont="1" applyFill="1" applyBorder="1"/>
    <xf numFmtId="0" fontId="1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3" borderId="2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8" fillId="9" borderId="2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 textRotation="255"/>
    </xf>
    <xf numFmtId="0" fontId="9" fillId="8" borderId="11" xfId="0" applyFont="1" applyFill="1" applyBorder="1" applyAlignment="1">
      <alignment horizontal="center" vertical="center" textRotation="255"/>
    </xf>
    <xf numFmtId="0" fontId="9" fillId="8" borderId="12" xfId="0" applyFont="1" applyFill="1" applyBorder="1" applyAlignment="1">
      <alignment horizontal="center" vertical="center" textRotation="255"/>
    </xf>
    <xf numFmtId="0" fontId="9" fillId="8" borderId="10" xfId="0" applyFont="1" applyFill="1" applyBorder="1" applyAlignment="1">
      <alignment horizontal="center" textRotation="255"/>
    </xf>
    <xf numFmtId="0" fontId="9" fillId="8" borderId="11" xfId="0" applyFont="1" applyFill="1" applyBorder="1" applyAlignment="1">
      <alignment horizontal="center" textRotation="255"/>
    </xf>
    <xf numFmtId="0" fontId="9" fillId="8" borderId="12" xfId="0" applyFont="1" applyFill="1" applyBorder="1" applyAlignment="1">
      <alignment horizontal="center" textRotation="255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BB5E-5FC6-45B4-BCDD-B4EF5396D6B7}">
  <dimension ref="A1:N50"/>
  <sheetViews>
    <sheetView tabSelected="1" topLeftCell="A9" workbookViewId="0">
      <selection activeCell="I19" sqref="I19"/>
    </sheetView>
  </sheetViews>
  <sheetFormatPr defaultColWidth="8.6640625" defaultRowHeight="14.4" x14ac:dyDescent="0.3"/>
  <cols>
    <col min="1" max="1" width="38.6640625" style="2" bestFit="1" customWidth="1"/>
    <col min="2" max="2" width="14.33203125" style="2" bestFit="1" customWidth="1"/>
    <col min="3" max="4" width="14.33203125" style="2" customWidth="1"/>
    <col min="5" max="7" width="10.6640625" style="2" bestFit="1" customWidth="1"/>
    <col min="8" max="8" width="8.6640625" style="2"/>
    <col min="9" max="9" width="11.33203125" style="2" customWidth="1"/>
    <col min="10" max="10" width="9.6640625" style="2" bestFit="1" customWidth="1"/>
    <col min="11" max="13" width="9.109375" style="2" bestFit="1" customWidth="1"/>
    <col min="14" max="16384" width="8.6640625" style="2"/>
  </cols>
  <sheetData>
    <row r="1" spans="1:14" x14ac:dyDescent="0.3">
      <c r="A1"/>
      <c r="B1" s="1" t="s">
        <v>0</v>
      </c>
      <c r="G1" s="2" t="s">
        <v>1</v>
      </c>
      <c r="H1" s="2" t="s">
        <v>2</v>
      </c>
      <c r="I1" s="2" t="s">
        <v>3</v>
      </c>
    </row>
    <row r="2" spans="1:14" ht="15.6" x14ac:dyDescent="0.3">
      <c r="A2" s="3" t="s">
        <v>4</v>
      </c>
      <c r="B2" s="4"/>
      <c r="F2" s="3" t="s">
        <v>4</v>
      </c>
      <c r="G2" s="4"/>
      <c r="H2" s="5"/>
      <c r="I2" s="6" t="e">
        <f>(H2-G2)/G2</f>
        <v>#DIV/0!</v>
      </c>
    </row>
    <row r="3" spans="1:14" ht="15.6" x14ac:dyDescent="0.3">
      <c r="A3" s="3" t="s">
        <v>5</v>
      </c>
      <c r="B3" s="7"/>
      <c r="F3" s="3" t="s">
        <v>5</v>
      </c>
      <c r="G3" s="7"/>
      <c r="H3" s="8"/>
      <c r="I3" s="6" t="e">
        <f>(H3-G3)/G3</f>
        <v>#DIV/0!</v>
      </c>
    </row>
    <row r="4" spans="1:14" ht="15.6" x14ac:dyDescent="0.3">
      <c r="A4" s="3" t="s">
        <v>6</v>
      </c>
      <c r="B4" s="4"/>
      <c r="F4" s="9" t="s">
        <v>6</v>
      </c>
      <c r="G4" s="4"/>
      <c r="H4" s="10"/>
      <c r="I4" s="11" t="e">
        <f>(H4-G4)/G4</f>
        <v>#DIV/0!</v>
      </c>
    </row>
    <row r="5" spans="1:14" ht="15.6" x14ac:dyDescent="0.3">
      <c r="A5" s="3" t="s">
        <v>7</v>
      </c>
      <c r="B5" s="12"/>
      <c r="F5" s="3" t="s">
        <v>7</v>
      </c>
      <c r="G5" s="12"/>
      <c r="H5" s="5"/>
      <c r="I5" s="6" t="e">
        <f>(H5-G5)/G5</f>
        <v>#DIV/0!</v>
      </c>
    </row>
    <row r="6" spans="1:14" ht="15.6" x14ac:dyDescent="0.3">
      <c r="A6" s="3" t="s">
        <v>8</v>
      </c>
      <c r="B6" s="13"/>
    </row>
    <row r="7" spans="1:14" ht="15.6" x14ac:dyDescent="0.3">
      <c r="A7" s="3" t="s">
        <v>9</v>
      </c>
      <c r="B7" s="13"/>
    </row>
    <row r="8" spans="1:14" ht="15.6" x14ac:dyDescent="0.3">
      <c r="A8" s="3" t="s">
        <v>10</v>
      </c>
      <c r="B8" s="14"/>
    </row>
    <row r="9" spans="1:14" ht="16.2" thickBot="1" x14ac:dyDescent="0.35">
      <c r="A9" s="3" t="s">
        <v>11</v>
      </c>
      <c r="B9" s="14">
        <v>0.22</v>
      </c>
    </row>
    <row r="10" spans="1:14" ht="15.6" x14ac:dyDescent="0.3">
      <c r="A10" s="3" t="s">
        <v>12</v>
      </c>
      <c r="B10" s="14"/>
      <c r="I10" s="60" t="s">
        <v>13</v>
      </c>
      <c r="J10" s="61"/>
      <c r="K10" s="61"/>
      <c r="L10" s="61"/>
      <c r="M10" s="61"/>
      <c r="N10" s="62"/>
    </row>
    <row r="11" spans="1:14" ht="15.6" x14ac:dyDescent="0.3">
      <c r="A11" s="3" t="s">
        <v>14</v>
      </c>
      <c r="B11" s="14"/>
      <c r="I11" s="63"/>
      <c r="J11" s="64"/>
      <c r="K11" s="64"/>
      <c r="L11" s="64"/>
      <c r="M11" s="64"/>
      <c r="N11" s="65"/>
    </row>
    <row r="12" spans="1:14" x14ac:dyDescent="0.3">
      <c r="I12" s="63"/>
      <c r="J12" s="64"/>
      <c r="K12" s="64"/>
      <c r="L12" s="64"/>
      <c r="M12" s="64"/>
      <c r="N12" s="65"/>
    </row>
    <row r="13" spans="1:14" ht="16.2" thickBot="1" x14ac:dyDescent="0.35">
      <c r="A13" s="15" t="s">
        <v>15</v>
      </c>
      <c r="B13" s="16">
        <v>2000000</v>
      </c>
      <c r="C13" s="16">
        <v>4500000</v>
      </c>
      <c r="D13" s="16">
        <v>5000000</v>
      </c>
      <c r="E13" s="16">
        <v>5500000</v>
      </c>
      <c r="F13" s="16">
        <v>5000000</v>
      </c>
      <c r="I13" s="66"/>
      <c r="J13" s="67"/>
      <c r="K13" s="67"/>
      <c r="L13" s="67"/>
      <c r="M13" s="67"/>
      <c r="N13" s="68"/>
    </row>
    <row r="14" spans="1:14" ht="15.6" x14ac:dyDescent="0.3">
      <c r="A14" s="15" t="s">
        <v>16</v>
      </c>
      <c r="B14" s="36">
        <v>0.7</v>
      </c>
    </row>
    <row r="15" spans="1:14" ht="15.6" x14ac:dyDescent="0.3">
      <c r="A15" s="15" t="s">
        <v>17</v>
      </c>
      <c r="B15" s="17">
        <f>B9</f>
        <v>0.22</v>
      </c>
    </row>
    <row r="16" spans="1:14" ht="15.6" x14ac:dyDescent="0.3">
      <c r="A16" s="15" t="s">
        <v>18</v>
      </c>
      <c r="B16" s="16">
        <v>5</v>
      </c>
    </row>
    <row r="17" spans="1:9" ht="15.6" x14ac:dyDescent="0.3">
      <c r="A17" s="15" t="s">
        <v>19</v>
      </c>
      <c r="B17" s="18">
        <f>(B19-B20)/B16</f>
        <v>1200000</v>
      </c>
      <c r="I17" s="39"/>
    </row>
    <row r="18" spans="1:9" ht="15.6" x14ac:dyDescent="0.3">
      <c r="A18" s="15" t="s">
        <v>20</v>
      </c>
      <c r="B18" s="17">
        <v>0.1</v>
      </c>
    </row>
    <row r="19" spans="1:9" ht="15.6" x14ac:dyDescent="0.3">
      <c r="A19" s="15" t="s">
        <v>8</v>
      </c>
      <c r="B19" s="16">
        <v>6000000</v>
      </c>
      <c r="I19" s="39"/>
    </row>
    <row r="20" spans="1:9" ht="15.6" x14ac:dyDescent="0.3">
      <c r="A20" s="15" t="s">
        <v>21</v>
      </c>
      <c r="B20" s="16">
        <v>0</v>
      </c>
    </row>
    <row r="21" spans="1:9" ht="15.6" x14ac:dyDescent="0.3">
      <c r="A21" s="15" t="s">
        <v>22</v>
      </c>
      <c r="B21" s="16">
        <v>5500000</v>
      </c>
      <c r="C21" s="16">
        <f>B21-B23</f>
        <v>4400000</v>
      </c>
      <c r="D21" s="16">
        <f>C21-B23</f>
        <v>3300000</v>
      </c>
      <c r="E21" s="16">
        <f>D21-B23</f>
        <v>2200000</v>
      </c>
      <c r="F21" s="16">
        <f>E21-B23</f>
        <v>1100000</v>
      </c>
    </row>
    <row r="22" spans="1:9" ht="15.6" x14ac:dyDescent="0.3">
      <c r="A22" s="15" t="s">
        <v>23</v>
      </c>
      <c r="B22" s="16">
        <v>5</v>
      </c>
      <c r="C22" s="19"/>
      <c r="D22" s="19"/>
      <c r="E22" s="19"/>
      <c r="F22" s="19"/>
    </row>
    <row r="23" spans="1:9" ht="15.6" x14ac:dyDescent="0.3">
      <c r="A23" s="15" t="s">
        <v>24</v>
      </c>
      <c r="B23" s="18">
        <f>B21/B22</f>
        <v>1100000</v>
      </c>
      <c r="C23" s="19"/>
      <c r="D23" s="19"/>
      <c r="E23" s="19"/>
      <c r="F23" s="19"/>
    </row>
    <row r="24" spans="1:9" ht="15.6" x14ac:dyDescent="0.3">
      <c r="A24" s="15" t="s">
        <v>25</v>
      </c>
      <c r="B24" s="35">
        <v>7.4999999999999997E-2</v>
      </c>
      <c r="C24" s="19"/>
      <c r="D24" s="19"/>
      <c r="E24" s="19"/>
      <c r="F24" s="19"/>
    </row>
    <row r="25" spans="1:9" ht="15" thickBot="1" x14ac:dyDescent="0.35"/>
    <row r="26" spans="1:9" ht="15.6" x14ac:dyDescent="0.3">
      <c r="A26" s="20" t="s">
        <v>26</v>
      </c>
      <c r="B26" s="21">
        <v>0.15</v>
      </c>
    </row>
    <row r="27" spans="1:9" ht="15.6" x14ac:dyDescent="0.3">
      <c r="A27" s="22" t="s">
        <v>27</v>
      </c>
      <c r="B27" s="23">
        <f>NPV(B26,C44:G44)+B44</f>
        <v>-930212.39157080301</v>
      </c>
    </row>
    <row r="28" spans="1:9" ht="16.2" thickBot="1" x14ac:dyDescent="0.35">
      <c r="A28" s="24" t="s">
        <v>28</v>
      </c>
      <c r="B28" s="25">
        <f>IRR(B44:G44)</f>
        <v>-8.3109612175944925E-2</v>
      </c>
    </row>
    <row r="32" spans="1:9" ht="15.6" x14ac:dyDescent="0.3">
      <c r="A32" s="26" t="s">
        <v>29</v>
      </c>
      <c r="B32" s="26">
        <v>0</v>
      </c>
      <c r="C32" s="26">
        <v>1</v>
      </c>
      <c r="D32" s="26">
        <v>2</v>
      </c>
      <c r="E32" s="26">
        <v>3</v>
      </c>
      <c r="F32" s="26">
        <v>4</v>
      </c>
      <c r="G32" s="26">
        <v>5</v>
      </c>
    </row>
    <row r="33" spans="1:8" ht="15.6" x14ac:dyDescent="0.3">
      <c r="A33" s="27" t="s">
        <v>30</v>
      </c>
      <c r="B33" s="28"/>
      <c r="C33" s="28">
        <f>B13</f>
        <v>2000000</v>
      </c>
      <c r="D33" s="28">
        <f>C13</f>
        <v>4500000</v>
      </c>
      <c r="E33" s="28">
        <f>D13</f>
        <v>5000000</v>
      </c>
      <c r="F33" s="28">
        <f>E13</f>
        <v>5500000</v>
      </c>
      <c r="G33" s="28">
        <f>F13</f>
        <v>5000000</v>
      </c>
    </row>
    <row r="34" spans="1:8" ht="15.6" x14ac:dyDescent="0.3">
      <c r="A34" s="27" t="s">
        <v>31</v>
      </c>
      <c r="B34" s="28"/>
      <c r="C34" s="28">
        <f>-0.7*C33</f>
        <v>-1400000</v>
      </c>
      <c r="D34" s="28">
        <f>-0.7*D33</f>
        <v>-3150000</v>
      </c>
      <c r="E34" s="28">
        <f>-0.7*E33</f>
        <v>-3500000</v>
      </c>
      <c r="F34" s="28">
        <f>-0.7*F33</f>
        <v>-3849999.9999999995</v>
      </c>
      <c r="G34" s="28">
        <f>-0.7*G33</f>
        <v>-3500000</v>
      </c>
    </row>
    <row r="35" spans="1:8" ht="15.6" x14ac:dyDescent="0.3">
      <c r="A35" s="27" t="s">
        <v>32</v>
      </c>
      <c r="B35" s="28"/>
      <c r="C35" s="28">
        <f>-B17</f>
        <v>-1200000</v>
      </c>
      <c r="D35" s="28">
        <f>-B17</f>
        <v>-1200000</v>
      </c>
      <c r="E35" s="28">
        <f>-B17</f>
        <v>-1200000</v>
      </c>
      <c r="F35" s="28">
        <f>-B17</f>
        <v>-1200000</v>
      </c>
      <c r="G35" s="28">
        <f>-B17</f>
        <v>-1200000</v>
      </c>
    </row>
    <row r="36" spans="1:8" ht="15.6" x14ac:dyDescent="0.3">
      <c r="A36" s="27" t="s">
        <v>33</v>
      </c>
      <c r="B36" s="27"/>
      <c r="C36" s="28">
        <f>B21*B24*-1</f>
        <v>-412500</v>
      </c>
      <c r="D36" s="37">
        <f>C21*B24*-1</f>
        <v>-330000</v>
      </c>
      <c r="E36" s="28">
        <f>D21*B24*-1</f>
        <v>-247500</v>
      </c>
      <c r="F36" s="28">
        <f>E21*B24*-1</f>
        <v>-165000</v>
      </c>
      <c r="G36" s="28">
        <f>F21*B24*-1</f>
        <v>-82500</v>
      </c>
    </row>
    <row r="37" spans="1:8" ht="15.6" x14ac:dyDescent="0.3">
      <c r="A37" s="29" t="s">
        <v>34</v>
      </c>
      <c r="B37" s="30">
        <f t="shared" ref="B37:G37" si="0">SUM(B33:B36)</f>
        <v>0</v>
      </c>
      <c r="C37" s="30">
        <f t="shared" si="0"/>
        <v>-1012500</v>
      </c>
      <c r="D37" s="30">
        <f t="shared" si="0"/>
        <v>-180000</v>
      </c>
      <c r="E37" s="30">
        <f t="shared" si="0"/>
        <v>52500</v>
      </c>
      <c r="F37" s="30">
        <f t="shared" si="0"/>
        <v>285000.00000000047</v>
      </c>
      <c r="G37" s="30">
        <f t="shared" si="0"/>
        <v>217500</v>
      </c>
    </row>
    <row r="38" spans="1:8" ht="15.6" x14ac:dyDescent="0.3">
      <c r="A38" s="27" t="s">
        <v>35</v>
      </c>
      <c r="B38" s="28"/>
      <c r="C38" s="28">
        <f>-0.22*C37</f>
        <v>222750</v>
      </c>
      <c r="D38" s="28">
        <f>-0.22*D37</f>
        <v>39600</v>
      </c>
      <c r="E38" s="28">
        <f>-0.22*E37</f>
        <v>-11550</v>
      </c>
      <c r="F38" s="28">
        <f>-0.22*F37</f>
        <v>-62700.000000000102</v>
      </c>
      <c r="G38" s="28">
        <f>-0.22*G37</f>
        <v>-47850</v>
      </c>
    </row>
    <row r="39" spans="1:8" ht="15.6" x14ac:dyDescent="0.3">
      <c r="A39" s="29" t="s">
        <v>36</v>
      </c>
      <c r="B39" s="30">
        <f>SUM(B37:B38)</f>
        <v>0</v>
      </c>
      <c r="C39" s="30">
        <f>SUM(C37:C38)</f>
        <v>-789750</v>
      </c>
      <c r="D39" s="30">
        <f>SUM(D37:D38)</f>
        <v>-140400</v>
      </c>
      <c r="E39" s="30">
        <f>SUM(E37:E38)</f>
        <v>40950</v>
      </c>
      <c r="F39" s="30">
        <f>SUM(F37:F38)</f>
        <v>222300.00000000035</v>
      </c>
      <c r="G39" s="30">
        <f t="shared" ref="G39" si="1">SUM(G37:G38)</f>
        <v>169650</v>
      </c>
    </row>
    <row r="40" spans="1:8" ht="15.6" x14ac:dyDescent="0.3">
      <c r="A40" s="27" t="s">
        <v>37</v>
      </c>
      <c r="B40" s="28"/>
      <c r="C40" s="28">
        <f>-C35</f>
        <v>1200000</v>
      </c>
      <c r="D40" s="28">
        <f>-D35</f>
        <v>1200000</v>
      </c>
      <c r="E40" s="28">
        <f>-E35</f>
        <v>1200000</v>
      </c>
      <c r="F40" s="28">
        <f t="shared" ref="F40:G40" si="2">-F35</f>
        <v>1200000</v>
      </c>
      <c r="G40" s="28">
        <f t="shared" si="2"/>
        <v>1200000</v>
      </c>
    </row>
    <row r="41" spans="1:8" ht="15.6" x14ac:dyDescent="0.3">
      <c r="A41" s="27" t="s">
        <v>38</v>
      </c>
      <c r="B41" s="28">
        <f>-B19</f>
        <v>-6000000</v>
      </c>
      <c r="C41" s="28"/>
      <c r="D41" s="28"/>
      <c r="E41" s="28"/>
      <c r="F41" s="28"/>
      <c r="G41" s="28"/>
    </row>
    <row r="42" spans="1:8" ht="15.6" x14ac:dyDescent="0.3">
      <c r="A42" s="27" t="s">
        <v>39</v>
      </c>
      <c r="B42" s="28">
        <f>-B13*0.1</f>
        <v>-200000</v>
      </c>
      <c r="C42" s="28">
        <f>C50</f>
        <v>-250000</v>
      </c>
      <c r="D42" s="28">
        <f t="shared" ref="D42:G42" si="3">D50</f>
        <v>-50000</v>
      </c>
      <c r="E42" s="28">
        <f t="shared" si="3"/>
        <v>-50000</v>
      </c>
      <c r="F42" s="28">
        <f t="shared" si="3"/>
        <v>50000</v>
      </c>
      <c r="G42" s="28">
        <f t="shared" si="3"/>
        <v>500000</v>
      </c>
      <c r="H42" s="31"/>
    </row>
    <row r="43" spans="1:8" ht="15.6" x14ac:dyDescent="0.3">
      <c r="A43" s="27" t="s">
        <v>40</v>
      </c>
      <c r="B43" s="28">
        <f>B21</f>
        <v>5500000</v>
      </c>
      <c r="C43" s="28">
        <f>-B23</f>
        <v>-1100000</v>
      </c>
      <c r="D43" s="28">
        <f>-B23</f>
        <v>-1100000</v>
      </c>
      <c r="E43" s="28">
        <f>-B23</f>
        <v>-1100000</v>
      </c>
      <c r="F43" s="28">
        <f>-B23</f>
        <v>-1100000</v>
      </c>
      <c r="G43" s="28">
        <f>-B23</f>
        <v>-1100000</v>
      </c>
      <c r="H43" s="31"/>
    </row>
    <row r="44" spans="1:8" ht="15.6" x14ac:dyDescent="0.3">
      <c r="A44" s="32" t="s">
        <v>41</v>
      </c>
      <c r="B44" s="33">
        <f>SUM(B39:B43)</f>
        <v>-700000</v>
      </c>
      <c r="C44" s="33">
        <f>SUM(C39:C43)</f>
        <v>-939750</v>
      </c>
      <c r="D44" s="33">
        <f>SUM(D39:D43)</f>
        <v>-90400</v>
      </c>
      <c r="E44" s="33">
        <f>SUM(E39:E43)</f>
        <v>90950</v>
      </c>
      <c r="F44" s="33">
        <f t="shared" ref="F44:G44" si="4">SUM(F39:F43)</f>
        <v>372300.00000000047</v>
      </c>
      <c r="G44" s="33">
        <f t="shared" si="4"/>
        <v>769650</v>
      </c>
    </row>
    <row r="45" spans="1:8" ht="15.6" x14ac:dyDescent="0.3">
      <c r="A45" s="34"/>
      <c r="B45" s="34"/>
      <c r="C45" s="34"/>
      <c r="D45" s="34"/>
      <c r="E45" s="34"/>
      <c r="F45" s="34"/>
      <c r="G45" s="34"/>
    </row>
    <row r="46" spans="1:8" ht="15.6" x14ac:dyDescent="0.3">
      <c r="A46" s="58" t="s">
        <v>42</v>
      </c>
      <c r="B46" s="59"/>
      <c r="C46" s="38"/>
      <c r="D46" s="38"/>
      <c r="E46" s="34"/>
      <c r="F46" s="34"/>
      <c r="G46" s="34"/>
    </row>
    <row r="47" spans="1:8" ht="15.6" x14ac:dyDescent="0.3">
      <c r="A47" s="26" t="s">
        <v>29</v>
      </c>
      <c r="B47" s="26">
        <v>0</v>
      </c>
      <c r="C47" s="26"/>
      <c r="D47" s="26"/>
      <c r="E47" s="26">
        <v>1</v>
      </c>
      <c r="F47" s="26">
        <v>2</v>
      </c>
      <c r="G47" s="26">
        <v>3</v>
      </c>
    </row>
    <row r="48" spans="1:8" ht="15.6" x14ac:dyDescent="0.3">
      <c r="A48" s="27" t="s">
        <v>30</v>
      </c>
      <c r="B48" s="28">
        <f>B33</f>
        <v>0</v>
      </c>
      <c r="C48" s="28">
        <f>C33</f>
        <v>2000000</v>
      </c>
      <c r="D48" s="28">
        <f t="shared" ref="D48:G48" si="5">D33</f>
        <v>4500000</v>
      </c>
      <c r="E48" s="28">
        <f t="shared" si="5"/>
        <v>5000000</v>
      </c>
      <c r="F48" s="28">
        <f t="shared" si="5"/>
        <v>5500000</v>
      </c>
      <c r="G48" s="28">
        <f t="shared" si="5"/>
        <v>5000000</v>
      </c>
    </row>
    <row r="49" spans="1:7" ht="15.6" x14ac:dyDescent="0.3">
      <c r="A49" s="27" t="s">
        <v>43</v>
      </c>
      <c r="B49" s="28">
        <f>B48*0.1</f>
        <v>0</v>
      </c>
      <c r="C49" s="28">
        <f>C48*0.1</f>
        <v>200000</v>
      </c>
      <c r="D49" s="28">
        <f>D48*0.1</f>
        <v>450000</v>
      </c>
      <c r="E49" s="28">
        <f t="shared" ref="E49:G49" si="6">E48*0.1</f>
        <v>500000</v>
      </c>
      <c r="F49" s="28">
        <f t="shared" si="6"/>
        <v>550000</v>
      </c>
      <c r="G49" s="28">
        <f t="shared" si="6"/>
        <v>500000</v>
      </c>
    </row>
    <row r="50" spans="1:7" ht="15.6" x14ac:dyDescent="0.3">
      <c r="A50" s="27" t="s">
        <v>44</v>
      </c>
      <c r="B50" s="28">
        <f>B49-E49</f>
        <v>-500000</v>
      </c>
      <c r="C50" s="28">
        <f>C49-D49</f>
        <v>-250000</v>
      </c>
      <c r="D50" s="28">
        <f>D49-E49</f>
        <v>-50000</v>
      </c>
      <c r="E50" s="28">
        <f>E49-F49</f>
        <v>-50000</v>
      </c>
      <c r="F50" s="28">
        <f>F49-G49</f>
        <v>50000</v>
      </c>
      <c r="G50" s="28">
        <f>G49-H49</f>
        <v>500000</v>
      </c>
    </row>
  </sheetData>
  <mergeCells count="2">
    <mergeCell ref="A46:B46"/>
    <mergeCell ref="I10:N13"/>
  </mergeCells>
  <pageMargins left="0.7" right="0.7" top="0.75" bottom="0.75" header="0.3" footer="0.3"/>
  <pageSetup paperSize="9" orientation="portrait" r:id="rId1"/>
  <headerFooter>
    <oddFooter>&amp;C&amp;1#&amp;"Arial"&amp;6&amp;K626469Internal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F4F86-224C-4A8D-AF1E-2FFF59DB983C}">
  <dimension ref="A1:N50"/>
  <sheetViews>
    <sheetView workbookViewId="0">
      <selection activeCell="I19" sqref="I19"/>
    </sheetView>
  </sheetViews>
  <sheetFormatPr defaultColWidth="8.6640625" defaultRowHeight="14.4" x14ac:dyDescent="0.3"/>
  <cols>
    <col min="1" max="1" width="38.6640625" style="2" bestFit="1" customWidth="1"/>
    <col min="2" max="2" width="14.33203125" style="2" bestFit="1" customWidth="1"/>
    <col min="3" max="4" width="14.33203125" style="2" customWidth="1"/>
    <col min="5" max="7" width="10.6640625" style="2" bestFit="1" customWidth="1"/>
    <col min="8" max="8" width="8.6640625" style="2"/>
    <col min="9" max="9" width="11.33203125" style="2" customWidth="1"/>
    <col min="10" max="10" width="9.6640625" style="2" bestFit="1" customWidth="1"/>
    <col min="11" max="13" width="9.109375" style="2" bestFit="1" customWidth="1"/>
    <col min="14" max="16384" width="8.6640625" style="2"/>
  </cols>
  <sheetData>
    <row r="1" spans="1:14" x14ac:dyDescent="0.3">
      <c r="A1"/>
      <c r="B1" s="1" t="s">
        <v>0</v>
      </c>
      <c r="G1" s="2" t="s">
        <v>1</v>
      </c>
      <c r="H1" s="2" t="s">
        <v>2</v>
      </c>
      <c r="I1" s="2" t="s">
        <v>3</v>
      </c>
    </row>
    <row r="2" spans="1:14" ht="15.6" x14ac:dyDescent="0.3">
      <c r="A2" s="3" t="s">
        <v>4</v>
      </c>
      <c r="B2" s="4"/>
      <c r="F2" s="3" t="s">
        <v>4</v>
      </c>
      <c r="G2" s="4"/>
      <c r="H2" s="5"/>
      <c r="I2" s="6" t="e">
        <f>(H2-G2)/G2</f>
        <v>#DIV/0!</v>
      </c>
    </row>
    <row r="3" spans="1:14" ht="15.6" x14ac:dyDescent="0.3">
      <c r="A3" s="3" t="s">
        <v>5</v>
      </c>
      <c r="B3" s="7"/>
      <c r="F3" s="3" t="s">
        <v>5</v>
      </c>
      <c r="G3" s="7"/>
      <c r="H3" s="8"/>
      <c r="I3" s="6" t="e">
        <f>(H3-G3)/G3</f>
        <v>#DIV/0!</v>
      </c>
    </row>
    <row r="4" spans="1:14" ht="15.6" x14ac:dyDescent="0.3">
      <c r="A4" s="3" t="s">
        <v>6</v>
      </c>
      <c r="B4" s="4"/>
      <c r="F4" s="9" t="s">
        <v>6</v>
      </c>
      <c r="G4" s="4"/>
      <c r="H4" s="10"/>
      <c r="I4" s="11" t="e">
        <f>(H4-G4)/G4</f>
        <v>#DIV/0!</v>
      </c>
    </row>
    <row r="5" spans="1:14" ht="15.6" x14ac:dyDescent="0.3">
      <c r="A5" s="3" t="s">
        <v>7</v>
      </c>
      <c r="B5" s="12"/>
      <c r="F5" s="3" t="s">
        <v>7</v>
      </c>
      <c r="G5" s="12"/>
      <c r="H5" s="5"/>
      <c r="I5" s="6" t="e">
        <f>(H5-G5)/G5</f>
        <v>#DIV/0!</v>
      </c>
    </row>
    <row r="6" spans="1:14" ht="15.6" x14ac:dyDescent="0.3">
      <c r="A6" s="3" t="s">
        <v>8</v>
      </c>
      <c r="B6" s="13"/>
    </row>
    <row r="7" spans="1:14" ht="15.6" x14ac:dyDescent="0.3">
      <c r="A7" s="3" t="s">
        <v>9</v>
      </c>
      <c r="B7" s="13"/>
    </row>
    <row r="8" spans="1:14" ht="15.6" x14ac:dyDescent="0.3">
      <c r="A8" s="3" t="s">
        <v>10</v>
      </c>
      <c r="B8" s="14"/>
    </row>
    <row r="9" spans="1:14" ht="16.2" thickBot="1" x14ac:dyDescent="0.35">
      <c r="A9" s="3" t="s">
        <v>11</v>
      </c>
      <c r="B9" s="14">
        <v>0.22</v>
      </c>
    </row>
    <row r="10" spans="1:14" ht="15.6" x14ac:dyDescent="0.3">
      <c r="A10" s="3" t="s">
        <v>12</v>
      </c>
      <c r="B10" s="14"/>
      <c r="I10" s="60" t="s">
        <v>45</v>
      </c>
      <c r="J10" s="61"/>
      <c r="K10" s="61"/>
      <c r="L10" s="61"/>
      <c r="M10" s="61"/>
      <c r="N10" s="62"/>
    </row>
    <row r="11" spans="1:14" ht="15.6" x14ac:dyDescent="0.3">
      <c r="A11" s="3" t="s">
        <v>14</v>
      </c>
      <c r="B11" s="14"/>
      <c r="I11" s="63"/>
      <c r="J11" s="64"/>
      <c r="K11" s="64"/>
      <c r="L11" s="64"/>
      <c r="M11" s="64"/>
      <c r="N11" s="65"/>
    </row>
    <row r="12" spans="1:14" x14ac:dyDescent="0.3">
      <c r="B12" s="47"/>
      <c r="C12" s="47"/>
      <c r="D12" s="47"/>
      <c r="E12" s="47"/>
      <c r="F12" s="47"/>
      <c r="I12" s="63"/>
      <c r="J12" s="64"/>
      <c r="K12" s="64"/>
      <c r="L12" s="64"/>
      <c r="M12" s="64"/>
      <c r="N12" s="65"/>
    </row>
    <row r="13" spans="1:14" ht="16.2" thickBot="1" x14ac:dyDescent="0.35">
      <c r="A13" s="15" t="s">
        <v>15</v>
      </c>
      <c r="B13" s="16">
        <v>2000000</v>
      </c>
      <c r="C13" s="16">
        <v>4500000</v>
      </c>
      <c r="D13" s="16">
        <v>5000000</v>
      </c>
      <c r="E13" s="16">
        <v>5500000</v>
      </c>
      <c r="F13" s="16">
        <v>5000000</v>
      </c>
      <c r="I13" s="66"/>
      <c r="J13" s="67"/>
      <c r="K13" s="67"/>
      <c r="L13" s="67"/>
      <c r="M13" s="67"/>
      <c r="N13" s="68"/>
    </row>
    <row r="14" spans="1:14" ht="15.6" x14ac:dyDescent="0.3">
      <c r="A14" s="15" t="s">
        <v>16</v>
      </c>
      <c r="B14" s="36">
        <v>0.7</v>
      </c>
    </row>
    <row r="15" spans="1:14" ht="15.6" x14ac:dyDescent="0.3">
      <c r="A15" s="15" t="s">
        <v>17</v>
      </c>
      <c r="B15" s="17">
        <v>0.1</v>
      </c>
    </row>
    <row r="16" spans="1:14" ht="15.6" x14ac:dyDescent="0.3">
      <c r="A16" s="15" t="s">
        <v>18</v>
      </c>
      <c r="B16" s="16">
        <v>5</v>
      </c>
    </row>
    <row r="17" spans="1:9" ht="15.6" x14ac:dyDescent="0.3">
      <c r="A17" s="15" t="s">
        <v>19</v>
      </c>
      <c r="B17" s="18">
        <f>(B19-B20)/B16</f>
        <v>1200000</v>
      </c>
      <c r="I17" s="39"/>
    </row>
    <row r="18" spans="1:9" ht="15.6" x14ac:dyDescent="0.3">
      <c r="A18" s="15" t="s">
        <v>20</v>
      </c>
      <c r="B18" s="17">
        <v>0.1</v>
      </c>
    </row>
    <row r="19" spans="1:9" ht="15.6" x14ac:dyDescent="0.3">
      <c r="A19" s="15" t="s">
        <v>8</v>
      </c>
      <c r="B19" s="16">
        <v>6000000</v>
      </c>
      <c r="I19" s="39"/>
    </row>
    <row r="20" spans="1:9" ht="15.6" x14ac:dyDescent="0.3">
      <c r="A20" s="15" t="s">
        <v>21</v>
      </c>
      <c r="B20" s="16">
        <v>0</v>
      </c>
    </row>
    <row r="21" spans="1:9" ht="15.6" x14ac:dyDescent="0.3">
      <c r="A21" s="15" t="s">
        <v>22</v>
      </c>
      <c r="B21" s="16">
        <v>4000000</v>
      </c>
      <c r="C21" s="16">
        <f>B21-B23</f>
        <v>3200000</v>
      </c>
      <c r="D21" s="16">
        <f>C21-B23</f>
        <v>2400000</v>
      </c>
      <c r="E21" s="16">
        <f>D21-B23</f>
        <v>1600000</v>
      </c>
      <c r="F21" s="16">
        <f>E21-B23</f>
        <v>800000</v>
      </c>
    </row>
    <row r="22" spans="1:9" ht="15.6" x14ac:dyDescent="0.3">
      <c r="A22" s="15" t="s">
        <v>23</v>
      </c>
      <c r="B22" s="16">
        <v>5</v>
      </c>
      <c r="C22" s="19"/>
      <c r="D22" s="19"/>
      <c r="E22" s="19"/>
      <c r="F22" s="19"/>
    </row>
    <row r="23" spans="1:9" ht="15.6" x14ac:dyDescent="0.3">
      <c r="A23" s="15" t="s">
        <v>24</v>
      </c>
      <c r="B23" s="18">
        <f>B21/B22</f>
        <v>800000</v>
      </c>
      <c r="C23" s="19"/>
      <c r="D23" s="19"/>
      <c r="E23" s="19"/>
      <c r="F23" s="19"/>
    </row>
    <row r="24" spans="1:9" ht="15.6" x14ac:dyDescent="0.3">
      <c r="A24" s="15" t="s">
        <v>25</v>
      </c>
      <c r="B24" s="35">
        <v>2.5000000000000001E-2</v>
      </c>
      <c r="C24" s="19"/>
      <c r="D24" s="19"/>
      <c r="E24" s="19"/>
      <c r="F24" s="19"/>
    </row>
    <row r="25" spans="1:9" ht="15" thickBot="1" x14ac:dyDescent="0.35"/>
    <row r="26" spans="1:9" ht="15.6" x14ac:dyDescent="0.3">
      <c r="A26" s="20" t="s">
        <v>26</v>
      </c>
      <c r="B26" s="21">
        <v>0.15</v>
      </c>
    </row>
    <row r="27" spans="1:9" ht="15.6" x14ac:dyDescent="0.3">
      <c r="A27" s="22" t="s">
        <v>27</v>
      </c>
      <c r="B27" s="23">
        <f>NPV(B26,C44:G44)+B44</f>
        <v>-891936.27499342314</v>
      </c>
    </row>
    <row r="28" spans="1:9" ht="16.2" thickBot="1" x14ac:dyDescent="0.35">
      <c r="A28" s="24" t="s">
        <v>28</v>
      </c>
      <c r="B28" s="40">
        <f>IRR(B44:G44)</f>
        <v>2.6091330430521031E-2</v>
      </c>
    </row>
    <row r="30" spans="1:9" x14ac:dyDescent="0.3">
      <c r="B30" s="42"/>
    </row>
    <row r="32" spans="1:9" ht="15.6" x14ac:dyDescent="0.3">
      <c r="A32" s="26" t="s">
        <v>29</v>
      </c>
      <c r="B32" s="26">
        <v>0</v>
      </c>
      <c r="C32" s="26">
        <v>1</v>
      </c>
      <c r="D32" s="26">
        <v>2</v>
      </c>
      <c r="E32" s="26">
        <v>3</v>
      </c>
      <c r="F32" s="26">
        <v>4</v>
      </c>
      <c r="G32" s="26">
        <v>5</v>
      </c>
    </row>
    <row r="33" spans="1:8" ht="15.6" x14ac:dyDescent="0.3">
      <c r="A33" s="27" t="s">
        <v>30</v>
      </c>
      <c r="B33" s="28"/>
      <c r="C33" s="28">
        <f>B13</f>
        <v>2000000</v>
      </c>
      <c r="D33" s="28">
        <f>C13</f>
        <v>4500000</v>
      </c>
      <c r="E33" s="28">
        <f>D13</f>
        <v>5000000</v>
      </c>
      <c r="F33" s="28">
        <f>E13</f>
        <v>5500000</v>
      </c>
      <c r="G33" s="28">
        <f>F13</f>
        <v>5000000</v>
      </c>
    </row>
    <row r="34" spans="1:8" ht="15.6" x14ac:dyDescent="0.3">
      <c r="A34" s="27" t="s">
        <v>31</v>
      </c>
      <c r="B34" s="28"/>
      <c r="C34" s="28">
        <f>-0.7*C33</f>
        <v>-1400000</v>
      </c>
      <c r="D34" s="28">
        <f>-0.7*D33</f>
        <v>-3150000</v>
      </c>
      <c r="E34" s="28">
        <f>-0.7*E33</f>
        <v>-3500000</v>
      </c>
      <c r="F34" s="28">
        <f>-0.7*F33</f>
        <v>-3849999.9999999995</v>
      </c>
      <c r="G34" s="28">
        <f>-0.7*G33</f>
        <v>-3500000</v>
      </c>
    </row>
    <row r="35" spans="1:8" ht="15.6" x14ac:dyDescent="0.3">
      <c r="A35" s="27" t="s">
        <v>32</v>
      </c>
      <c r="B35" s="28"/>
      <c r="C35" s="28">
        <f>-B17</f>
        <v>-1200000</v>
      </c>
      <c r="D35" s="28">
        <f>-B17</f>
        <v>-1200000</v>
      </c>
      <c r="E35" s="28">
        <f>-B17</f>
        <v>-1200000</v>
      </c>
      <c r="F35" s="28">
        <f>-B17</f>
        <v>-1200000</v>
      </c>
      <c r="G35" s="28">
        <f>-B17</f>
        <v>-1200000</v>
      </c>
    </row>
    <row r="36" spans="1:8" ht="15.6" x14ac:dyDescent="0.3">
      <c r="A36" s="27" t="s">
        <v>33</v>
      </c>
      <c r="B36" s="27"/>
      <c r="C36" s="28">
        <f>B21*B24*-1</f>
        <v>-100000</v>
      </c>
      <c r="D36" s="37">
        <f>C21*B24*-1</f>
        <v>-80000</v>
      </c>
      <c r="E36" s="28">
        <f>D21*B24*-1</f>
        <v>-60000</v>
      </c>
      <c r="F36" s="28">
        <f>E21*B24*-1</f>
        <v>-40000</v>
      </c>
      <c r="G36" s="28">
        <f>F21*B24*-1</f>
        <v>-20000</v>
      </c>
    </row>
    <row r="37" spans="1:8" ht="15.6" x14ac:dyDescent="0.3">
      <c r="A37" s="29" t="s">
        <v>34</v>
      </c>
      <c r="B37" s="30">
        <f t="shared" ref="B37:G37" si="0">SUM(B33:B36)</f>
        <v>0</v>
      </c>
      <c r="C37" s="30">
        <f t="shared" si="0"/>
        <v>-700000</v>
      </c>
      <c r="D37" s="30">
        <f t="shared" si="0"/>
        <v>70000</v>
      </c>
      <c r="E37" s="30">
        <f t="shared" si="0"/>
        <v>240000</v>
      </c>
      <c r="F37" s="30">
        <f t="shared" si="0"/>
        <v>410000.00000000047</v>
      </c>
      <c r="G37" s="30">
        <f t="shared" si="0"/>
        <v>280000</v>
      </c>
    </row>
    <row r="38" spans="1:8" ht="15.6" x14ac:dyDescent="0.3">
      <c r="A38" s="27" t="s">
        <v>46</v>
      </c>
      <c r="B38" s="28"/>
      <c r="C38" s="28">
        <f>-0.1*C37</f>
        <v>70000</v>
      </c>
      <c r="D38" s="28">
        <f>-0.1*D37</f>
        <v>-7000</v>
      </c>
      <c r="E38" s="28">
        <f>-0.1*E37</f>
        <v>-24000</v>
      </c>
      <c r="F38" s="28">
        <f>-0.1*F37</f>
        <v>-41000.000000000051</v>
      </c>
      <c r="G38" s="28">
        <f>-0.1*G37</f>
        <v>-28000</v>
      </c>
    </row>
    <row r="39" spans="1:8" ht="15.6" x14ac:dyDescent="0.3">
      <c r="A39" s="29" t="s">
        <v>36</v>
      </c>
      <c r="B39" s="30">
        <f>SUM(B37:B38)</f>
        <v>0</v>
      </c>
      <c r="C39" s="30">
        <f>SUM(C37:C38)</f>
        <v>-630000</v>
      </c>
      <c r="D39" s="30">
        <f>SUM(D37:D38)</f>
        <v>63000</v>
      </c>
      <c r="E39" s="30">
        <f>SUM(E37:E38)</f>
        <v>216000</v>
      </c>
      <c r="F39" s="30">
        <f>SUM(F37:F38)</f>
        <v>369000.00000000041</v>
      </c>
      <c r="G39" s="30">
        <f t="shared" ref="G39" si="1">SUM(G37:G38)</f>
        <v>252000</v>
      </c>
    </row>
    <row r="40" spans="1:8" ht="15.6" x14ac:dyDescent="0.3">
      <c r="A40" s="27" t="s">
        <v>37</v>
      </c>
      <c r="B40" s="28"/>
      <c r="C40" s="28">
        <f>-C35</f>
        <v>1200000</v>
      </c>
      <c r="D40" s="28">
        <f>-D35</f>
        <v>1200000</v>
      </c>
      <c r="E40" s="28">
        <f>-E35</f>
        <v>1200000</v>
      </c>
      <c r="F40" s="28">
        <f t="shared" ref="F40:G40" si="2">-F35</f>
        <v>1200000</v>
      </c>
      <c r="G40" s="28">
        <f t="shared" si="2"/>
        <v>1200000</v>
      </c>
    </row>
    <row r="41" spans="1:8" ht="15.6" x14ac:dyDescent="0.3">
      <c r="A41" s="27" t="s">
        <v>38</v>
      </c>
      <c r="B41" s="28">
        <f>-B19</f>
        <v>-6000000</v>
      </c>
      <c r="C41" s="28"/>
      <c r="D41" s="28"/>
      <c r="E41" s="28"/>
      <c r="F41" s="28"/>
      <c r="G41" s="28"/>
    </row>
    <row r="42" spans="1:8" ht="15.6" x14ac:dyDescent="0.3">
      <c r="A42" s="27" t="s">
        <v>39</v>
      </c>
      <c r="B42" s="28">
        <f>-B13*0.1</f>
        <v>-200000</v>
      </c>
      <c r="C42" s="28">
        <f>C50</f>
        <v>-250000</v>
      </c>
      <c r="D42" s="28">
        <f t="shared" ref="D42:G42" si="3">D50</f>
        <v>-50000</v>
      </c>
      <c r="E42" s="28">
        <f t="shared" si="3"/>
        <v>-50000</v>
      </c>
      <c r="F42" s="28">
        <f t="shared" si="3"/>
        <v>50000</v>
      </c>
      <c r="G42" s="28">
        <f t="shared" si="3"/>
        <v>500000</v>
      </c>
      <c r="H42" s="31"/>
    </row>
    <row r="43" spans="1:8" ht="15.6" x14ac:dyDescent="0.3">
      <c r="A43" s="27" t="s">
        <v>40</v>
      </c>
      <c r="B43" s="28">
        <f>B21</f>
        <v>4000000</v>
      </c>
      <c r="C43" s="28">
        <f>-B23</f>
        <v>-800000</v>
      </c>
      <c r="D43" s="28">
        <f>-B23</f>
        <v>-800000</v>
      </c>
      <c r="E43" s="28">
        <f>-B23</f>
        <v>-800000</v>
      </c>
      <c r="F43" s="28">
        <f>-B23</f>
        <v>-800000</v>
      </c>
      <c r="G43" s="28">
        <f>-B23</f>
        <v>-800000</v>
      </c>
      <c r="H43" s="31"/>
    </row>
    <row r="44" spans="1:8" ht="15.6" x14ac:dyDescent="0.3">
      <c r="A44" s="32" t="s">
        <v>41</v>
      </c>
      <c r="B44" s="33">
        <f>SUM(B39:B43)</f>
        <v>-2200000</v>
      </c>
      <c r="C44" s="33">
        <f>SUM(C39:C43)</f>
        <v>-480000</v>
      </c>
      <c r="D44" s="33">
        <f>SUM(D39:D43)</f>
        <v>413000</v>
      </c>
      <c r="E44" s="33">
        <f>SUM(E39:E43)</f>
        <v>566000</v>
      </c>
      <c r="F44" s="33">
        <f t="shared" ref="F44:G44" si="4">SUM(F39:F43)</f>
        <v>819000.00000000047</v>
      </c>
      <c r="G44" s="33">
        <f t="shared" si="4"/>
        <v>1152000</v>
      </c>
    </row>
    <row r="45" spans="1:8" ht="15.6" x14ac:dyDescent="0.3">
      <c r="A45" s="34"/>
      <c r="B45" s="34"/>
      <c r="C45" s="34"/>
      <c r="D45" s="34"/>
      <c r="E45" s="34"/>
      <c r="F45" s="34"/>
      <c r="G45" s="34"/>
    </row>
    <row r="46" spans="1:8" ht="15.6" x14ac:dyDescent="0.3">
      <c r="A46" s="58" t="s">
        <v>42</v>
      </c>
      <c r="B46" s="59"/>
      <c r="C46" s="38"/>
      <c r="D46" s="38"/>
      <c r="E46" s="34"/>
      <c r="F46" s="34"/>
      <c r="G46" s="34"/>
    </row>
    <row r="47" spans="1:8" ht="15.6" x14ac:dyDescent="0.3">
      <c r="A47" s="26" t="s">
        <v>29</v>
      </c>
      <c r="B47" s="26">
        <v>0</v>
      </c>
      <c r="C47" s="26"/>
      <c r="D47" s="26"/>
      <c r="E47" s="26">
        <v>1</v>
      </c>
      <c r="F47" s="26">
        <v>2</v>
      </c>
      <c r="G47" s="26">
        <v>3</v>
      </c>
    </row>
    <row r="48" spans="1:8" ht="15.6" x14ac:dyDescent="0.3">
      <c r="A48" s="27" t="s">
        <v>30</v>
      </c>
      <c r="B48" s="28">
        <f>B33</f>
        <v>0</v>
      </c>
      <c r="C48" s="28">
        <f>C33</f>
        <v>2000000</v>
      </c>
      <c r="D48" s="28">
        <f t="shared" ref="D48:G48" si="5">D33</f>
        <v>4500000</v>
      </c>
      <c r="E48" s="28">
        <f t="shared" si="5"/>
        <v>5000000</v>
      </c>
      <c r="F48" s="28">
        <f t="shared" si="5"/>
        <v>5500000</v>
      </c>
      <c r="G48" s="28">
        <f t="shared" si="5"/>
        <v>5000000</v>
      </c>
    </row>
    <row r="49" spans="1:7" ht="15.6" x14ac:dyDescent="0.3">
      <c r="A49" s="27" t="s">
        <v>43</v>
      </c>
      <c r="B49" s="28">
        <f>B48*0.1</f>
        <v>0</v>
      </c>
      <c r="C49" s="28">
        <f>C48*0.1</f>
        <v>200000</v>
      </c>
      <c r="D49" s="28">
        <f>D48*0.1</f>
        <v>450000</v>
      </c>
      <c r="E49" s="28">
        <f t="shared" ref="E49:G49" si="6">E48*0.1</f>
        <v>500000</v>
      </c>
      <c r="F49" s="28">
        <f t="shared" si="6"/>
        <v>550000</v>
      </c>
      <c r="G49" s="28">
        <f t="shared" si="6"/>
        <v>500000</v>
      </c>
    </row>
    <row r="50" spans="1:7" ht="15.6" x14ac:dyDescent="0.3">
      <c r="A50" s="27" t="s">
        <v>44</v>
      </c>
      <c r="B50" s="28">
        <f>B49-E49</f>
        <v>-500000</v>
      </c>
      <c r="C50" s="28">
        <f>C49-D49</f>
        <v>-250000</v>
      </c>
      <c r="D50" s="28">
        <f>D49-E49</f>
        <v>-50000</v>
      </c>
      <c r="E50" s="28">
        <f>E49-F49</f>
        <v>-50000</v>
      </c>
      <c r="F50" s="28">
        <f>F49-G49</f>
        <v>50000</v>
      </c>
      <c r="G50" s="28">
        <f>G49-H49</f>
        <v>500000</v>
      </c>
    </row>
  </sheetData>
  <mergeCells count="2">
    <mergeCell ref="A46:B46"/>
    <mergeCell ref="I10:N13"/>
  </mergeCells>
  <pageMargins left="0.7" right="0.7" top="0.75" bottom="0.75" header="0.3" footer="0.3"/>
  <pageSetup paperSize="9" orientation="portrait" r:id="rId1"/>
  <headerFooter>
    <oddFooter>&amp;C&amp;1#&amp;"Arial"&amp;6&amp;K626469Internal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2EAA2-E8F2-4DBA-B345-2E4C72873D51}">
  <dimension ref="A1:U50"/>
  <sheetViews>
    <sheetView topLeftCell="A12" zoomScale="80" zoomScaleNormal="80" workbookViewId="0">
      <selection activeCell="I42" sqref="I42"/>
    </sheetView>
  </sheetViews>
  <sheetFormatPr defaultColWidth="8.6640625" defaultRowHeight="14.4" x14ac:dyDescent="0.3"/>
  <cols>
    <col min="1" max="1" width="38.6640625" style="2" bestFit="1" customWidth="1"/>
    <col min="2" max="2" width="17.44140625" style="2" bestFit="1" customWidth="1"/>
    <col min="3" max="4" width="14.33203125" style="2" customWidth="1"/>
    <col min="5" max="5" width="11.6640625" style="2" bestFit="1" customWidth="1"/>
    <col min="6" max="6" width="19.88671875" style="2" bestFit="1" customWidth="1"/>
    <col min="7" max="7" width="11.6640625" style="2" bestFit="1" customWidth="1"/>
    <col min="8" max="8" width="8.6640625" style="2"/>
    <col min="9" max="9" width="11.33203125" style="2" customWidth="1"/>
    <col min="10" max="10" width="9.6640625" style="2" bestFit="1" customWidth="1"/>
    <col min="11" max="11" width="20.109375" style="2" bestFit="1" customWidth="1"/>
    <col min="12" max="12" width="18.88671875" style="2" bestFit="1" customWidth="1"/>
    <col min="13" max="13" width="17.5546875" style="2" bestFit="1" customWidth="1"/>
    <col min="14" max="14" width="14.88671875" style="2" bestFit="1" customWidth="1"/>
    <col min="15" max="15" width="17" style="2" bestFit="1" customWidth="1"/>
    <col min="16" max="16" width="19.33203125" style="2" bestFit="1" customWidth="1"/>
    <col min="17" max="17" width="14.88671875" style="2" bestFit="1" customWidth="1"/>
    <col min="18" max="21" width="17.5546875" style="2" bestFit="1" customWidth="1"/>
    <col min="22" max="16384" width="8.6640625" style="2"/>
  </cols>
  <sheetData>
    <row r="1" spans="1:21" x14ac:dyDescent="0.3">
      <c r="A1"/>
      <c r="B1" s="1" t="s">
        <v>0</v>
      </c>
      <c r="G1" s="2" t="s">
        <v>1</v>
      </c>
      <c r="H1" s="2" t="s">
        <v>2</v>
      </c>
      <c r="I1" s="2" t="s">
        <v>3</v>
      </c>
      <c r="O1" s="2">
        <v>0</v>
      </c>
      <c r="P1" s="2">
        <v>1</v>
      </c>
      <c r="Q1" s="2">
        <v>2</v>
      </c>
      <c r="R1" s="2">
        <v>3</v>
      </c>
      <c r="S1" s="2">
        <v>4</v>
      </c>
      <c r="T1" s="2">
        <v>5</v>
      </c>
    </row>
    <row r="2" spans="1:21" ht="15.6" x14ac:dyDescent="0.3">
      <c r="A2" s="3" t="s">
        <v>4</v>
      </c>
      <c r="B2" s="4">
        <f>+T3</f>
        <v>3187186769.3092051</v>
      </c>
      <c r="F2" s="3" t="s">
        <v>4</v>
      </c>
      <c r="G2" s="4"/>
      <c r="H2" s="5"/>
      <c r="I2" s="6" t="e">
        <f>(H2-G2)/G2</f>
        <v>#DIV/0!</v>
      </c>
      <c r="K2" s="2" t="s">
        <v>54</v>
      </c>
      <c r="L2" s="2" t="s">
        <v>57</v>
      </c>
      <c r="M2" s="2">
        <v>2020</v>
      </c>
      <c r="N2" s="2">
        <v>2021</v>
      </c>
      <c r="O2" s="2">
        <v>2022</v>
      </c>
      <c r="P2" s="2">
        <v>2023</v>
      </c>
      <c r="Q2" s="2">
        <v>2024</v>
      </c>
      <c r="R2" s="2">
        <v>2025</v>
      </c>
      <c r="S2" s="2">
        <v>2026</v>
      </c>
      <c r="T2" s="2">
        <v>2027</v>
      </c>
    </row>
    <row r="3" spans="1:21" ht="15.6" x14ac:dyDescent="0.3">
      <c r="A3" s="3" t="s">
        <v>5</v>
      </c>
      <c r="B3" s="46">
        <f>F13/B2</f>
        <v>8.5372402590317873E-4</v>
      </c>
      <c r="F3" s="3" t="s">
        <v>5</v>
      </c>
      <c r="G3" s="7"/>
      <c r="H3" s="8"/>
      <c r="I3" s="6" t="e">
        <f>(H3-G3)/G3</f>
        <v>#DIV/0!</v>
      </c>
      <c r="K3" s="2" t="s">
        <v>55</v>
      </c>
      <c r="L3" s="42">
        <v>0.04</v>
      </c>
      <c r="M3" s="4">
        <f>17300000000*14%</f>
        <v>2422000000</v>
      </c>
      <c r="N3" s="43">
        <f>+M3*(1+$L$3)</f>
        <v>2518880000</v>
      </c>
      <c r="O3" s="43">
        <f t="shared" ref="O3:T3" si="0">+N3*(1+$L$3)</f>
        <v>2619635200</v>
      </c>
      <c r="P3" s="43">
        <f t="shared" si="0"/>
        <v>2724420608</v>
      </c>
      <c r="Q3" s="43">
        <f t="shared" si="0"/>
        <v>2833397432.3200002</v>
      </c>
      <c r="R3" s="43">
        <f t="shared" si="0"/>
        <v>2946733329.6128001</v>
      </c>
      <c r="S3" s="43">
        <f t="shared" si="0"/>
        <v>3064602662.7973123</v>
      </c>
      <c r="T3" s="43">
        <f t="shared" si="0"/>
        <v>3187186769.3092051</v>
      </c>
      <c r="U3" s="43"/>
    </row>
    <row r="4" spans="1:21" ht="15.6" x14ac:dyDescent="0.3">
      <c r="A4" s="3" t="s">
        <v>6</v>
      </c>
      <c r="B4" s="4"/>
      <c r="F4" s="9" t="s">
        <v>6</v>
      </c>
      <c r="G4" s="4"/>
      <c r="H4" s="10"/>
      <c r="I4" s="11" t="e">
        <f>(H4-G4)/G4</f>
        <v>#DIV/0!</v>
      </c>
      <c r="K4" s="2" t="s">
        <v>56</v>
      </c>
      <c r="L4" s="42">
        <v>0.08</v>
      </c>
      <c r="M4" s="4">
        <f>17300000000*14%</f>
        <v>2422000000</v>
      </c>
      <c r="N4" s="43">
        <f>+M4*(1+$L$4)</f>
        <v>2615760000</v>
      </c>
      <c r="O4" s="43">
        <f t="shared" ref="O4:T4" si="1">+N4*(1+$L$4)</f>
        <v>2825020800</v>
      </c>
      <c r="P4" s="43">
        <f t="shared" si="1"/>
        <v>3051022464</v>
      </c>
      <c r="Q4" s="43">
        <f t="shared" si="1"/>
        <v>3295104261.1200004</v>
      </c>
      <c r="R4" s="43">
        <f t="shared" si="1"/>
        <v>3558712602.0096006</v>
      </c>
      <c r="S4" s="43">
        <f t="shared" si="1"/>
        <v>3843409610.1703691</v>
      </c>
      <c r="T4" s="43">
        <f t="shared" si="1"/>
        <v>4150882378.9839988</v>
      </c>
    </row>
    <row r="5" spans="1:21" ht="15.6" x14ac:dyDescent="0.3">
      <c r="A5" s="3" t="s">
        <v>7</v>
      </c>
      <c r="B5" s="12"/>
      <c r="C5" s="45"/>
      <c r="F5" s="3" t="s">
        <v>7</v>
      </c>
      <c r="G5" s="12"/>
      <c r="H5" s="5"/>
      <c r="I5" s="6" t="e">
        <f>(H5-G5)/G5</f>
        <v>#DIV/0!</v>
      </c>
    </row>
    <row r="6" spans="1:21" ht="15.6" x14ac:dyDescent="0.3">
      <c r="A6" s="3" t="s">
        <v>8</v>
      </c>
      <c r="B6" s="13">
        <v>6000000</v>
      </c>
      <c r="K6" s="2" t="s">
        <v>58</v>
      </c>
      <c r="L6" s="42">
        <v>0.04</v>
      </c>
      <c r="O6" s="2">
        <v>0</v>
      </c>
      <c r="P6" s="43">
        <v>2000000</v>
      </c>
      <c r="Q6" s="43">
        <f>+P6*(1+$L$6)</f>
        <v>2080000</v>
      </c>
      <c r="R6" s="43">
        <f>+Q6*(1+$L$6)</f>
        <v>2163200</v>
      </c>
      <c r="S6" s="43">
        <f>+R6*(1+$L$6)</f>
        <v>2249728</v>
      </c>
      <c r="T6" s="43">
        <f>+S6*(1+$L$6)</f>
        <v>2339717.1200000001</v>
      </c>
    </row>
    <row r="7" spans="1:21" ht="15.6" x14ac:dyDescent="0.3">
      <c r="A7" s="3" t="s">
        <v>9</v>
      </c>
      <c r="B7" s="13"/>
      <c r="L7" s="42">
        <v>0.08</v>
      </c>
      <c r="O7" s="2">
        <v>0</v>
      </c>
      <c r="P7" s="43">
        <v>2000000</v>
      </c>
      <c r="Q7" s="43">
        <f>+P7*(1+$L$7)</f>
        <v>2160000</v>
      </c>
      <c r="R7" s="43">
        <f>+Q7*(1+$L$7)</f>
        <v>2332800</v>
      </c>
      <c r="S7" s="43">
        <f>+R7*(1+$L$7)</f>
        <v>2519424</v>
      </c>
      <c r="T7" s="43">
        <f>+S7*(1+$L$7)</f>
        <v>2720977.9200000004</v>
      </c>
    </row>
    <row r="8" spans="1:21" ht="15.6" x14ac:dyDescent="0.3">
      <c r="A8" s="3" t="s">
        <v>10</v>
      </c>
      <c r="B8" s="14">
        <v>2.5000000000000001E-2</v>
      </c>
      <c r="O8" s="2">
        <v>0</v>
      </c>
      <c r="P8" s="16">
        <v>2000000</v>
      </c>
      <c r="Q8" s="16">
        <v>4500000</v>
      </c>
      <c r="R8" s="16">
        <v>5000000</v>
      </c>
      <c r="S8" s="16">
        <v>5500000</v>
      </c>
      <c r="T8" s="16">
        <v>5000000</v>
      </c>
    </row>
    <row r="9" spans="1:21" ht="15.6" x14ac:dyDescent="0.3">
      <c r="A9" s="3" t="s">
        <v>11</v>
      </c>
      <c r="B9" s="14">
        <v>0.1</v>
      </c>
    </row>
    <row r="10" spans="1:21" ht="15.6" x14ac:dyDescent="0.3">
      <c r="A10" s="3" t="s">
        <v>12</v>
      </c>
      <c r="B10" s="14">
        <v>0.15</v>
      </c>
    </row>
    <row r="11" spans="1:21" ht="15.6" x14ac:dyDescent="0.3">
      <c r="A11" s="3" t="s">
        <v>14</v>
      </c>
      <c r="B11" s="14"/>
      <c r="N11" s="2" t="s">
        <v>59</v>
      </c>
    </row>
    <row r="12" spans="1:21" x14ac:dyDescent="0.3">
      <c r="O12" s="2">
        <v>0</v>
      </c>
      <c r="P12" s="2">
        <v>1</v>
      </c>
      <c r="Q12" s="2">
        <v>2</v>
      </c>
      <c r="R12" s="2">
        <v>3</v>
      </c>
      <c r="S12" s="2">
        <v>4</v>
      </c>
      <c r="T12" s="2">
        <v>5</v>
      </c>
    </row>
    <row r="13" spans="1:21" ht="15.6" x14ac:dyDescent="0.3">
      <c r="A13" s="15" t="s">
        <v>15</v>
      </c>
      <c r="B13" s="16">
        <f>+P22</f>
        <v>2000000</v>
      </c>
      <c r="C13" s="16">
        <f t="shared" ref="C13:F13" si="2">+Q22</f>
        <v>2160000</v>
      </c>
      <c r="D13" s="16">
        <f t="shared" si="2"/>
        <v>2332800</v>
      </c>
      <c r="E13" s="16">
        <f t="shared" si="2"/>
        <v>2519424</v>
      </c>
      <c r="F13" s="16">
        <f t="shared" si="2"/>
        <v>2720977.9200000004</v>
      </c>
      <c r="O13" s="39">
        <v>2022</v>
      </c>
      <c r="P13" s="39">
        <v>2023</v>
      </c>
      <c r="Q13" s="39">
        <v>2024</v>
      </c>
      <c r="R13" s="39">
        <v>2025</v>
      </c>
      <c r="S13" s="39">
        <v>2026</v>
      </c>
      <c r="T13" s="39">
        <v>2027</v>
      </c>
    </row>
    <row r="14" spans="1:21" ht="15.6" x14ac:dyDescent="0.3">
      <c r="A14" s="15" t="s">
        <v>16</v>
      </c>
      <c r="B14" s="36">
        <v>0.7</v>
      </c>
      <c r="N14" s="42">
        <v>0.04</v>
      </c>
      <c r="O14" s="44">
        <f t="shared" ref="O14:T15" si="3">+O3</f>
        <v>2619635200</v>
      </c>
      <c r="P14" s="44">
        <f t="shared" si="3"/>
        <v>2724420608</v>
      </c>
      <c r="Q14" s="44">
        <f t="shared" si="3"/>
        <v>2833397432.3200002</v>
      </c>
      <c r="R14" s="44">
        <f t="shared" si="3"/>
        <v>2946733329.6128001</v>
      </c>
      <c r="S14" s="44">
        <f t="shared" si="3"/>
        <v>3064602662.7973123</v>
      </c>
      <c r="T14" s="44">
        <f t="shared" si="3"/>
        <v>3187186769.3092051</v>
      </c>
    </row>
    <row r="15" spans="1:21" ht="15.6" x14ac:dyDescent="0.3">
      <c r="A15" s="15" t="s">
        <v>17</v>
      </c>
      <c r="B15" s="17">
        <v>0.1</v>
      </c>
      <c r="N15" s="42">
        <v>0.08</v>
      </c>
      <c r="O15" s="44">
        <f t="shared" si="3"/>
        <v>2825020800</v>
      </c>
      <c r="P15" s="44">
        <f t="shared" si="3"/>
        <v>3051022464</v>
      </c>
      <c r="Q15" s="44">
        <f t="shared" si="3"/>
        <v>3295104261.1200004</v>
      </c>
      <c r="R15" s="44">
        <f t="shared" si="3"/>
        <v>3558712602.0096006</v>
      </c>
      <c r="S15" s="44">
        <f t="shared" si="3"/>
        <v>3843409610.1703691</v>
      </c>
      <c r="T15" s="44">
        <f t="shared" si="3"/>
        <v>4150882378.9839988</v>
      </c>
    </row>
    <row r="16" spans="1:21" ht="15.6" x14ac:dyDescent="0.3">
      <c r="A16" s="15" t="s">
        <v>18</v>
      </c>
      <c r="B16" s="16">
        <v>5</v>
      </c>
    </row>
    <row r="17" spans="1:20" ht="15.6" x14ac:dyDescent="0.3">
      <c r="A17" s="15" t="s">
        <v>19</v>
      </c>
      <c r="B17" s="18">
        <f>(B19-B20)/B16</f>
        <v>1200000</v>
      </c>
    </row>
    <row r="18" spans="1:20" ht="15.6" x14ac:dyDescent="0.3">
      <c r="A18" s="15" t="s">
        <v>20</v>
      </c>
      <c r="B18" s="17">
        <v>0.1</v>
      </c>
      <c r="N18" s="1" t="s">
        <v>61</v>
      </c>
      <c r="O18" s="1"/>
      <c r="P18" s="1"/>
      <c r="Q18" s="1"/>
      <c r="R18" s="1"/>
      <c r="S18" s="1"/>
      <c r="T18" s="1"/>
    </row>
    <row r="19" spans="1:20" ht="15.6" x14ac:dyDescent="0.3">
      <c r="A19" s="15" t="s">
        <v>8</v>
      </c>
      <c r="B19" s="16">
        <v>6000000</v>
      </c>
      <c r="N19" s="1"/>
      <c r="O19" s="1">
        <v>0</v>
      </c>
      <c r="P19" s="1">
        <v>1</v>
      </c>
      <c r="Q19" s="1">
        <v>2</v>
      </c>
      <c r="R19" s="1">
        <v>3</v>
      </c>
      <c r="S19" s="1">
        <v>4</v>
      </c>
      <c r="T19" s="1">
        <v>5</v>
      </c>
    </row>
    <row r="20" spans="1:20" ht="15.6" x14ac:dyDescent="0.3">
      <c r="A20" s="15" t="s">
        <v>21</v>
      </c>
      <c r="B20" s="16">
        <v>0</v>
      </c>
      <c r="N20" s="1"/>
      <c r="O20" s="48">
        <v>2022</v>
      </c>
      <c r="P20" s="48">
        <v>2023</v>
      </c>
      <c r="Q20" s="48">
        <v>2024</v>
      </c>
      <c r="R20" s="48">
        <v>2025</v>
      </c>
      <c r="S20" s="48">
        <v>2026</v>
      </c>
      <c r="T20" s="48">
        <v>2027</v>
      </c>
    </row>
    <row r="21" spans="1:20" ht="15.6" x14ac:dyDescent="0.3">
      <c r="A21" s="15" t="s">
        <v>22</v>
      </c>
      <c r="B21" s="16">
        <v>4000000</v>
      </c>
      <c r="C21" s="16">
        <f>B21-B23</f>
        <v>3200000</v>
      </c>
      <c r="D21" s="16">
        <f>C21-B23</f>
        <v>2400000</v>
      </c>
      <c r="E21" s="16">
        <f>D21-B23</f>
        <v>1600000</v>
      </c>
      <c r="F21" s="16">
        <f>E21-B23</f>
        <v>800000</v>
      </c>
      <c r="N21" s="49">
        <v>0.04</v>
      </c>
      <c r="O21" s="51">
        <v>0</v>
      </c>
      <c r="P21" s="51">
        <f>+P6</f>
        <v>2000000</v>
      </c>
      <c r="Q21" s="51">
        <f>+P21*(1+$N$21)</f>
        <v>2080000</v>
      </c>
      <c r="R21" s="51">
        <f t="shared" ref="R21:T21" si="4">+Q21*(1+$N$21)</f>
        <v>2163200</v>
      </c>
      <c r="S21" s="51">
        <f t="shared" si="4"/>
        <v>2249728</v>
      </c>
      <c r="T21" s="51">
        <f t="shared" si="4"/>
        <v>2339717.1200000001</v>
      </c>
    </row>
    <row r="22" spans="1:20" ht="15.6" x14ac:dyDescent="0.3">
      <c r="A22" s="15" t="s">
        <v>23</v>
      </c>
      <c r="B22" s="16">
        <v>5</v>
      </c>
      <c r="C22" s="19"/>
      <c r="D22" s="19"/>
      <c r="E22" s="19"/>
      <c r="F22" s="19"/>
      <c r="N22" s="53">
        <v>0.08</v>
      </c>
      <c r="O22" s="54">
        <v>0</v>
      </c>
      <c r="P22" s="54">
        <f>+P7</f>
        <v>2000000</v>
      </c>
      <c r="Q22" s="54">
        <f>+P22*(1+$N$22)</f>
        <v>2160000</v>
      </c>
      <c r="R22" s="54">
        <f t="shared" ref="R22:T22" si="5">+Q22*(1+$N$22)</f>
        <v>2332800</v>
      </c>
      <c r="S22" s="54">
        <f t="shared" si="5"/>
        <v>2519424</v>
      </c>
      <c r="T22" s="54">
        <f t="shared" si="5"/>
        <v>2720977.9200000004</v>
      </c>
    </row>
    <row r="23" spans="1:20" ht="15.6" x14ac:dyDescent="0.3">
      <c r="A23" s="15" t="s">
        <v>24</v>
      </c>
      <c r="B23" s="18">
        <f>B21/B22</f>
        <v>800000</v>
      </c>
      <c r="C23" s="19"/>
      <c r="D23" s="19"/>
      <c r="E23" s="19"/>
      <c r="F23" s="19"/>
      <c r="N23" s="55">
        <f>+((T8/P8)^(1/4))-1</f>
        <v>0.25743342968293548</v>
      </c>
      <c r="O23" s="1"/>
      <c r="P23" s="52">
        <f>+P22</f>
        <v>2000000</v>
      </c>
      <c r="Q23" s="51">
        <f>+P23*(1+$N$23)</f>
        <v>2514866.8593658712</v>
      </c>
      <c r="R23" s="51">
        <f t="shared" ref="R23:T23" si="6">+Q23*(1+$N$23)</f>
        <v>3162277.66016838</v>
      </c>
      <c r="S23" s="51">
        <f t="shared" si="6"/>
        <v>3976353.6438352545</v>
      </c>
      <c r="T23" s="51">
        <f t="shared" si="6"/>
        <v>5000000.0000000019</v>
      </c>
    </row>
    <row r="24" spans="1:20" ht="15.6" x14ac:dyDescent="0.3">
      <c r="A24" s="15" t="s">
        <v>25</v>
      </c>
      <c r="B24" s="35">
        <v>2.5000000000000001E-2</v>
      </c>
      <c r="C24" s="19"/>
      <c r="D24" s="19"/>
      <c r="E24" s="19"/>
      <c r="F24" s="19"/>
      <c r="N24" s="1"/>
      <c r="O24" s="1"/>
      <c r="P24" s="1"/>
      <c r="Q24" s="1"/>
      <c r="R24" s="1"/>
      <c r="S24" s="1"/>
      <c r="T24" s="1"/>
    </row>
    <row r="25" spans="1:20" ht="15" thickBot="1" x14ac:dyDescent="0.35">
      <c r="N25" s="1" t="s">
        <v>63</v>
      </c>
      <c r="O25" s="1"/>
      <c r="P25" s="1"/>
      <c r="Q25" s="1"/>
      <c r="R25" s="1"/>
      <c r="S25" s="1"/>
      <c r="T25" s="1"/>
    </row>
    <row r="26" spans="1:20" ht="15.6" x14ac:dyDescent="0.3">
      <c r="A26" s="20" t="s">
        <v>26</v>
      </c>
      <c r="B26" s="21">
        <v>0.15</v>
      </c>
      <c r="N26" s="1" t="s">
        <v>62</v>
      </c>
      <c r="O26" s="48"/>
      <c r="P26" s="48"/>
      <c r="Q26" s="48"/>
      <c r="R26" s="48"/>
      <c r="S26" s="48"/>
      <c r="T26" s="48"/>
    </row>
    <row r="27" spans="1:20" ht="15.6" x14ac:dyDescent="0.3">
      <c r="A27" s="22" t="s">
        <v>27</v>
      </c>
      <c r="B27" s="57">
        <f>NPV(B26,C44:G44)+B44</f>
        <v>-1820861.9698981233</v>
      </c>
      <c r="N27" s="49"/>
      <c r="O27" s="50"/>
      <c r="P27" s="50"/>
      <c r="Q27" s="50"/>
      <c r="R27" s="50"/>
      <c r="S27" s="50"/>
      <c r="T27" s="50"/>
    </row>
    <row r="28" spans="1:20" ht="16.2" thickBot="1" x14ac:dyDescent="0.35">
      <c r="A28" s="24" t="s">
        <v>28</v>
      </c>
      <c r="B28" s="25">
        <f>IRR(B44:G44)</f>
        <v>-0.19943922545388948</v>
      </c>
      <c r="N28" s="56">
        <f>+N23-N21</f>
        <v>0.21743342968293547</v>
      </c>
      <c r="O28" s="56">
        <f>+N23-N22</f>
        <v>0.17743342968293546</v>
      </c>
      <c r="P28" s="50"/>
      <c r="Q28" s="50"/>
      <c r="R28" s="50"/>
      <c r="S28" s="50"/>
      <c r="T28" s="50"/>
    </row>
    <row r="30" spans="1:20" x14ac:dyDescent="0.3">
      <c r="N30" s="2" t="s">
        <v>60</v>
      </c>
    </row>
    <row r="32" spans="1:20" ht="16.2" thickBot="1" x14ac:dyDescent="0.35">
      <c r="A32" s="26" t="s">
        <v>29</v>
      </c>
      <c r="B32" s="26">
        <v>0</v>
      </c>
      <c r="C32" s="26">
        <v>1</v>
      </c>
      <c r="D32" s="26">
        <v>2</v>
      </c>
      <c r="E32" s="26">
        <v>3</v>
      </c>
      <c r="F32" s="26">
        <v>4</v>
      </c>
      <c r="G32" s="26">
        <v>5</v>
      </c>
    </row>
    <row r="33" spans="1:15" ht="15.6" x14ac:dyDescent="0.3">
      <c r="A33" s="27" t="s">
        <v>30</v>
      </c>
      <c r="B33" s="28"/>
      <c r="C33" s="28">
        <f>B13</f>
        <v>2000000</v>
      </c>
      <c r="D33" s="28">
        <f>C13</f>
        <v>2160000</v>
      </c>
      <c r="E33" s="28">
        <f>D13</f>
        <v>2332800</v>
      </c>
      <c r="F33" s="28">
        <f>E13</f>
        <v>2519424</v>
      </c>
      <c r="G33" s="28">
        <f>F13</f>
        <v>2720977.9200000004</v>
      </c>
      <c r="I33" s="60" t="s">
        <v>53</v>
      </c>
      <c r="J33" s="61"/>
      <c r="K33" s="61"/>
      <c r="L33" s="61"/>
      <c r="M33" s="61"/>
      <c r="N33" s="61"/>
      <c r="O33" s="62"/>
    </row>
    <row r="34" spans="1:15" ht="15.6" x14ac:dyDescent="0.3">
      <c r="A34" s="27" t="s">
        <v>31</v>
      </c>
      <c r="B34" s="28"/>
      <c r="C34" s="28">
        <f>-0.6*C33</f>
        <v>-1200000</v>
      </c>
      <c r="D34" s="28">
        <f>-0.6*D33</f>
        <v>-1296000</v>
      </c>
      <c r="E34" s="28">
        <f>-0.6*E33</f>
        <v>-1399680</v>
      </c>
      <c r="F34" s="28">
        <f>-0.6*F33</f>
        <v>-1511654.3999999999</v>
      </c>
      <c r="G34" s="28">
        <f>-0.6*G33</f>
        <v>-1632586.7520000001</v>
      </c>
      <c r="I34" s="63"/>
      <c r="J34" s="64"/>
      <c r="K34" s="64"/>
      <c r="L34" s="64"/>
      <c r="M34" s="64"/>
      <c r="N34" s="64"/>
      <c r="O34" s="65"/>
    </row>
    <row r="35" spans="1:15" ht="15.6" x14ac:dyDescent="0.3">
      <c r="A35" s="27" t="s">
        <v>32</v>
      </c>
      <c r="B35" s="28"/>
      <c r="C35" s="28">
        <f>-B17</f>
        <v>-1200000</v>
      </c>
      <c r="D35" s="28">
        <f>-B17</f>
        <v>-1200000</v>
      </c>
      <c r="E35" s="28">
        <f>-B17</f>
        <v>-1200000</v>
      </c>
      <c r="F35" s="28">
        <f>-B17</f>
        <v>-1200000</v>
      </c>
      <c r="G35" s="28">
        <f>-B17</f>
        <v>-1200000</v>
      </c>
      <c r="I35" s="63"/>
      <c r="J35" s="64"/>
      <c r="K35" s="64"/>
      <c r="L35" s="64"/>
      <c r="M35" s="64"/>
      <c r="N35" s="64"/>
      <c r="O35" s="65"/>
    </row>
    <row r="36" spans="1:15" ht="16.2" thickBot="1" x14ac:dyDescent="0.35">
      <c r="A36" s="27" t="s">
        <v>33</v>
      </c>
      <c r="B36" s="27"/>
      <c r="C36" s="28">
        <f>B21*B24*-1</f>
        <v>-100000</v>
      </c>
      <c r="D36" s="37">
        <f>C21*B24*-1</f>
        <v>-80000</v>
      </c>
      <c r="E36" s="28">
        <f>D21*B24*-1</f>
        <v>-60000</v>
      </c>
      <c r="F36" s="28">
        <f>E21*B24*-1</f>
        <v>-40000</v>
      </c>
      <c r="G36" s="28">
        <f>F21*B24*-1</f>
        <v>-20000</v>
      </c>
      <c r="I36" s="66"/>
      <c r="J36" s="67"/>
      <c r="K36" s="67"/>
      <c r="L36" s="67"/>
      <c r="M36" s="67"/>
      <c r="N36" s="67"/>
      <c r="O36" s="68"/>
    </row>
    <row r="37" spans="1:15" ht="15.6" x14ac:dyDescent="0.3">
      <c r="A37" s="29" t="s">
        <v>34</v>
      </c>
      <c r="B37" s="30">
        <f t="shared" ref="B37:G37" si="7">SUM(B33:B36)</f>
        <v>0</v>
      </c>
      <c r="C37" s="30">
        <f t="shared" si="7"/>
        <v>-500000</v>
      </c>
      <c r="D37" s="30">
        <f t="shared" si="7"/>
        <v>-416000</v>
      </c>
      <c r="E37" s="30">
        <f t="shared" si="7"/>
        <v>-326880</v>
      </c>
      <c r="F37" s="30">
        <f t="shared" si="7"/>
        <v>-232230.39999999991</v>
      </c>
      <c r="G37" s="30">
        <f t="shared" si="7"/>
        <v>-131608.8319999997</v>
      </c>
    </row>
    <row r="38" spans="1:15" ht="15.6" x14ac:dyDescent="0.3">
      <c r="A38" s="27" t="s">
        <v>46</v>
      </c>
      <c r="B38" s="28"/>
      <c r="C38" s="28">
        <f>-0.1*C37</f>
        <v>50000</v>
      </c>
      <c r="D38" s="28">
        <f>-0.1*D37</f>
        <v>41600</v>
      </c>
      <c r="E38" s="28">
        <f>-0.1*E37</f>
        <v>32688</v>
      </c>
      <c r="F38" s="28">
        <f>-0.1*F37</f>
        <v>23223.039999999994</v>
      </c>
      <c r="G38" s="28">
        <f>-0.1*G37</f>
        <v>13160.883199999971</v>
      </c>
    </row>
    <row r="39" spans="1:15" ht="15.6" x14ac:dyDescent="0.3">
      <c r="A39" s="29" t="s">
        <v>36</v>
      </c>
      <c r="B39" s="30">
        <f>SUM(B37:B38)</f>
        <v>0</v>
      </c>
      <c r="C39" s="30">
        <f>SUM(C37:C38)</f>
        <v>-450000</v>
      </c>
      <c r="D39" s="30">
        <f>SUM(D37:D38)</f>
        <v>-374400</v>
      </c>
      <c r="E39" s="30">
        <f>SUM(E37:E38)</f>
        <v>-294192</v>
      </c>
      <c r="F39" s="30">
        <f>SUM(F37:F38)</f>
        <v>-209007.35999999993</v>
      </c>
      <c r="G39" s="30">
        <f t="shared" ref="G39" si="8">SUM(G37:G38)</f>
        <v>-118447.94879999974</v>
      </c>
    </row>
    <row r="40" spans="1:15" ht="15.6" x14ac:dyDescent="0.3">
      <c r="A40" s="27" t="s">
        <v>37</v>
      </c>
      <c r="B40" s="28"/>
      <c r="C40" s="28">
        <f>-C35</f>
        <v>1200000</v>
      </c>
      <c r="D40" s="28">
        <f>-D35</f>
        <v>1200000</v>
      </c>
      <c r="E40" s="28">
        <f>-E35</f>
        <v>1200000</v>
      </c>
      <c r="F40" s="28">
        <f t="shared" ref="F40:G40" si="9">-F35</f>
        <v>1200000</v>
      </c>
      <c r="G40" s="28">
        <f t="shared" si="9"/>
        <v>1200000</v>
      </c>
      <c r="I40" s="39"/>
    </row>
    <row r="41" spans="1:15" ht="15.6" x14ac:dyDescent="0.3">
      <c r="A41" s="27" t="s">
        <v>38</v>
      </c>
      <c r="B41" s="28">
        <f>-B19</f>
        <v>-6000000</v>
      </c>
      <c r="C41" s="28"/>
      <c r="D41" s="28"/>
      <c r="E41" s="28"/>
      <c r="F41" s="28"/>
      <c r="G41" s="28"/>
    </row>
    <row r="42" spans="1:15" ht="15.6" x14ac:dyDescent="0.3">
      <c r="A42" s="27" t="s">
        <v>39</v>
      </c>
      <c r="B42" s="28">
        <f>-B13*0.1</f>
        <v>-200000</v>
      </c>
      <c r="C42" s="28">
        <f>C50</f>
        <v>-16000</v>
      </c>
      <c r="D42" s="28">
        <f t="shared" ref="D42:G42" si="10">D50</f>
        <v>-17280</v>
      </c>
      <c r="E42" s="28">
        <f t="shared" si="10"/>
        <v>-18662.400000000023</v>
      </c>
      <c r="F42" s="28">
        <f t="shared" si="10"/>
        <v>-20155.392000000051</v>
      </c>
      <c r="G42" s="28">
        <f t="shared" si="10"/>
        <v>272097.79200000007</v>
      </c>
      <c r="H42" s="31"/>
      <c r="I42" s="39"/>
    </row>
    <row r="43" spans="1:15" ht="15.6" x14ac:dyDescent="0.3">
      <c r="A43" s="27" t="s">
        <v>40</v>
      </c>
      <c r="B43" s="28">
        <f>B21</f>
        <v>4000000</v>
      </c>
      <c r="C43" s="28">
        <f>-B23</f>
        <v>-800000</v>
      </c>
      <c r="D43" s="28">
        <f>-B23</f>
        <v>-800000</v>
      </c>
      <c r="E43" s="28">
        <f>-B23</f>
        <v>-800000</v>
      </c>
      <c r="F43" s="28">
        <f>-B23</f>
        <v>-800000</v>
      </c>
      <c r="G43" s="28">
        <f>-B23</f>
        <v>-800000</v>
      </c>
      <c r="H43" s="31"/>
    </row>
    <row r="44" spans="1:15" ht="15.6" x14ac:dyDescent="0.3">
      <c r="A44" s="32" t="s">
        <v>41</v>
      </c>
      <c r="B44" s="33">
        <f>SUM(B39:B43)</f>
        <v>-2200000</v>
      </c>
      <c r="C44" s="33">
        <f>SUM(C39:C43)</f>
        <v>-66000</v>
      </c>
      <c r="D44" s="33">
        <f>SUM(D39:D43)</f>
        <v>8320</v>
      </c>
      <c r="E44" s="33">
        <f>SUM(E39:E43)</f>
        <v>87145.599999999977</v>
      </c>
      <c r="F44" s="33">
        <f>SUM(F39:F43)</f>
        <v>170837.24800000014</v>
      </c>
      <c r="G44" s="33">
        <f t="shared" ref="G44" si="11">SUM(G39:G43)</f>
        <v>553649.84320000047</v>
      </c>
    </row>
    <row r="45" spans="1:15" ht="15.6" x14ac:dyDescent="0.3">
      <c r="A45" s="34"/>
      <c r="B45" s="34"/>
      <c r="C45" s="34"/>
      <c r="D45" s="34"/>
      <c r="E45" s="34"/>
      <c r="F45" s="34"/>
      <c r="G45" s="34"/>
    </row>
    <row r="46" spans="1:15" ht="15.6" x14ac:dyDescent="0.3">
      <c r="A46" s="58" t="s">
        <v>42</v>
      </c>
      <c r="B46" s="59"/>
      <c r="C46" s="41"/>
      <c r="D46" s="41"/>
      <c r="E46" s="34"/>
      <c r="F46" s="34"/>
      <c r="G46" s="34"/>
    </row>
    <row r="47" spans="1:15" ht="15.6" x14ac:dyDescent="0.3">
      <c r="A47" s="26" t="s">
        <v>29</v>
      </c>
      <c r="B47" s="26">
        <v>0</v>
      </c>
      <c r="C47" s="26"/>
      <c r="D47" s="26"/>
      <c r="E47" s="26">
        <v>1</v>
      </c>
      <c r="F47" s="26">
        <v>2</v>
      </c>
      <c r="G47" s="26">
        <v>3</v>
      </c>
    </row>
    <row r="48" spans="1:15" ht="15.6" x14ac:dyDescent="0.3">
      <c r="A48" s="27" t="s">
        <v>30</v>
      </c>
      <c r="B48" s="28">
        <f>B33</f>
        <v>0</v>
      </c>
      <c r="C48" s="28">
        <f>C33</f>
        <v>2000000</v>
      </c>
      <c r="D48" s="28">
        <f t="shared" ref="D48:G48" si="12">D33</f>
        <v>2160000</v>
      </c>
      <c r="E48" s="28">
        <f t="shared" si="12"/>
        <v>2332800</v>
      </c>
      <c r="F48" s="28">
        <f t="shared" si="12"/>
        <v>2519424</v>
      </c>
      <c r="G48" s="28">
        <f t="shared" si="12"/>
        <v>2720977.9200000004</v>
      </c>
    </row>
    <row r="49" spans="1:7" ht="15.6" x14ac:dyDescent="0.3">
      <c r="A49" s="27" t="s">
        <v>43</v>
      </c>
      <c r="B49" s="28">
        <f>B48*0.1</f>
        <v>0</v>
      </c>
      <c r="C49" s="28">
        <f>C48*0.1</f>
        <v>200000</v>
      </c>
      <c r="D49" s="28">
        <f>D48*0.1</f>
        <v>216000</v>
      </c>
      <c r="E49" s="28">
        <f t="shared" ref="E49:G49" si="13">E48*0.1</f>
        <v>233280</v>
      </c>
      <c r="F49" s="28">
        <f t="shared" si="13"/>
        <v>251942.40000000002</v>
      </c>
      <c r="G49" s="28">
        <f t="shared" si="13"/>
        <v>272097.79200000007</v>
      </c>
    </row>
    <row r="50" spans="1:7" ht="15.6" x14ac:dyDescent="0.3">
      <c r="A50" s="27" t="s">
        <v>44</v>
      </c>
      <c r="B50" s="28">
        <f>B49-E49</f>
        <v>-233280</v>
      </c>
      <c r="C50" s="28">
        <f>C49-D49</f>
        <v>-16000</v>
      </c>
      <c r="D50" s="28">
        <f>D49-E49</f>
        <v>-17280</v>
      </c>
      <c r="E50" s="28">
        <f>E49-F49</f>
        <v>-18662.400000000023</v>
      </c>
      <c r="F50" s="28">
        <f>F49-G49</f>
        <v>-20155.392000000051</v>
      </c>
      <c r="G50" s="28">
        <f>G49-H49</f>
        <v>272097.79200000007</v>
      </c>
    </row>
  </sheetData>
  <mergeCells count="2">
    <mergeCell ref="I33:O36"/>
    <mergeCell ref="A46:B46"/>
  </mergeCells>
  <pageMargins left="0.7" right="0.7" top="0.75" bottom="0.75" header="0.3" footer="0.3"/>
  <pageSetup paperSize="9" orientation="portrait" r:id="rId1"/>
  <headerFooter>
    <oddFooter>&amp;C&amp;1#&amp;"Arial"&amp;6&amp;K626469Internal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76176-E0D1-4DE1-B32A-EC0B7A2C4911}">
  <dimension ref="A1:N50"/>
  <sheetViews>
    <sheetView workbookViewId="0">
      <selection activeCell="I19" sqref="I19"/>
    </sheetView>
  </sheetViews>
  <sheetFormatPr defaultColWidth="8.6640625" defaultRowHeight="14.4" x14ac:dyDescent="0.3"/>
  <cols>
    <col min="1" max="1" width="38.6640625" style="2" bestFit="1" customWidth="1"/>
    <col min="2" max="2" width="15.44140625" style="2" bestFit="1" customWidth="1"/>
    <col min="3" max="4" width="14.33203125" style="2" customWidth="1"/>
    <col min="5" max="7" width="10.6640625" style="2" bestFit="1" customWidth="1"/>
    <col min="8" max="8" width="8.6640625" style="2"/>
    <col min="9" max="9" width="11.33203125" style="2" customWidth="1"/>
    <col min="10" max="10" width="9.6640625" style="2" bestFit="1" customWidth="1"/>
    <col min="11" max="13" width="9.109375" style="2" bestFit="1" customWidth="1"/>
    <col min="14" max="16384" width="8.6640625" style="2"/>
  </cols>
  <sheetData>
    <row r="1" spans="1:14" x14ac:dyDescent="0.3">
      <c r="A1"/>
      <c r="B1" s="1" t="s">
        <v>0</v>
      </c>
      <c r="G1" s="2" t="s">
        <v>1</v>
      </c>
      <c r="H1" s="2" t="s">
        <v>2</v>
      </c>
      <c r="I1" s="2" t="s">
        <v>3</v>
      </c>
    </row>
    <row r="2" spans="1:14" ht="15.6" x14ac:dyDescent="0.3">
      <c r="A2" s="3" t="s">
        <v>4</v>
      </c>
      <c r="B2" s="4"/>
      <c r="F2" s="3" t="s">
        <v>4</v>
      </c>
      <c r="G2" s="4"/>
      <c r="H2" s="5"/>
      <c r="I2" s="6" t="e">
        <f>(H2-G2)/G2</f>
        <v>#DIV/0!</v>
      </c>
    </row>
    <row r="3" spans="1:14" ht="15.6" x14ac:dyDescent="0.3">
      <c r="A3" s="3" t="s">
        <v>5</v>
      </c>
      <c r="B3" s="7"/>
      <c r="F3" s="3" t="s">
        <v>5</v>
      </c>
      <c r="G3" s="7"/>
      <c r="H3" s="8"/>
      <c r="I3" s="6" t="e">
        <f>(H3-G3)/G3</f>
        <v>#DIV/0!</v>
      </c>
    </row>
    <row r="4" spans="1:14" ht="15.6" x14ac:dyDescent="0.3">
      <c r="A4" s="3" t="s">
        <v>6</v>
      </c>
      <c r="B4" s="4"/>
      <c r="F4" s="9" t="s">
        <v>6</v>
      </c>
      <c r="G4" s="4"/>
      <c r="H4" s="10"/>
      <c r="I4" s="11" t="e">
        <f>(H4-G4)/G4</f>
        <v>#DIV/0!</v>
      </c>
    </row>
    <row r="5" spans="1:14" ht="15.6" x14ac:dyDescent="0.3">
      <c r="A5" s="3" t="s">
        <v>7</v>
      </c>
      <c r="B5" s="12"/>
      <c r="F5" s="3" t="s">
        <v>7</v>
      </c>
      <c r="G5" s="12"/>
      <c r="H5" s="5"/>
      <c r="I5" s="6" t="e">
        <f>(H5-G5)/G5</f>
        <v>#DIV/0!</v>
      </c>
    </row>
    <row r="6" spans="1:14" ht="15.6" x14ac:dyDescent="0.3">
      <c r="A6" s="3" t="s">
        <v>8</v>
      </c>
      <c r="B6" s="13"/>
    </row>
    <row r="7" spans="1:14" ht="15.6" x14ac:dyDescent="0.3">
      <c r="A7" s="3" t="s">
        <v>9</v>
      </c>
      <c r="B7" s="13"/>
    </row>
    <row r="8" spans="1:14" ht="15.6" x14ac:dyDescent="0.3">
      <c r="A8" s="3" t="s">
        <v>10</v>
      </c>
      <c r="B8" s="14"/>
    </row>
    <row r="9" spans="1:14" ht="16.2" thickBot="1" x14ac:dyDescent="0.35">
      <c r="A9" s="3" t="s">
        <v>11</v>
      </c>
      <c r="B9" s="14">
        <v>0.22</v>
      </c>
    </row>
    <row r="10" spans="1:14" ht="15.6" x14ac:dyDescent="0.3">
      <c r="A10" s="3" t="s">
        <v>12</v>
      </c>
      <c r="B10" s="14"/>
      <c r="I10" s="60" t="s">
        <v>47</v>
      </c>
      <c r="J10" s="61"/>
      <c r="K10" s="61"/>
      <c r="L10" s="61"/>
      <c r="M10" s="61"/>
      <c r="N10" s="62"/>
    </row>
    <row r="11" spans="1:14" ht="15.6" x14ac:dyDescent="0.3">
      <c r="A11" s="3" t="s">
        <v>14</v>
      </c>
      <c r="B11" s="14"/>
      <c r="I11" s="63"/>
      <c r="J11" s="64"/>
      <c r="K11" s="64"/>
      <c r="L11" s="64"/>
      <c r="M11" s="64"/>
      <c r="N11" s="65"/>
    </row>
    <row r="12" spans="1:14" x14ac:dyDescent="0.3">
      <c r="I12" s="63"/>
      <c r="J12" s="64"/>
      <c r="K12" s="64"/>
      <c r="L12" s="64"/>
      <c r="M12" s="64"/>
      <c r="N12" s="65"/>
    </row>
    <row r="13" spans="1:14" ht="16.2" thickBot="1" x14ac:dyDescent="0.35">
      <c r="A13" s="15" t="s">
        <v>15</v>
      </c>
      <c r="B13" s="16">
        <v>2000000</v>
      </c>
      <c r="C13" s="16">
        <v>4500000</v>
      </c>
      <c r="D13" s="16">
        <v>5000000</v>
      </c>
      <c r="E13" s="16">
        <v>5500000</v>
      </c>
      <c r="F13" s="16">
        <v>5000000</v>
      </c>
      <c r="I13" s="66"/>
      <c r="J13" s="67"/>
      <c r="K13" s="67"/>
      <c r="L13" s="67"/>
      <c r="M13" s="67"/>
      <c r="N13" s="68"/>
    </row>
    <row r="14" spans="1:14" ht="15.6" x14ac:dyDescent="0.3">
      <c r="A14" s="15" t="s">
        <v>16</v>
      </c>
      <c r="B14" s="36">
        <v>0.7</v>
      </c>
    </row>
    <row r="15" spans="1:14" ht="15.6" x14ac:dyDescent="0.3">
      <c r="A15" s="15" t="s">
        <v>17</v>
      </c>
      <c r="B15" s="17">
        <v>0.1</v>
      </c>
    </row>
    <row r="16" spans="1:14" ht="15.6" x14ac:dyDescent="0.3">
      <c r="A16" s="15" t="s">
        <v>18</v>
      </c>
      <c r="B16" s="16">
        <v>5</v>
      </c>
    </row>
    <row r="17" spans="1:9" ht="15.6" x14ac:dyDescent="0.3">
      <c r="A17" s="15" t="s">
        <v>19</v>
      </c>
      <c r="B17" s="18">
        <f>(B19-B20)/B16</f>
        <v>1000000</v>
      </c>
      <c r="I17" s="39"/>
    </row>
    <row r="18" spans="1:9" ht="15.6" x14ac:dyDescent="0.3">
      <c r="A18" s="15" t="s">
        <v>20</v>
      </c>
      <c r="B18" s="17">
        <v>0.1</v>
      </c>
    </row>
    <row r="19" spans="1:9" ht="15.6" x14ac:dyDescent="0.3">
      <c r="A19" s="15" t="s">
        <v>8</v>
      </c>
      <c r="B19" s="16">
        <v>5000000</v>
      </c>
      <c r="I19" s="39"/>
    </row>
    <row r="20" spans="1:9" ht="15.6" x14ac:dyDescent="0.3">
      <c r="A20" s="15" t="s">
        <v>21</v>
      </c>
      <c r="B20" s="16">
        <v>0</v>
      </c>
    </row>
    <row r="21" spans="1:9" ht="15.6" x14ac:dyDescent="0.3">
      <c r="A21" s="15" t="s">
        <v>22</v>
      </c>
      <c r="B21" s="16">
        <v>4000000</v>
      </c>
      <c r="C21" s="16">
        <f>B21-B23</f>
        <v>3200000</v>
      </c>
      <c r="D21" s="16">
        <f>C21-B23</f>
        <v>2400000</v>
      </c>
      <c r="E21" s="16">
        <f>D21-B23</f>
        <v>1600000</v>
      </c>
      <c r="F21" s="16">
        <f>E21-B23</f>
        <v>800000</v>
      </c>
    </row>
    <row r="22" spans="1:9" ht="15.6" x14ac:dyDescent="0.3">
      <c r="A22" s="15" t="s">
        <v>23</v>
      </c>
      <c r="B22" s="16">
        <v>5</v>
      </c>
      <c r="C22" s="19"/>
      <c r="D22" s="19"/>
      <c r="E22" s="19"/>
      <c r="F22" s="19"/>
    </row>
    <row r="23" spans="1:9" ht="15.6" x14ac:dyDescent="0.3">
      <c r="A23" s="15" t="s">
        <v>24</v>
      </c>
      <c r="B23" s="18">
        <f>B21/B22</f>
        <v>800000</v>
      </c>
      <c r="C23" s="19"/>
      <c r="D23" s="19"/>
      <c r="E23" s="19"/>
      <c r="F23" s="19"/>
    </row>
    <row r="24" spans="1:9" ht="15.6" x14ac:dyDescent="0.3">
      <c r="A24" s="15" t="s">
        <v>25</v>
      </c>
      <c r="B24" s="35">
        <v>2.5000000000000001E-2</v>
      </c>
      <c r="C24" s="19"/>
      <c r="D24" s="19"/>
      <c r="E24" s="19"/>
      <c r="F24" s="19"/>
    </row>
    <row r="25" spans="1:9" ht="15" thickBot="1" x14ac:dyDescent="0.35"/>
    <row r="26" spans="1:9" ht="15.6" x14ac:dyDescent="0.3">
      <c r="A26" s="20" t="s">
        <v>26</v>
      </c>
      <c r="B26" s="21">
        <v>0.15</v>
      </c>
    </row>
    <row r="27" spans="1:9" ht="15.6" x14ac:dyDescent="0.3">
      <c r="A27" s="22" t="s">
        <v>27</v>
      </c>
      <c r="B27" s="23">
        <f>NPV(B26,C44:G44)+B44</f>
        <v>41020.623046348803</v>
      </c>
    </row>
    <row r="28" spans="1:9" ht="16.2" thickBot="1" x14ac:dyDescent="0.35">
      <c r="A28" s="24" t="s">
        <v>28</v>
      </c>
      <c r="B28" s="25">
        <f>IRR(B44:G44)</f>
        <v>0.1581778516124801</v>
      </c>
    </row>
    <row r="32" spans="1:9" ht="15.6" x14ac:dyDescent="0.3">
      <c r="A32" s="26" t="s">
        <v>29</v>
      </c>
      <c r="B32" s="26">
        <v>0</v>
      </c>
      <c r="C32" s="26">
        <v>1</v>
      </c>
      <c r="D32" s="26">
        <v>2</v>
      </c>
      <c r="E32" s="26">
        <v>3</v>
      </c>
      <c r="F32" s="26">
        <v>4</v>
      </c>
      <c r="G32" s="26">
        <v>5</v>
      </c>
    </row>
    <row r="33" spans="1:8" ht="15.6" x14ac:dyDescent="0.3">
      <c r="A33" s="27" t="s">
        <v>30</v>
      </c>
      <c r="B33" s="28"/>
      <c r="C33" s="28">
        <f>B13</f>
        <v>2000000</v>
      </c>
      <c r="D33" s="28">
        <f>C13</f>
        <v>4500000</v>
      </c>
      <c r="E33" s="28">
        <f>D13</f>
        <v>5000000</v>
      </c>
      <c r="F33" s="28">
        <f>E13</f>
        <v>5500000</v>
      </c>
      <c r="G33" s="28">
        <f>F13</f>
        <v>5000000</v>
      </c>
    </row>
    <row r="34" spans="1:8" ht="15.6" x14ac:dyDescent="0.3">
      <c r="A34" s="27" t="s">
        <v>31</v>
      </c>
      <c r="B34" s="28"/>
      <c r="C34" s="28">
        <f>-0.7*C33</f>
        <v>-1400000</v>
      </c>
      <c r="D34" s="28">
        <f>-0.7*D33</f>
        <v>-3150000</v>
      </c>
      <c r="E34" s="28">
        <f>-0.7*E33</f>
        <v>-3500000</v>
      </c>
      <c r="F34" s="28">
        <f>-0.7*F33</f>
        <v>-3849999.9999999995</v>
      </c>
      <c r="G34" s="28">
        <f>-0.7*G33</f>
        <v>-3500000</v>
      </c>
    </row>
    <row r="35" spans="1:8" ht="15.6" x14ac:dyDescent="0.3">
      <c r="A35" s="27" t="s">
        <v>32</v>
      </c>
      <c r="B35" s="28"/>
      <c r="C35" s="28">
        <f>-B17</f>
        <v>-1000000</v>
      </c>
      <c r="D35" s="28">
        <f>-B17</f>
        <v>-1000000</v>
      </c>
      <c r="E35" s="28">
        <f>-B17</f>
        <v>-1000000</v>
      </c>
      <c r="F35" s="28">
        <f>-B17</f>
        <v>-1000000</v>
      </c>
      <c r="G35" s="28">
        <f>-B17</f>
        <v>-1000000</v>
      </c>
    </row>
    <row r="36" spans="1:8" ht="15.6" x14ac:dyDescent="0.3">
      <c r="A36" s="27" t="s">
        <v>33</v>
      </c>
      <c r="B36" s="27"/>
      <c r="C36" s="28">
        <f>B21*B24*-1</f>
        <v>-100000</v>
      </c>
      <c r="D36" s="37">
        <f>C21*B24*-1</f>
        <v>-80000</v>
      </c>
      <c r="E36" s="28">
        <f>D21*B24*-1</f>
        <v>-60000</v>
      </c>
      <c r="F36" s="28">
        <f>E21*B24*-1</f>
        <v>-40000</v>
      </c>
      <c r="G36" s="28">
        <f>F21*B24*-1</f>
        <v>-20000</v>
      </c>
    </row>
    <row r="37" spans="1:8" ht="15.6" x14ac:dyDescent="0.3">
      <c r="A37" s="29" t="s">
        <v>34</v>
      </c>
      <c r="B37" s="30">
        <f t="shared" ref="B37:G37" si="0">SUM(B33:B36)</f>
        <v>0</v>
      </c>
      <c r="C37" s="30">
        <f t="shared" si="0"/>
        <v>-500000</v>
      </c>
      <c r="D37" s="30">
        <f t="shared" si="0"/>
        <v>270000</v>
      </c>
      <c r="E37" s="30">
        <f t="shared" si="0"/>
        <v>440000</v>
      </c>
      <c r="F37" s="30">
        <f t="shared" si="0"/>
        <v>610000.00000000047</v>
      </c>
      <c r="G37" s="30">
        <f t="shared" si="0"/>
        <v>480000</v>
      </c>
    </row>
    <row r="38" spans="1:8" ht="15.6" x14ac:dyDescent="0.3">
      <c r="A38" s="27" t="s">
        <v>46</v>
      </c>
      <c r="B38" s="28"/>
      <c r="C38" s="28">
        <f>-0.1*C37</f>
        <v>50000</v>
      </c>
      <c r="D38" s="28">
        <f>-0.1*D37</f>
        <v>-27000</v>
      </c>
      <c r="E38" s="28">
        <f>-0.1*E37</f>
        <v>-44000</v>
      </c>
      <c r="F38" s="28">
        <f>-0.1*F37</f>
        <v>-61000.000000000051</v>
      </c>
      <c r="G38" s="28">
        <f>-0.1*G37</f>
        <v>-48000</v>
      </c>
    </row>
    <row r="39" spans="1:8" ht="15.6" x14ac:dyDescent="0.3">
      <c r="A39" s="29" t="s">
        <v>36</v>
      </c>
      <c r="B39" s="30">
        <f>SUM(B37:B38)</f>
        <v>0</v>
      </c>
      <c r="C39" s="30">
        <f>SUM(C37:C38)</f>
        <v>-450000</v>
      </c>
      <c r="D39" s="30">
        <f>SUM(D37:D38)</f>
        <v>243000</v>
      </c>
      <c r="E39" s="30">
        <f>SUM(E37:E38)</f>
        <v>396000</v>
      </c>
      <c r="F39" s="30">
        <f>SUM(F37:F38)</f>
        <v>549000.00000000047</v>
      </c>
      <c r="G39" s="30">
        <f t="shared" ref="G39" si="1">SUM(G37:G38)</f>
        <v>432000</v>
      </c>
    </row>
    <row r="40" spans="1:8" ht="15.6" x14ac:dyDescent="0.3">
      <c r="A40" s="27" t="s">
        <v>37</v>
      </c>
      <c r="B40" s="28"/>
      <c r="C40" s="28">
        <f>-C35</f>
        <v>1000000</v>
      </c>
      <c r="D40" s="28">
        <f>-D35</f>
        <v>1000000</v>
      </c>
      <c r="E40" s="28">
        <f>-E35</f>
        <v>1000000</v>
      </c>
      <c r="F40" s="28">
        <f t="shared" ref="F40:G40" si="2">-F35</f>
        <v>1000000</v>
      </c>
      <c r="G40" s="28">
        <f t="shared" si="2"/>
        <v>1000000</v>
      </c>
    </row>
    <row r="41" spans="1:8" ht="15.6" x14ac:dyDescent="0.3">
      <c r="A41" s="27" t="s">
        <v>38</v>
      </c>
      <c r="B41" s="28">
        <f>-B19</f>
        <v>-5000000</v>
      </c>
      <c r="C41" s="28"/>
      <c r="D41" s="28"/>
      <c r="E41" s="28"/>
      <c r="F41" s="28"/>
      <c r="G41" s="28"/>
    </row>
    <row r="42" spans="1:8" ht="15.6" x14ac:dyDescent="0.3">
      <c r="A42" s="27" t="s">
        <v>39</v>
      </c>
      <c r="B42" s="28">
        <f>-B13*0.1</f>
        <v>-200000</v>
      </c>
      <c r="C42" s="28">
        <f>C50</f>
        <v>-250000</v>
      </c>
      <c r="D42" s="28">
        <f t="shared" ref="D42:G42" si="3">D50</f>
        <v>-50000</v>
      </c>
      <c r="E42" s="28">
        <f t="shared" si="3"/>
        <v>-50000</v>
      </c>
      <c r="F42" s="28">
        <f t="shared" si="3"/>
        <v>50000</v>
      </c>
      <c r="G42" s="28">
        <f t="shared" si="3"/>
        <v>500000</v>
      </c>
      <c r="H42" s="31"/>
    </row>
    <row r="43" spans="1:8" ht="15.6" x14ac:dyDescent="0.3">
      <c r="A43" s="27" t="s">
        <v>40</v>
      </c>
      <c r="B43" s="28">
        <f>B21</f>
        <v>4000000</v>
      </c>
      <c r="C43" s="28">
        <f>-B23</f>
        <v>-800000</v>
      </c>
      <c r="D43" s="28">
        <f>-B23</f>
        <v>-800000</v>
      </c>
      <c r="E43" s="28">
        <f>-B23</f>
        <v>-800000</v>
      </c>
      <c r="F43" s="28">
        <f>-B23</f>
        <v>-800000</v>
      </c>
      <c r="G43" s="28">
        <f>-B23</f>
        <v>-800000</v>
      </c>
      <c r="H43" s="31"/>
    </row>
    <row r="44" spans="1:8" ht="15.6" x14ac:dyDescent="0.3">
      <c r="A44" s="32" t="s">
        <v>41</v>
      </c>
      <c r="B44" s="33">
        <f>SUM(B39:B43)</f>
        <v>-1200000</v>
      </c>
      <c r="C44" s="33">
        <f>SUM(C39:C43)</f>
        <v>-500000</v>
      </c>
      <c r="D44" s="33">
        <f>SUM(D39:D43)</f>
        <v>393000</v>
      </c>
      <c r="E44" s="33">
        <f>SUM(E39:E43)</f>
        <v>546000</v>
      </c>
      <c r="F44" s="33">
        <f t="shared" ref="F44:G44" si="4">SUM(F39:F43)</f>
        <v>799000.00000000047</v>
      </c>
      <c r="G44" s="33">
        <f t="shared" si="4"/>
        <v>1132000</v>
      </c>
    </row>
    <row r="45" spans="1:8" ht="15.6" x14ac:dyDescent="0.3">
      <c r="A45" s="34"/>
      <c r="B45" s="34"/>
      <c r="C45" s="34"/>
      <c r="D45" s="34"/>
      <c r="E45" s="34"/>
      <c r="F45" s="34"/>
      <c r="G45" s="34"/>
    </row>
    <row r="46" spans="1:8" ht="15.6" x14ac:dyDescent="0.3">
      <c r="A46" s="58" t="s">
        <v>42</v>
      </c>
      <c r="B46" s="59"/>
      <c r="C46" s="38"/>
      <c r="D46" s="38"/>
      <c r="E46" s="34"/>
      <c r="F46" s="34"/>
      <c r="G46" s="34"/>
    </row>
    <row r="47" spans="1:8" ht="15.6" x14ac:dyDescent="0.3">
      <c r="A47" s="26" t="s">
        <v>29</v>
      </c>
      <c r="B47" s="26">
        <v>0</v>
      </c>
      <c r="C47" s="26"/>
      <c r="D47" s="26"/>
      <c r="E47" s="26">
        <v>1</v>
      </c>
      <c r="F47" s="26">
        <v>2</v>
      </c>
      <c r="G47" s="26">
        <v>3</v>
      </c>
    </row>
    <row r="48" spans="1:8" ht="15.6" x14ac:dyDescent="0.3">
      <c r="A48" s="27" t="s">
        <v>30</v>
      </c>
      <c r="B48" s="28">
        <f>B33</f>
        <v>0</v>
      </c>
      <c r="C48" s="28">
        <f>C33</f>
        <v>2000000</v>
      </c>
      <c r="D48" s="28">
        <f t="shared" ref="D48:G48" si="5">D33</f>
        <v>4500000</v>
      </c>
      <c r="E48" s="28">
        <f t="shared" si="5"/>
        <v>5000000</v>
      </c>
      <c r="F48" s="28">
        <f t="shared" si="5"/>
        <v>5500000</v>
      </c>
      <c r="G48" s="28">
        <f t="shared" si="5"/>
        <v>5000000</v>
      </c>
    </row>
    <row r="49" spans="1:7" ht="15.6" x14ac:dyDescent="0.3">
      <c r="A49" s="27" t="s">
        <v>43</v>
      </c>
      <c r="B49" s="28">
        <f>B48*0.1</f>
        <v>0</v>
      </c>
      <c r="C49" s="28">
        <f>C48*0.1</f>
        <v>200000</v>
      </c>
      <c r="D49" s="28">
        <f>D48*0.1</f>
        <v>450000</v>
      </c>
      <c r="E49" s="28">
        <f t="shared" ref="E49:G49" si="6">E48*0.1</f>
        <v>500000</v>
      </c>
      <c r="F49" s="28">
        <f t="shared" si="6"/>
        <v>550000</v>
      </c>
      <c r="G49" s="28">
        <f t="shared" si="6"/>
        <v>500000</v>
      </c>
    </row>
    <row r="50" spans="1:7" ht="15.6" x14ac:dyDescent="0.3">
      <c r="A50" s="27" t="s">
        <v>44</v>
      </c>
      <c r="B50" s="28">
        <f>B49-E49</f>
        <v>-500000</v>
      </c>
      <c r="C50" s="28">
        <f>C49-D49</f>
        <v>-250000</v>
      </c>
      <c r="D50" s="28">
        <f>D49-E49</f>
        <v>-50000</v>
      </c>
      <c r="E50" s="28">
        <f>E49-F49</f>
        <v>-50000</v>
      </c>
      <c r="F50" s="28">
        <f>F49-G49</f>
        <v>50000</v>
      </c>
      <c r="G50" s="28">
        <f>G49-H49</f>
        <v>500000</v>
      </c>
    </row>
  </sheetData>
  <mergeCells count="2">
    <mergeCell ref="A46:B46"/>
    <mergeCell ref="I10:N13"/>
  </mergeCells>
  <pageMargins left="0.7" right="0.7" top="0.75" bottom="0.75" header="0.3" footer="0.3"/>
  <pageSetup paperSize="9" orientation="portrait" r:id="rId1"/>
  <headerFooter>
    <oddFooter>&amp;C&amp;1#&amp;"Arial"&amp;6&amp;K626469Internal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F2AE8-A6DF-491E-B83B-59BB32FAA5CC}">
  <dimension ref="A1:N50"/>
  <sheetViews>
    <sheetView workbookViewId="0">
      <selection activeCell="I19" sqref="I19"/>
    </sheetView>
  </sheetViews>
  <sheetFormatPr defaultColWidth="8.6640625" defaultRowHeight="14.4" x14ac:dyDescent="0.3"/>
  <cols>
    <col min="1" max="1" width="38.6640625" style="2" bestFit="1" customWidth="1"/>
    <col min="2" max="2" width="15.44140625" style="2" bestFit="1" customWidth="1"/>
    <col min="3" max="4" width="14.33203125" style="2" customWidth="1"/>
    <col min="5" max="7" width="10.6640625" style="2" bestFit="1" customWidth="1"/>
    <col min="8" max="8" width="8.6640625" style="2"/>
    <col min="9" max="9" width="11.33203125" style="2" customWidth="1"/>
    <col min="10" max="10" width="9.6640625" style="2" bestFit="1" customWidth="1"/>
    <col min="11" max="13" width="9.109375" style="2" bestFit="1" customWidth="1"/>
    <col min="14" max="16384" width="8.6640625" style="2"/>
  </cols>
  <sheetData>
    <row r="1" spans="1:14" x14ac:dyDescent="0.3">
      <c r="A1"/>
      <c r="B1" s="1" t="s">
        <v>0</v>
      </c>
      <c r="G1" s="2" t="s">
        <v>1</v>
      </c>
      <c r="H1" s="2" t="s">
        <v>2</v>
      </c>
      <c r="I1" s="2" t="s">
        <v>3</v>
      </c>
    </row>
    <row r="2" spans="1:14" ht="15.6" x14ac:dyDescent="0.3">
      <c r="A2" s="3" t="s">
        <v>4</v>
      </c>
      <c r="B2" s="4"/>
      <c r="F2" s="3" t="s">
        <v>4</v>
      </c>
      <c r="G2" s="4"/>
      <c r="H2" s="5"/>
      <c r="I2" s="6" t="e">
        <f>(H2-G2)/G2</f>
        <v>#DIV/0!</v>
      </c>
    </row>
    <row r="3" spans="1:14" ht="15.6" x14ac:dyDescent="0.3">
      <c r="A3" s="3" t="s">
        <v>5</v>
      </c>
      <c r="B3" s="7"/>
      <c r="F3" s="3" t="s">
        <v>5</v>
      </c>
      <c r="G3" s="7"/>
      <c r="H3" s="8"/>
      <c r="I3" s="6" t="e">
        <f>(H3-G3)/G3</f>
        <v>#DIV/0!</v>
      </c>
    </row>
    <row r="4" spans="1:14" ht="15.6" x14ac:dyDescent="0.3">
      <c r="A4" s="3" t="s">
        <v>6</v>
      </c>
      <c r="B4" s="4"/>
      <c r="F4" s="9" t="s">
        <v>6</v>
      </c>
      <c r="G4" s="4"/>
      <c r="H4" s="10"/>
      <c r="I4" s="11" t="e">
        <f>(H4-G4)/G4</f>
        <v>#DIV/0!</v>
      </c>
    </row>
    <row r="5" spans="1:14" ht="15.6" x14ac:dyDescent="0.3">
      <c r="A5" s="3" t="s">
        <v>7</v>
      </c>
      <c r="B5" s="12"/>
      <c r="F5" s="3" t="s">
        <v>7</v>
      </c>
      <c r="G5" s="12"/>
      <c r="H5" s="5"/>
      <c r="I5" s="6" t="e">
        <f>(H5-G5)/G5</f>
        <v>#DIV/0!</v>
      </c>
    </row>
    <row r="6" spans="1:14" ht="15.6" x14ac:dyDescent="0.3">
      <c r="A6" s="3" t="s">
        <v>8</v>
      </c>
      <c r="B6" s="13"/>
    </row>
    <row r="7" spans="1:14" ht="15.6" x14ac:dyDescent="0.3">
      <c r="A7" s="3" t="s">
        <v>9</v>
      </c>
      <c r="B7" s="13"/>
    </row>
    <row r="8" spans="1:14" ht="15.6" x14ac:dyDescent="0.3">
      <c r="A8" s="3" t="s">
        <v>10</v>
      </c>
      <c r="B8" s="14"/>
    </row>
    <row r="9" spans="1:14" ht="16.2" thickBot="1" x14ac:dyDescent="0.35">
      <c r="A9" s="3" t="s">
        <v>11</v>
      </c>
      <c r="B9" s="14">
        <v>0.22</v>
      </c>
    </row>
    <row r="10" spans="1:14" ht="15.6" x14ac:dyDescent="0.3">
      <c r="A10" s="3" t="s">
        <v>12</v>
      </c>
      <c r="B10" s="14"/>
      <c r="I10" s="60" t="s">
        <v>47</v>
      </c>
      <c r="J10" s="61"/>
      <c r="K10" s="61"/>
      <c r="L10" s="61"/>
      <c r="M10" s="61"/>
      <c r="N10" s="62"/>
    </row>
    <row r="11" spans="1:14" ht="15.6" x14ac:dyDescent="0.3">
      <c r="A11" s="3" t="s">
        <v>14</v>
      </c>
      <c r="B11" s="14"/>
      <c r="I11" s="63"/>
      <c r="J11" s="64"/>
      <c r="K11" s="64"/>
      <c r="L11" s="64"/>
      <c r="M11" s="64"/>
      <c r="N11" s="65"/>
    </row>
    <row r="12" spans="1:14" x14ac:dyDescent="0.3">
      <c r="I12" s="63"/>
      <c r="J12" s="64"/>
      <c r="K12" s="64"/>
      <c r="L12" s="64"/>
      <c r="M12" s="64"/>
      <c r="N12" s="65"/>
    </row>
    <row r="13" spans="1:14" ht="16.2" thickBot="1" x14ac:dyDescent="0.35">
      <c r="A13" s="15" t="s">
        <v>15</v>
      </c>
      <c r="B13" s="16">
        <v>2000000</v>
      </c>
      <c r="C13" s="16">
        <v>4500000</v>
      </c>
      <c r="D13" s="16">
        <v>5000000</v>
      </c>
      <c r="E13" s="16">
        <v>5500000</v>
      </c>
      <c r="F13" s="16">
        <v>5000000</v>
      </c>
      <c r="I13" s="66"/>
      <c r="J13" s="67"/>
      <c r="K13" s="67"/>
      <c r="L13" s="67"/>
      <c r="M13" s="67"/>
      <c r="N13" s="68"/>
    </row>
    <row r="14" spans="1:14" ht="15.6" x14ac:dyDescent="0.3">
      <c r="A14" s="15" t="s">
        <v>16</v>
      </c>
      <c r="B14" s="36">
        <v>0.7</v>
      </c>
    </row>
    <row r="15" spans="1:14" ht="15.6" x14ac:dyDescent="0.3">
      <c r="A15" s="15" t="s">
        <v>17</v>
      </c>
      <c r="B15" s="17">
        <v>0.1</v>
      </c>
    </row>
    <row r="16" spans="1:14" ht="15.6" x14ac:dyDescent="0.3">
      <c r="A16" s="15" t="s">
        <v>18</v>
      </c>
      <c r="B16" s="16">
        <v>5</v>
      </c>
    </row>
    <row r="17" spans="1:9" ht="15.6" x14ac:dyDescent="0.3">
      <c r="A17" s="15" t="s">
        <v>19</v>
      </c>
      <c r="B17" s="18">
        <f>(B19-B20)/B16</f>
        <v>1000000</v>
      </c>
      <c r="I17" s="39"/>
    </row>
    <row r="18" spans="1:9" ht="15.6" x14ac:dyDescent="0.3">
      <c r="A18" s="15" t="s">
        <v>20</v>
      </c>
      <c r="B18" s="17">
        <v>0.1</v>
      </c>
    </row>
    <row r="19" spans="1:9" ht="15.6" x14ac:dyDescent="0.3">
      <c r="A19" s="15" t="s">
        <v>8</v>
      </c>
      <c r="B19" s="16">
        <v>5000000</v>
      </c>
      <c r="I19" s="39"/>
    </row>
    <row r="20" spans="1:9" ht="15.6" x14ac:dyDescent="0.3">
      <c r="A20" s="15" t="s">
        <v>21</v>
      </c>
      <c r="B20" s="16">
        <v>0</v>
      </c>
    </row>
    <row r="21" spans="1:9" ht="15.6" x14ac:dyDescent="0.3">
      <c r="A21" s="15" t="s">
        <v>22</v>
      </c>
      <c r="B21" s="16">
        <v>4000000</v>
      </c>
      <c r="C21" s="16">
        <f>B21-B23</f>
        <v>3200000</v>
      </c>
      <c r="D21" s="16">
        <f>C21-B23</f>
        <v>2400000</v>
      </c>
      <c r="E21" s="16">
        <f>D21-B23</f>
        <v>1600000</v>
      </c>
      <c r="F21" s="16">
        <f>E21-B23</f>
        <v>800000</v>
      </c>
    </row>
    <row r="22" spans="1:9" ht="15.6" x14ac:dyDescent="0.3">
      <c r="A22" s="15" t="s">
        <v>23</v>
      </c>
      <c r="B22" s="16">
        <v>5</v>
      </c>
      <c r="C22" s="19"/>
      <c r="D22" s="19"/>
      <c r="E22" s="19"/>
      <c r="F22" s="19"/>
    </row>
    <row r="23" spans="1:9" ht="15.6" x14ac:dyDescent="0.3">
      <c r="A23" s="15" t="s">
        <v>24</v>
      </c>
      <c r="B23" s="18">
        <f>B21/B22</f>
        <v>800000</v>
      </c>
      <c r="C23" s="19"/>
      <c r="D23" s="19"/>
      <c r="E23" s="19"/>
      <c r="F23" s="19"/>
    </row>
    <row r="24" spans="1:9" ht="15.6" x14ac:dyDescent="0.3">
      <c r="A24" s="15" t="s">
        <v>25</v>
      </c>
      <c r="B24" s="35">
        <v>4.4999999999999998E-2</v>
      </c>
      <c r="C24" s="19"/>
      <c r="D24" s="19"/>
      <c r="E24" s="19"/>
      <c r="F24" s="19"/>
    </row>
    <row r="25" spans="1:9" ht="15" thickBot="1" x14ac:dyDescent="0.35"/>
    <row r="26" spans="1:9" ht="15.6" x14ac:dyDescent="0.3">
      <c r="A26" s="20" t="s">
        <v>26</v>
      </c>
      <c r="B26" s="21">
        <v>0.15</v>
      </c>
    </row>
    <row r="27" spans="1:9" ht="15.6" x14ac:dyDescent="0.3">
      <c r="A27" s="22" t="s">
        <v>27</v>
      </c>
      <c r="B27" s="23">
        <f>NPV(B26,C44:G44)+B44</f>
        <v>-117172.48754455685</v>
      </c>
    </row>
    <row r="28" spans="1:9" ht="16.2" thickBot="1" x14ac:dyDescent="0.35">
      <c r="A28" s="24" t="s">
        <v>28</v>
      </c>
      <c r="B28" s="25">
        <f>IRR(B44:G44)</f>
        <v>0.12698407267855227</v>
      </c>
    </row>
    <row r="32" spans="1:9" ht="15.6" x14ac:dyDescent="0.3">
      <c r="A32" s="26" t="s">
        <v>29</v>
      </c>
      <c r="B32" s="26">
        <v>0</v>
      </c>
      <c r="C32" s="26">
        <v>1</v>
      </c>
      <c r="D32" s="26">
        <v>2</v>
      </c>
      <c r="E32" s="26">
        <v>3</v>
      </c>
      <c r="F32" s="26">
        <v>4</v>
      </c>
      <c r="G32" s="26">
        <v>5</v>
      </c>
    </row>
    <row r="33" spans="1:8" ht="15.6" x14ac:dyDescent="0.3">
      <c r="A33" s="27" t="s">
        <v>30</v>
      </c>
      <c r="B33" s="28"/>
      <c r="C33" s="28">
        <f>B13</f>
        <v>2000000</v>
      </c>
      <c r="D33" s="28">
        <f>C13</f>
        <v>4500000</v>
      </c>
      <c r="E33" s="28">
        <f>D13</f>
        <v>5000000</v>
      </c>
      <c r="F33" s="28">
        <f>E13</f>
        <v>5500000</v>
      </c>
      <c r="G33" s="28">
        <f>F13</f>
        <v>5000000</v>
      </c>
    </row>
    <row r="34" spans="1:8" ht="15.6" x14ac:dyDescent="0.3">
      <c r="A34" s="27" t="s">
        <v>31</v>
      </c>
      <c r="B34" s="28"/>
      <c r="C34" s="28">
        <f>-0.7*C33</f>
        <v>-1400000</v>
      </c>
      <c r="D34" s="28">
        <f>-0.7*D33</f>
        <v>-3150000</v>
      </c>
      <c r="E34" s="28">
        <f>-0.7*E33</f>
        <v>-3500000</v>
      </c>
      <c r="F34" s="28">
        <f>-0.7*F33</f>
        <v>-3849999.9999999995</v>
      </c>
      <c r="G34" s="28">
        <f>-0.7*G33</f>
        <v>-3500000</v>
      </c>
    </row>
    <row r="35" spans="1:8" ht="15.6" x14ac:dyDescent="0.3">
      <c r="A35" s="27" t="s">
        <v>32</v>
      </c>
      <c r="B35" s="28"/>
      <c r="C35" s="28">
        <f>-B17</f>
        <v>-1000000</v>
      </c>
      <c r="D35" s="28">
        <f>-B17</f>
        <v>-1000000</v>
      </c>
      <c r="E35" s="28">
        <f>-B17</f>
        <v>-1000000</v>
      </c>
      <c r="F35" s="28">
        <f>-B17</f>
        <v>-1000000</v>
      </c>
      <c r="G35" s="28">
        <f>-B17</f>
        <v>-1000000</v>
      </c>
    </row>
    <row r="36" spans="1:8" ht="15.6" x14ac:dyDescent="0.3">
      <c r="A36" s="27" t="s">
        <v>33</v>
      </c>
      <c r="B36" s="27"/>
      <c r="C36" s="28">
        <f>B21*B24*-1</f>
        <v>-180000</v>
      </c>
      <c r="D36" s="37">
        <f>C21*B24*-1</f>
        <v>-144000</v>
      </c>
      <c r="E36" s="28">
        <f>D21*B24*-1</f>
        <v>-108000</v>
      </c>
      <c r="F36" s="28">
        <f>E21*B24*-1</f>
        <v>-72000</v>
      </c>
      <c r="G36" s="28">
        <f>F21*B24*-1</f>
        <v>-36000</v>
      </c>
    </row>
    <row r="37" spans="1:8" ht="15.6" x14ac:dyDescent="0.3">
      <c r="A37" s="29" t="s">
        <v>34</v>
      </c>
      <c r="B37" s="30">
        <f t="shared" ref="B37:G37" si="0">SUM(B33:B36)</f>
        <v>0</v>
      </c>
      <c r="C37" s="30">
        <f t="shared" si="0"/>
        <v>-580000</v>
      </c>
      <c r="D37" s="30">
        <f t="shared" si="0"/>
        <v>206000</v>
      </c>
      <c r="E37" s="30">
        <f t="shared" si="0"/>
        <v>392000</v>
      </c>
      <c r="F37" s="30">
        <f t="shared" si="0"/>
        <v>578000.00000000047</v>
      </c>
      <c r="G37" s="30">
        <f t="shared" si="0"/>
        <v>464000</v>
      </c>
    </row>
    <row r="38" spans="1:8" ht="15.6" x14ac:dyDescent="0.3">
      <c r="A38" s="27" t="s">
        <v>46</v>
      </c>
      <c r="B38" s="28"/>
      <c r="C38" s="28">
        <f>-0.1*C37</f>
        <v>58000</v>
      </c>
      <c r="D38" s="28">
        <f>-0.1*D37</f>
        <v>-20600</v>
      </c>
      <c r="E38" s="28">
        <f>-0.1*E37</f>
        <v>-39200</v>
      </c>
      <c r="F38" s="28">
        <f>-0.1*F37</f>
        <v>-57800.000000000051</v>
      </c>
      <c r="G38" s="28">
        <f>-0.1*G37</f>
        <v>-46400</v>
      </c>
    </row>
    <row r="39" spans="1:8" ht="15.6" x14ac:dyDescent="0.3">
      <c r="A39" s="29" t="s">
        <v>36</v>
      </c>
      <c r="B39" s="30">
        <f>SUM(B37:B38)</f>
        <v>0</v>
      </c>
      <c r="C39" s="30">
        <f>SUM(C37:C38)</f>
        <v>-522000</v>
      </c>
      <c r="D39" s="30">
        <f>SUM(D37:D38)</f>
        <v>185400</v>
      </c>
      <c r="E39" s="30">
        <f>SUM(E37:E38)</f>
        <v>352800</v>
      </c>
      <c r="F39" s="30">
        <f>SUM(F37:F38)</f>
        <v>520200.00000000041</v>
      </c>
      <c r="G39" s="30">
        <f t="shared" ref="G39" si="1">SUM(G37:G38)</f>
        <v>417600</v>
      </c>
    </row>
    <row r="40" spans="1:8" ht="15.6" x14ac:dyDescent="0.3">
      <c r="A40" s="27" t="s">
        <v>37</v>
      </c>
      <c r="B40" s="28"/>
      <c r="C40" s="28">
        <f>-C35</f>
        <v>1000000</v>
      </c>
      <c r="D40" s="28">
        <f>-D35</f>
        <v>1000000</v>
      </c>
      <c r="E40" s="28">
        <f>-E35</f>
        <v>1000000</v>
      </c>
      <c r="F40" s="28">
        <f t="shared" ref="F40:G40" si="2">-F35</f>
        <v>1000000</v>
      </c>
      <c r="G40" s="28">
        <f t="shared" si="2"/>
        <v>1000000</v>
      </c>
    </row>
    <row r="41" spans="1:8" ht="15.6" x14ac:dyDescent="0.3">
      <c r="A41" s="27" t="s">
        <v>38</v>
      </c>
      <c r="B41" s="28">
        <f>-B19</f>
        <v>-5000000</v>
      </c>
      <c r="C41" s="28"/>
      <c r="D41" s="28"/>
      <c r="E41" s="28"/>
      <c r="F41" s="28"/>
      <c r="G41" s="28"/>
    </row>
    <row r="42" spans="1:8" ht="15.6" x14ac:dyDescent="0.3">
      <c r="A42" s="27" t="s">
        <v>39</v>
      </c>
      <c r="B42" s="28">
        <f>-B13*0.1</f>
        <v>-200000</v>
      </c>
      <c r="C42" s="28">
        <f>C50</f>
        <v>-250000</v>
      </c>
      <c r="D42" s="28">
        <f t="shared" ref="D42:G42" si="3">D50</f>
        <v>-50000</v>
      </c>
      <c r="E42" s="28">
        <f t="shared" si="3"/>
        <v>-50000</v>
      </c>
      <c r="F42" s="28">
        <f t="shared" si="3"/>
        <v>50000</v>
      </c>
      <c r="G42" s="28">
        <f t="shared" si="3"/>
        <v>500000</v>
      </c>
      <c r="H42" s="31"/>
    </row>
    <row r="43" spans="1:8" ht="15.6" x14ac:dyDescent="0.3">
      <c r="A43" s="27" t="s">
        <v>40</v>
      </c>
      <c r="B43" s="28">
        <f>B21</f>
        <v>4000000</v>
      </c>
      <c r="C43" s="28">
        <f>-B23</f>
        <v>-800000</v>
      </c>
      <c r="D43" s="28">
        <f>-B23</f>
        <v>-800000</v>
      </c>
      <c r="E43" s="28">
        <f>-B23</f>
        <v>-800000</v>
      </c>
      <c r="F43" s="28">
        <f>-B23</f>
        <v>-800000</v>
      </c>
      <c r="G43" s="28">
        <f>-B23</f>
        <v>-800000</v>
      </c>
      <c r="H43" s="31"/>
    </row>
    <row r="44" spans="1:8" ht="15.6" x14ac:dyDescent="0.3">
      <c r="A44" s="32" t="s">
        <v>41</v>
      </c>
      <c r="B44" s="33">
        <f>SUM(B39:B43)</f>
        <v>-1200000</v>
      </c>
      <c r="C44" s="33">
        <f>SUM(C39:C43)</f>
        <v>-572000</v>
      </c>
      <c r="D44" s="33">
        <f>SUM(D39:D43)</f>
        <v>335400</v>
      </c>
      <c r="E44" s="33">
        <f>SUM(E39:E43)</f>
        <v>502800</v>
      </c>
      <c r="F44" s="33">
        <f t="shared" ref="F44:G44" si="4">SUM(F39:F43)</f>
        <v>770200.00000000047</v>
      </c>
      <c r="G44" s="33">
        <f t="shared" si="4"/>
        <v>1117600</v>
      </c>
    </row>
    <row r="45" spans="1:8" ht="15.6" x14ac:dyDescent="0.3">
      <c r="A45" s="34"/>
      <c r="B45" s="34"/>
      <c r="C45" s="34"/>
      <c r="D45" s="34"/>
      <c r="E45" s="34"/>
      <c r="F45" s="34"/>
      <c r="G45" s="34"/>
    </row>
    <row r="46" spans="1:8" ht="15.6" x14ac:dyDescent="0.3">
      <c r="A46" s="58" t="s">
        <v>42</v>
      </c>
      <c r="B46" s="59"/>
      <c r="C46" s="41"/>
      <c r="D46" s="41"/>
      <c r="E46" s="34"/>
      <c r="F46" s="34"/>
      <c r="G46" s="34"/>
    </row>
    <row r="47" spans="1:8" ht="15.6" x14ac:dyDescent="0.3">
      <c r="A47" s="26" t="s">
        <v>29</v>
      </c>
      <c r="B47" s="26">
        <v>0</v>
      </c>
      <c r="C47" s="26"/>
      <c r="D47" s="26"/>
      <c r="E47" s="26">
        <v>1</v>
      </c>
      <c r="F47" s="26">
        <v>2</v>
      </c>
      <c r="G47" s="26">
        <v>3</v>
      </c>
    </row>
    <row r="48" spans="1:8" ht="15.6" x14ac:dyDescent="0.3">
      <c r="A48" s="27" t="s">
        <v>30</v>
      </c>
      <c r="B48" s="28">
        <f>B33</f>
        <v>0</v>
      </c>
      <c r="C48" s="28">
        <f>C33</f>
        <v>2000000</v>
      </c>
      <c r="D48" s="28">
        <f t="shared" ref="D48:G48" si="5">D33</f>
        <v>4500000</v>
      </c>
      <c r="E48" s="28">
        <f t="shared" si="5"/>
        <v>5000000</v>
      </c>
      <c r="F48" s="28">
        <f t="shared" si="5"/>
        <v>5500000</v>
      </c>
      <c r="G48" s="28">
        <f t="shared" si="5"/>
        <v>5000000</v>
      </c>
    </row>
    <row r="49" spans="1:7" ht="15.6" x14ac:dyDescent="0.3">
      <c r="A49" s="27" t="s">
        <v>43</v>
      </c>
      <c r="B49" s="28">
        <f>B48*0.1</f>
        <v>0</v>
      </c>
      <c r="C49" s="28">
        <f>C48*0.1</f>
        <v>200000</v>
      </c>
      <c r="D49" s="28">
        <f>D48*0.1</f>
        <v>450000</v>
      </c>
      <c r="E49" s="28">
        <f t="shared" ref="E49:G49" si="6">E48*0.1</f>
        <v>500000</v>
      </c>
      <c r="F49" s="28">
        <f t="shared" si="6"/>
        <v>550000</v>
      </c>
      <c r="G49" s="28">
        <f t="shared" si="6"/>
        <v>500000</v>
      </c>
    </row>
    <row r="50" spans="1:7" ht="15.6" x14ac:dyDescent="0.3">
      <c r="A50" s="27" t="s">
        <v>44</v>
      </c>
      <c r="B50" s="28">
        <f>B49-E49</f>
        <v>-500000</v>
      </c>
      <c r="C50" s="28">
        <f>C49-D49</f>
        <v>-250000</v>
      </c>
      <c r="D50" s="28">
        <f>D49-E49</f>
        <v>-50000</v>
      </c>
      <c r="E50" s="28">
        <f>E49-F49</f>
        <v>-50000</v>
      </c>
      <c r="F50" s="28">
        <f>F49-G49</f>
        <v>50000</v>
      </c>
      <c r="G50" s="28">
        <f>G49-H49</f>
        <v>500000</v>
      </c>
    </row>
  </sheetData>
  <mergeCells count="2">
    <mergeCell ref="I10:N13"/>
    <mergeCell ref="A46:B46"/>
  </mergeCells>
  <pageMargins left="0.7" right="0.7" top="0.75" bottom="0.75" header="0.3" footer="0.3"/>
  <pageSetup paperSize="9" orientation="portrait" r:id="rId1"/>
  <headerFooter>
    <oddFooter>&amp;C&amp;1#&amp;"Arial"&amp;6&amp;K626469Internal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1C8BD-25B4-4A36-BD1E-0BFECC95D145}">
  <dimension ref="A4:G24"/>
  <sheetViews>
    <sheetView workbookViewId="0">
      <selection activeCell="I10" sqref="I10"/>
    </sheetView>
  </sheetViews>
  <sheetFormatPr defaultColWidth="8.88671875" defaultRowHeight="14.4" x14ac:dyDescent="0.3"/>
  <cols>
    <col min="1" max="16384" width="8.88671875" style="2"/>
  </cols>
  <sheetData>
    <row r="4" spans="1:7" ht="15" thickBot="1" x14ac:dyDescent="0.35"/>
    <row r="5" spans="1:7" x14ac:dyDescent="0.3">
      <c r="A5" s="95" t="s">
        <v>48</v>
      </c>
      <c r="B5" s="69" t="s">
        <v>49</v>
      </c>
      <c r="C5" s="70"/>
      <c r="D5" s="71"/>
      <c r="E5" s="78" t="s">
        <v>50</v>
      </c>
      <c r="F5" s="79"/>
      <c r="G5" s="80"/>
    </row>
    <row r="6" spans="1:7" x14ac:dyDescent="0.3">
      <c r="A6" s="96"/>
      <c r="B6" s="72"/>
      <c r="C6" s="73"/>
      <c r="D6" s="74"/>
      <c r="E6" s="81"/>
      <c r="F6" s="82"/>
      <c r="G6" s="83"/>
    </row>
    <row r="7" spans="1:7" x14ac:dyDescent="0.3">
      <c r="A7" s="96"/>
      <c r="B7" s="72"/>
      <c r="C7" s="73"/>
      <c r="D7" s="74"/>
      <c r="E7" s="81"/>
      <c r="F7" s="82"/>
      <c r="G7" s="83"/>
    </row>
    <row r="8" spans="1:7" x14ac:dyDescent="0.3">
      <c r="A8" s="96"/>
      <c r="B8" s="72"/>
      <c r="C8" s="73"/>
      <c r="D8" s="74"/>
      <c r="E8" s="81"/>
      <c r="F8" s="82"/>
      <c r="G8" s="83"/>
    </row>
    <row r="9" spans="1:7" x14ac:dyDescent="0.3">
      <c r="A9" s="96"/>
      <c r="B9" s="72"/>
      <c r="C9" s="73"/>
      <c r="D9" s="74"/>
      <c r="E9" s="81"/>
      <c r="F9" s="82"/>
      <c r="G9" s="83"/>
    </row>
    <row r="10" spans="1:7" x14ac:dyDescent="0.3">
      <c r="A10" s="96"/>
      <c r="B10" s="72"/>
      <c r="C10" s="73"/>
      <c r="D10" s="74"/>
      <c r="E10" s="81"/>
      <c r="F10" s="82"/>
      <c r="G10" s="83"/>
    </row>
    <row r="11" spans="1:7" x14ac:dyDescent="0.3">
      <c r="A11" s="96"/>
      <c r="B11" s="72"/>
      <c r="C11" s="73"/>
      <c r="D11" s="74"/>
      <c r="E11" s="81"/>
      <c r="F11" s="82"/>
      <c r="G11" s="83"/>
    </row>
    <row r="12" spans="1:7" x14ac:dyDescent="0.3">
      <c r="A12" s="96"/>
      <c r="B12" s="72"/>
      <c r="C12" s="73"/>
      <c r="D12" s="74"/>
      <c r="E12" s="81"/>
      <c r="F12" s="82"/>
      <c r="G12" s="83"/>
    </row>
    <row r="13" spans="1:7" x14ac:dyDescent="0.3">
      <c r="A13" s="96"/>
      <c r="B13" s="72"/>
      <c r="C13" s="73"/>
      <c r="D13" s="74"/>
      <c r="E13" s="81"/>
      <c r="F13" s="82"/>
      <c r="G13" s="83"/>
    </row>
    <row r="14" spans="1:7" ht="15" thickBot="1" x14ac:dyDescent="0.35">
      <c r="A14" s="97"/>
      <c r="B14" s="75"/>
      <c r="C14" s="76"/>
      <c r="D14" s="77"/>
      <c r="E14" s="84"/>
      <c r="F14" s="85"/>
      <c r="G14" s="86"/>
    </row>
    <row r="15" spans="1:7" x14ac:dyDescent="0.3">
      <c r="A15" s="98" t="s">
        <v>51</v>
      </c>
      <c r="B15" s="78" t="s">
        <v>52</v>
      </c>
      <c r="C15" s="87"/>
      <c r="D15" s="88"/>
      <c r="E15" s="78" t="s">
        <v>64</v>
      </c>
      <c r="F15" s="87"/>
      <c r="G15" s="88"/>
    </row>
    <row r="16" spans="1:7" x14ac:dyDescent="0.3">
      <c r="A16" s="99"/>
      <c r="B16" s="89"/>
      <c r="C16" s="90"/>
      <c r="D16" s="91"/>
      <c r="E16" s="89"/>
      <c r="F16" s="90"/>
      <c r="G16" s="91"/>
    </row>
    <row r="17" spans="1:7" x14ac:dyDescent="0.3">
      <c r="A17" s="99"/>
      <c r="B17" s="89"/>
      <c r="C17" s="90"/>
      <c r="D17" s="91"/>
      <c r="E17" s="89"/>
      <c r="F17" s="90"/>
      <c r="G17" s="91"/>
    </row>
    <row r="18" spans="1:7" x14ac:dyDescent="0.3">
      <c r="A18" s="99"/>
      <c r="B18" s="89"/>
      <c r="C18" s="90"/>
      <c r="D18" s="91"/>
      <c r="E18" s="89"/>
      <c r="F18" s="90"/>
      <c r="G18" s="91"/>
    </row>
    <row r="19" spans="1:7" x14ac:dyDescent="0.3">
      <c r="A19" s="99"/>
      <c r="B19" s="89"/>
      <c r="C19" s="90"/>
      <c r="D19" s="91"/>
      <c r="E19" s="89"/>
      <c r="F19" s="90"/>
      <c r="G19" s="91"/>
    </row>
    <row r="20" spans="1:7" x14ac:dyDescent="0.3">
      <c r="A20" s="99"/>
      <c r="B20" s="89"/>
      <c r="C20" s="90"/>
      <c r="D20" s="91"/>
      <c r="E20" s="89"/>
      <c r="F20" s="90"/>
      <c r="G20" s="91"/>
    </row>
    <row r="21" spans="1:7" x14ac:dyDescent="0.3">
      <c r="A21" s="99"/>
      <c r="B21" s="89"/>
      <c r="C21" s="90"/>
      <c r="D21" s="91"/>
      <c r="E21" s="89"/>
      <c r="F21" s="90"/>
      <c r="G21" s="91"/>
    </row>
    <row r="22" spans="1:7" x14ac:dyDescent="0.3">
      <c r="A22" s="99"/>
      <c r="B22" s="89"/>
      <c r="C22" s="90"/>
      <c r="D22" s="91"/>
      <c r="E22" s="89"/>
      <c r="F22" s="90"/>
      <c r="G22" s="91"/>
    </row>
    <row r="23" spans="1:7" x14ac:dyDescent="0.3">
      <c r="A23" s="99"/>
      <c r="B23" s="89"/>
      <c r="C23" s="90"/>
      <c r="D23" s="91"/>
      <c r="E23" s="89"/>
      <c r="F23" s="90"/>
      <c r="G23" s="91"/>
    </row>
    <row r="24" spans="1:7" ht="15" thickBot="1" x14ac:dyDescent="0.35">
      <c r="A24" s="100"/>
      <c r="B24" s="92"/>
      <c r="C24" s="93"/>
      <c r="D24" s="94"/>
      <c r="E24" s="92"/>
      <c r="F24" s="93"/>
      <c r="G24" s="94"/>
    </row>
  </sheetData>
  <mergeCells count="6">
    <mergeCell ref="B5:D14"/>
    <mergeCell ref="E5:G14"/>
    <mergeCell ref="B15:D24"/>
    <mergeCell ref="E15:G24"/>
    <mergeCell ref="A5:A14"/>
    <mergeCell ref="A15:A24"/>
  </mergeCells>
  <pageMargins left="0.7" right="0.7" top="0.75" bottom="0.75" header="0.3" footer="0.3"/>
  <pageSetup paperSize="9" orientation="portrait" r:id="rId1"/>
  <headerFooter>
    <oddFooter>&amp;C&amp;1#&amp;"Arial"&amp;6&amp;K626469Internal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C63A7F62C51E45832604D654F4D5F9" ma:contentTypeVersion="14" ma:contentTypeDescription="Create a new document." ma:contentTypeScope="" ma:versionID="69de1a618b6888528b149bb6d9170c46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29e71785aa4c1ef5033ad9f53c1c2222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c75867-4b81-416b-ba87-cf9041e81374">
      <Terms xmlns="http://schemas.microsoft.com/office/infopath/2007/PartnerControls"/>
    </lcf76f155ced4ddcb4097134ff3c332f>
    <TaxCatchAll xmlns="8bcd404e-b814-4f6b-98b6-e29ae617f55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335B85-8C82-43C6-9A70-BFCAFA4FCE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75867-4b81-416b-ba87-cf9041e81374"/>
    <ds:schemaRef ds:uri="8bcd404e-b814-4f6b-98b6-e29ae617f5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DC73E8-F1EB-4CB9-8C6A-D209B1D28310}">
  <ds:schemaRefs>
    <ds:schemaRef ds:uri="http://schemas.microsoft.com/office/2006/metadata/properties"/>
    <ds:schemaRef ds:uri="http://schemas.microsoft.com/office/infopath/2007/PartnerControls"/>
    <ds:schemaRef ds:uri="dcc75867-4b81-416b-ba87-cf9041e81374"/>
    <ds:schemaRef ds:uri="8bcd404e-b814-4f6b-98b6-e29ae617f55a"/>
  </ds:schemaRefs>
</ds:datastoreItem>
</file>

<file path=customXml/itemProps3.xml><?xml version="1.0" encoding="utf-8"?>
<ds:datastoreItem xmlns:ds="http://schemas.openxmlformats.org/officeDocument/2006/customXml" ds:itemID="{4849A1E3-969E-420F-8365-16FE9ED4BE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Sc.1 - Utgangspunkt</vt:lpstr>
      <vt:lpstr>Sc. 2 - Innovasjon Norge</vt:lpstr>
      <vt:lpstr>Sc. 3 - Markedsscenario 8 %</vt:lpstr>
      <vt:lpstr>Sc. 4 - Reduksjon investering</vt:lpstr>
      <vt:lpstr>Sc. 5 - Ekstern usikkerhet</vt:lpstr>
      <vt:lpstr>SWOT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Steen, Riana</dc:creator>
  <cp:keywords/>
  <dc:description/>
  <cp:lastModifiedBy>Mikkelsen, Sissel Merete</cp:lastModifiedBy>
  <cp:revision/>
  <dcterms:created xsi:type="dcterms:W3CDTF">2022-03-30T09:05:07Z</dcterms:created>
  <dcterms:modified xsi:type="dcterms:W3CDTF">2022-11-16T08:34:44Z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2022-05-08T20:38:12Z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39a33716-91c1-4994-8b95-0f367a2b1339</vt:lpwstr>
  </property>
  <property fmtid="{D5CDD505-2E9C-101B-9397-08002B2CF9AE}" pid="8" name="MSIP_Label_23f93e5f-d3c2-49a7-ba94-15405423c204_ContentBits">
    <vt:lpwstr>2</vt:lpwstr>
  </property>
  <property fmtid="{D5CDD505-2E9C-101B-9397-08002B2CF9AE}" pid="9" name="ContentTypeId">
    <vt:lpwstr>0x01010053C63A7F62C51E45832604D654F4D5F9</vt:lpwstr>
  </property>
</Properties>
</file>