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4800" yWindow="495" windowWidth="33600" windowHeight="21225"/>
  </bookViews>
  <sheets>
    <sheet name="60+mil" sheetId="11" r:id="rId1"/>
    <sheet name="40+mil" sheetId="2" r:id="rId2"/>
    <sheet name="20+mil" sheetId="5" r:id="rId3"/>
    <sheet name="10+mil" sheetId="6" r:id="rId4"/>
    <sheet name="Under 4,8mil" sheetId="7" r:id="rId5"/>
    <sheet name="Foodora profitt (ukedager)" sheetId="8" r:id="rId6"/>
    <sheet name="Foodora profitt (lørdager)" sheetId="9" r:id="rId7"/>
    <sheet name="Foodora profitt (søndager)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6" l="1"/>
  <c r="C26" i="6"/>
  <c r="C27" i="6"/>
  <c r="C30" i="6"/>
  <c r="C31" i="6"/>
  <c r="C32" i="6"/>
  <c r="C33" i="6"/>
  <c r="C34" i="6"/>
  <c r="C35" i="6"/>
  <c r="C36" i="6"/>
  <c r="C37" i="6"/>
  <c r="C39" i="6"/>
  <c r="C48" i="2"/>
  <c r="C50" i="2"/>
  <c r="F49" i="11"/>
  <c r="F50" i="11" s="1"/>
  <c r="C48" i="11"/>
  <c r="C50" i="11" s="1"/>
  <c r="F47" i="11"/>
  <c r="C47" i="11"/>
  <c r="F45" i="11"/>
  <c r="C45" i="11"/>
  <c r="F44" i="11"/>
  <c r="F46" i="11" s="1"/>
  <c r="C44" i="11"/>
  <c r="C46" i="11" s="1"/>
  <c r="F38" i="11"/>
  <c r="F37" i="11"/>
  <c r="C37" i="11"/>
  <c r="C36" i="11"/>
  <c r="F35" i="11"/>
  <c r="C35" i="11"/>
  <c r="F34" i="11"/>
  <c r="C34" i="11"/>
  <c r="F33" i="11"/>
  <c r="C33" i="11"/>
  <c r="F31" i="11"/>
  <c r="C31" i="11"/>
  <c r="F30" i="11"/>
  <c r="F32" i="11" s="1"/>
  <c r="C30" i="11"/>
  <c r="C32" i="11" s="1"/>
  <c r="F26" i="11"/>
  <c r="F27" i="11" s="1"/>
  <c r="C26" i="11"/>
  <c r="C27" i="11" s="1"/>
  <c r="F25" i="11"/>
  <c r="C25" i="11"/>
  <c r="U38" i="10"/>
  <c r="V38" i="10" s="1"/>
  <c r="W38" i="10" s="1"/>
  <c r="X38" i="10" s="1"/>
  <c r="O38" i="10"/>
  <c r="P38" i="10" s="1"/>
  <c r="Q38" i="10" s="1"/>
  <c r="R38" i="10" s="1"/>
  <c r="I38" i="10"/>
  <c r="J38" i="10" s="1"/>
  <c r="K38" i="10" s="1"/>
  <c r="L38" i="10" s="1"/>
  <c r="C38" i="10"/>
  <c r="D38" i="10" s="1"/>
  <c r="E38" i="10" s="1"/>
  <c r="F38" i="10" s="1"/>
  <c r="U37" i="10"/>
  <c r="V37" i="10" s="1"/>
  <c r="W37" i="10" s="1"/>
  <c r="X37" i="10" s="1"/>
  <c r="O37" i="10"/>
  <c r="P37" i="10" s="1"/>
  <c r="Q37" i="10" s="1"/>
  <c r="R37" i="10" s="1"/>
  <c r="I37" i="10"/>
  <c r="J37" i="10" s="1"/>
  <c r="K37" i="10" s="1"/>
  <c r="L37" i="10" s="1"/>
  <c r="C37" i="10"/>
  <c r="D37" i="10" s="1"/>
  <c r="E37" i="10" s="1"/>
  <c r="F37" i="10" s="1"/>
  <c r="U36" i="10"/>
  <c r="V36" i="10" s="1"/>
  <c r="W36" i="10" s="1"/>
  <c r="X36" i="10" s="1"/>
  <c r="O36" i="10"/>
  <c r="P36" i="10" s="1"/>
  <c r="Q36" i="10" s="1"/>
  <c r="R36" i="10" s="1"/>
  <c r="I36" i="10"/>
  <c r="J36" i="10" s="1"/>
  <c r="K36" i="10" s="1"/>
  <c r="L36" i="10" s="1"/>
  <c r="C36" i="10"/>
  <c r="D36" i="10" s="1"/>
  <c r="E36" i="10" s="1"/>
  <c r="F36" i="10" s="1"/>
  <c r="U35" i="10"/>
  <c r="V35" i="10" s="1"/>
  <c r="W35" i="10" s="1"/>
  <c r="X35" i="10" s="1"/>
  <c r="O35" i="10"/>
  <c r="P35" i="10" s="1"/>
  <c r="Q35" i="10" s="1"/>
  <c r="R35" i="10" s="1"/>
  <c r="I35" i="10"/>
  <c r="J35" i="10" s="1"/>
  <c r="K35" i="10" s="1"/>
  <c r="L35" i="10" s="1"/>
  <c r="C35" i="10"/>
  <c r="D35" i="10" s="1"/>
  <c r="E35" i="10" s="1"/>
  <c r="F35" i="10" s="1"/>
  <c r="U34" i="10"/>
  <c r="V34" i="10" s="1"/>
  <c r="W34" i="10" s="1"/>
  <c r="X34" i="10" s="1"/>
  <c r="O34" i="10"/>
  <c r="P34" i="10" s="1"/>
  <c r="Q34" i="10" s="1"/>
  <c r="R34" i="10" s="1"/>
  <c r="I34" i="10"/>
  <c r="J34" i="10" s="1"/>
  <c r="K34" i="10" s="1"/>
  <c r="L34" i="10" s="1"/>
  <c r="C34" i="10"/>
  <c r="D34" i="10" s="1"/>
  <c r="E34" i="10" s="1"/>
  <c r="F34" i="10" s="1"/>
  <c r="U33" i="10"/>
  <c r="V33" i="10" s="1"/>
  <c r="W33" i="10" s="1"/>
  <c r="X33" i="10" s="1"/>
  <c r="O33" i="10"/>
  <c r="P33" i="10" s="1"/>
  <c r="Q33" i="10" s="1"/>
  <c r="R33" i="10" s="1"/>
  <c r="I33" i="10"/>
  <c r="J33" i="10" s="1"/>
  <c r="K33" i="10" s="1"/>
  <c r="L33" i="10" s="1"/>
  <c r="C33" i="10"/>
  <c r="D33" i="10" s="1"/>
  <c r="E33" i="10" s="1"/>
  <c r="F33" i="10" s="1"/>
  <c r="U32" i="10"/>
  <c r="V32" i="10" s="1"/>
  <c r="W32" i="10" s="1"/>
  <c r="X32" i="10" s="1"/>
  <c r="O32" i="10"/>
  <c r="P32" i="10" s="1"/>
  <c r="Q32" i="10" s="1"/>
  <c r="R32" i="10" s="1"/>
  <c r="I32" i="10"/>
  <c r="J32" i="10" s="1"/>
  <c r="K32" i="10" s="1"/>
  <c r="L32" i="10" s="1"/>
  <c r="C32" i="10"/>
  <c r="D32" i="10" s="1"/>
  <c r="E32" i="10" s="1"/>
  <c r="F32" i="10" s="1"/>
  <c r="U31" i="10"/>
  <c r="V31" i="10" s="1"/>
  <c r="W31" i="10" s="1"/>
  <c r="X31" i="10" s="1"/>
  <c r="O31" i="10"/>
  <c r="P31" i="10" s="1"/>
  <c r="Q31" i="10" s="1"/>
  <c r="R31" i="10" s="1"/>
  <c r="I31" i="10"/>
  <c r="J31" i="10" s="1"/>
  <c r="K31" i="10" s="1"/>
  <c r="L31" i="10" s="1"/>
  <c r="C31" i="10"/>
  <c r="D31" i="10" s="1"/>
  <c r="E31" i="10" s="1"/>
  <c r="F31" i="10" s="1"/>
  <c r="U30" i="10"/>
  <c r="V30" i="10" s="1"/>
  <c r="W30" i="10" s="1"/>
  <c r="X30" i="10" s="1"/>
  <c r="O30" i="10"/>
  <c r="P30" i="10" s="1"/>
  <c r="Q30" i="10" s="1"/>
  <c r="R30" i="10" s="1"/>
  <c r="I30" i="10"/>
  <c r="J30" i="10" s="1"/>
  <c r="K30" i="10" s="1"/>
  <c r="L30" i="10" s="1"/>
  <c r="C30" i="10"/>
  <c r="D30" i="10" s="1"/>
  <c r="E30" i="10" s="1"/>
  <c r="F30" i="10" s="1"/>
  <c r="U29" i="10"/>
  <c r="V29" i="10" s="1"/>
  <c r="W29" i="10" s="1"/>
  <c r="X29" i="10" s="1"/>
  <c r="O29" i="10"/>
  <c r="P29" i="10" s="1"/>
  <c r="Q29" i="10" s="1"/>
  <c r="R29" i="10" s="1"/>
  <c r="I29" i="10"/>
  <c r="J29" i="10" s="1"/>
  <c r="K29" i="10" s="1"/>
  <c r="L29" i="10" s="1"/>
  <c r="C29" i="10"/>
  <c r="D29" i="10" s="1"/>
  <c r="E29" i="10" s="1"/>
  <c r="F29" i="10" s="1"/>
  <c r="U25" i="10"/>
  <c r="V25" i="10" s="1"/>
  <c r="W25" i="10" s="1"/>
  <c r="X25" i="10" s="1"/>
  <c r="O25" i="10"/>
  <c r="P25" i="10" s="1"/>
  <c r="Q25" i="10" s="1"/>
  <c r="R25" i="10" s="1"/>
  <c r="I25" i="10"/>
  <c r="J25" i="10" s="1"/>
  <c r="K25" i="10" s="1"/>
  <c r="L25" i="10" s="1"/>
  <c r="C25" i="10"/>
  <c r="D25" i="10" s="1"/>
  <c r="E25" i="10" s="1"/>
  <c r="F25" i="10" s="1"/>
  <c r="U24" i="10"/>
  <c r="V24" i="10" s="1"/>
  <c r="W24" i="10" s="1"/>
  <c r="X24" i="10" s="1"/>
  <c r="O24" i="10"/>
  <c r="P24" i="10" s="1"/>
  <c r="Q24" i="10" s="1"/>
  <c r="R24" i="10" s="1"/>
  <c r="I24" i="10"/>
  <c r="J24" i="10" s="1"/>
  <c r="K24" i="10" s="1"/>
  <c r="L24" i="10" s="1"/>
  <c r="C24" i="10"/>
  <c r="D24" i="10" s="1"/>
  <c r="E24" i="10" s="1"/>
  <c r="F24" i="10" s="1"/>
  <c r="U23" i="10"/>
  <c r="V23" i="10" s="1"/>
  <c r="W23" i="10" s="1"/>
  <c r="X23" i="10" s="1"/>
  <c r="O23" i="10"/>
  <c r="P23" i="10" s="1"/>
  <c r="Q23" i="10" s="1"/>
  <c r="R23" i="10" s="1"/>
  <c r="I23" i="10"/>
  <c r="J23" i="10" s="1"/>
  <c r="K23" i="10" s="1"/>
  <c r="L23" i="10" s="1"/>
  <c r="C23" i="10"/>
  <c r="D23" i="10" s="1"/>
  <c r="E23" i="10" s="1"/>
  <c r="F23" i="10" s="1"/>
  <c r="U22" i="10"/>
  <c r="V22" i="10" s="1"/>
  <c r="W22" i="10" s="1"/>
  <c r="X22" i="10" s="1"/>
  <c r="O22" i="10"/>
  <c r="P22" i="10" s="1"/>
  <c r="Q22" i="10" s="1"/>
  <c r="R22" i="10" s="1"/>
  <c r="I22" i="10"/>
  <c r="J22" i="10" s="1"/>
  <c r="K22" i="10" s="1"/>
  <c r="L22" i="10" s="1"/>
  <c r="C22" i="10"/>
  <c r="D22" i="10" s="1"/>
  <c r="E22" i="10" s="1"/>
  <c r="F22" i="10" s="1"/>
  <c r="U21" i="10"/>
  <c r="V21" i="10" s="1"/>
  <c r="W21" i="10" s="1"/>
  <c r="X21" i="10" s="1"/>
  <c r="O21" i="10"/>
  <c r="P21" i="10" s="1"/>
  <c r="Q21" i="10" s="1"/>
  <c r="R21" i="10" s="1"/>
  <c r="I21" i="10"/>
  <c r="J21" i="10" s="1"/>
  <c r="K21" i="10" s="1"/>
  <c r="L21" i="10" s="1"/>
  <c r="C21" i="10"/>
  <c r="D21" i="10" s="1"/>
  <c r="E21" i="10" s="1"/>
  <c r="F21" i="10" s="1"/>
  <c r="U20" i="10"/>
  <c r="V20" i="10" s="1"/>
  <c r="W20" i="10" s="1"/>
  <c r="X20" i="10" s="1"/>
  <c r="O20" i="10"/>
  <c r="P20" i="10" s="1"/>
  <c r="Q20" i="10" s="1"/>
  <c r="R20" i="10" s="1"/>
  <c r="I20" i="10"/>
  <c r="J20" i="10" s="1"/>
  <c r="K20" i="10" s="1"/>
  <c r="L20" i="10" s="1"/>
  <c r="C20" i="10"/>
  <c r="D20" i="10" s="1"/>
  <c r="E20" i="10" s="1"/>
  <c r="F20" i="10" s="1"/>
  <c r="U19" i="10"/>
  <c r="V19" i="10" s="1"/>
  <c r="W19" i="10" s="1"/>
  <c r="X19" i="10" s="1"/>
  <c r="O19" i="10"/>
  <c r="P19" i="10" s="1"/>
  <c r="Q19" i="10" s="1"/>
  <c r="R19" i="10" s="1"/>
  <c r="I19" i="10"/>
  <c r="J19" i="10" s="1"/>
  <c r="K19" i="10" s="1"/>
  <c r="L19" i="10" s="1"/>
  <c r="C19" i="10"/>
  <c r="D19" i="10" s="1"/>
  <c r="E19" i="10" s="1"/>
  <c r="F19" i="10" s="1"/>
  <c r="U18" i="10"/>
  <c r="V18" i="10" s="1"/>
  <c r="W18" i="10" s="1"/>
  <c r="X18" i="10" s="1"/>
  <c r="O18" i="10"/>
  <c r="P18" i="10" s="1"/>
  <c r="Q18" i="10" s="1"/>
  <c r="R18" i="10" s="1"/>
  <c r="I18" i="10"/>
  <c r="J18" i="10" s="1"/>
  <c r="K18" i="10" s="1"/>
  <c r="L18" i="10" s="1"/>
  <c r="C18" i="10"/>
  <c r="D18" i="10" s="1"/>
  <c r="E18" i="10" s="1"/>
  <c r="F18" i="10" s="1"/>
  <c r="U17" i="10"/>
  <c r="V17" i="10" s="1"/>
  <c r="W17" i="10" s="1"/>
  <c r="X17" i="10" s="1"/>
  <c r="O17" i="10"/>
  <c r="P17" i="10" s="1"/>
  <c r="Q17" i="10" s="1"/>
  <c r="R17" i="10" s="1"/>
  <c r="I17" i="10"/>
  <c r="J17" i="10" s="1"/>
  <c r="K17" i="10" s="1"/>
  <c r="L17" i="10" s="1"/>
  <c r="C17" i="10"/>
  <c r="D17" i="10" s="1"/>
  <c r="E17" i="10" s="1"/>
  <c r="F17" i="10" s="1"/>
  <c r="U16" i="10"/>
  <c r="V16" i="10" s="1"/>
  <c r="W16" i="10" s="1"/>
  <c r="X16" i="10" s="1"/>
  <c r="O16" i="10"/>
  <c r="P16" i="10" s="1"/>
  <c r="Q16" i="10" s="1"/>
  <c r="R16" i="10" s="1"/>
  <c r="I16" i="10"/>
  <c r="J16" i="10" s="1"/>
  <c r="K16" i="10" s="1"/>
  <c r="L16" i="10" s="1"/>
  <c r="C16" i="10"/>
  <c r="D16" i="10" s="1"/>
  <c r="E16" i="10" s="1"/>
  <c r="F16" i="10" s="1"/>
  <c r="T12" i="10"/>
  <c r="N12" i="10"/>
  <c r="H12" i="10"/>
  <c r="B12" i="10"/>
  <c r="U38" i="9"/>
  <c r="V38" i="9" s="1"/>
  <c r="W38" i="9" s="1"/>
  <c r="X38" i="9" s="1"/>
  <c r="O38" i="9"/>
  <c r="P38" i="9" s="1"/>
  <c r="Q38" i="9" s="1"/>
  <c r="R38" i="9" s="1"/>
  <c r="I38" i="9"/>
  <c r="J38" i="9" s="1"/>
  <c r="K38" i="9" s="1"/>
  <c r="L38" i="9" s="1"/>
  <c r="C38" i="9"/>
  <c r="D38" i="9" s="1"/>
  <c r="E38" i="9" s="1"/>
  <c r="F38" i="9" s="1"/>
  <c r="U37" i="9"/>
  <c r="V37" i="9" s="1"/>
  <c r="W37" i="9" s="1"/>
  <c r="X37" i="9" s="1"/>
  <c r="O37" i="9"/>
  <c r="P37" i="9" s="1"/>
  <c r="Q37" i="9" s="1"/>
  <c r="R37" i="9" s="1"/>
  <c r="I37" i="9"/>
  <c r="J37" i="9" s="1"/>
  <c r="K37" i="9" s="1"/>
  <c r="L37" i="9" s="1"/>
  <c r="C37" i="9"/>
  <c r="D37" i="9" s="1"/>
  <c r="E37" i="9" s="1"/>
  <c r="F37" i="9" s="1"/>
  <c r="U36" i="9"/>
  <c r="V36" i="9" s="1"/>
  <c r="W36" i="9" s="1"/>
  <c r="X36" i="9" s="1"/>
  <c r="O36" i="9"/>
  <c r="P36" i="9" s="1"/>
  <c r="Q36" i="9" s="1"/>
  <c r="R36" i="9" s="1"/>
  <c r="I36" i="9"/>
  <c r="J36" i="9" s="1"/>
  <c r="K36" i="9" s="1"/>
  <c r="L36" i="9" s="1"/>
  <c r="C36" i="9"/>
  <c r="D36" i="9" s="1"/>
  <c r="E36" i="9" s="1"/>
  <c r="F36" i="9" s="1"/>
  <c r="U35" i="9"/>
  <c r="V35" i="9" s="1"/>
  <c r="W35" i="9" s="1"/>
  <c r="X35" i="9" s="1"/>
  <c r="O35" i="9"/>
  <c r="P35" i="9" s="1"/>
  <c r="Q35" i="9" s="1"/>
  <c r="R35" i="9" s="1"/>
  <c r="I35" i="9"/>
  <c r="J35" i="9" s="1"/>
  <c r="K35" i="9" s="1"/>
  <c r="L35" i="9" s="1"/>
  <c r="C35" i="9"/>
  <c r="D35" i="9" s="1"/>
  <c r="E35" i="9" s="1"/>
  <c r="F35" i="9" s="1"/>
  <c r="U34" i="9"/>
  <c r="V34" i="9" s="1"/>
  <c r="W34" i="9" s="1"/>
  <c r="X34" i="9" s="1"/>
  <c r="O34" i="9"/>
  <c r="P34" i="9" s="1"/>
  <c r="Q34" i="9" s="1"/>
  <c r="R34" i="9" s="1"/>
  <c r="I34" i="9"/>
  <c r="J34" i="9" s="1"/>
  <c r="K34" i="9" s="1"/>
  <c r="L34" i="9" s="1"/>
  <c r="C34" i="9"/>
  <c r="D34" i="9" s="1"/>
  <c r="E34" i="9" s="1"/>
  <c r="F34" i="9" s="1"/>
  <c r="U33" i="9"/>
  <c r="V33" i="9" s="1"/>
  <c r="W33" i="9" s="1"/>
  <c r="X33" i="9" s="1"/>
  <c r="O33" i="9"/>
  <c r="P33" i="9" s="1"/>
  <c r="Q33" i="9" s="1"/>
  <c r="R33" i="9" s="1"/>
  <c r="I33" i="9"/>
  <c r="J33" i="9" s="1"/>
  <c r="K33" i="9" s="1"/>
  <c r="L33" i="9" s="1"/>
  <c r="C33" i="9"/>
  <c r="D33" i="9" s="1"/>
  <c r="E33" i="9" s="1"/>
  <c r="F33" i="9" s="1"/>
  <c r="U32" i="9"/>
  <c r="V32" i="9" s="1"/>
  <c r="W32" i="9" s="1"/>
  <c r="X32" i="9" s="1"/>
  <c r="O32" i="9"/>
  <c r="P32" i="9" s="1"/>
  <c r="Q32" i="9" s="1"/>
  <c r="R32" i="9" s="1"/>
  <c r="I32" i="9"/>
  <c r="J32" i="9" s="1"/>
  <c r="K32" i="9" s="1"/>
  <c r="L32" i="9" s="1"/>
  <c r="C32" i="9"/>
  <c r="D32" i="9" s="1"/>
  <c r="E32" i="9" s="1"/>
  <c r="F32" i="9" s="1"/>
  <c r="U31" i="9"/>
  <c r="V31" i="9" s="1"/>
  <c r="W31" i="9" s="1"/>
  <c r="X31" i="9" s="1"/>
  <c r="O31" i="9"/>
  <c r="P31" i="9" s="1"/>
  <c r="Q31" i="9" s="1"/>
  <c r="R31" i="9" s="1"/>
  <c r="I31" i="9"/>
  <c r="J31" i="9" s="1"/>
  <c r="K31" i="9" s="1"/>
  <c r="L31" i="9" s="1"/>
  <c r="C31" i="9"/>
  <c r="D31" i="9" s="1"/>
  <c r="E31" i="9" s="1"/>
  <c r="F31" i="9" s="1"/>
  <c r="U30" i="9"/>
  <c r="V30" i="9" s="1"/>
  <c r="W30" i="9" s="1"/>
  <c r="X30" i="9" s="1"/>
  <c r="O30" i="9"/>
  <c r="P30" i="9" s="1"/>
  <c r="Q30" i="9" s="1"/>
  <c r="R30" i="9" s="1"/>
  <c r="I30" i="9"/>
  <c r="J30" i="9" s="1"/>
  <c r="K30" i="9" s="1"/>
  <c r="L30" i="9" s="1"/>
  <c r="C30" i="9"/>
  <c r="D30" i="9" s="1"/>
  <c r="E30" i="9" s="1"/>
  <c r="F30" i="9" s="1"/>
  <c r="U29" i="9"/>
  <c r="V29" i="9" s="1"/>
  <c r="W29" i="9" s="1"/>
  <c r="X29" i="9" s="1"/>
  <c r="O29" i="9"/>
  <c r="P29" i="9" s="1"/>
  <c r="Q29" i="9" s="1"/>
  <c r="R29" i="9" s="1"/>
  <c r="I29" i="9"/>
  <c r="J29" i="9" s="1"/>
  <c r="K29" i="9" s="1"/>
  <c r="L29" i="9" s="1"/>
  <c r="C29" i="9"/>
  <c r="D29" i="9" s="1"/>
  <c r="E29" i="9" s="1"/>
  <c r="F29" i="9" s="1"/>
  <c r="U25" i="9"/>
  <c r="V25" i="9" s="1"/>
  <c r="W25" i="9" s="1"/>
  <c r="X25" i="9" s="1"/>
  <c r="O25" i="9"/>
  <c r="P25" i="9" s="1"/>
  <c r="Q25" i="9" s="1"/>
  <c r="R25" i="9" s="1"/>
  <c r="I25" i="9"/>
  <c r="J25" i="9" s="1"/>
  <c r="K25" i="9" s="1"/>
  <c r="L25" i="9" s="1"/>
  <c r="C25" i="9"/>
  <c r="D25" i="9" s="1"/>
  <c r="E25" i="9" s="1"/>
  <c r="F25" i="9" s="1"/>
  <c r="U24" i="9"/>
  <c r="V24" i="9" s="1"/>
  <c r="W24" i="9" s="1"/>
  <c r="X24" i="9" s="1"/>
  <c r="O24" i="9"/>
  <c r="P24" i="9" s="1"/>
  <c r="Q24" i="9" s="1"/>
  <c r="R24" i="9" s="1"/>
  <c r="I24" i="9"/>
  <c r="J24" i="9" s="1"/>
  <c r="K24" i="9" s="1"/>
  <c r="L24" i="9" s="1"/>
  <c r="C24" i="9"/>
  <c r="D24" i="9" s="1"/>
  <c r="E24" i="9" s="1"/>
  <c r="F24" i="9" s="1"/>
  <c r="U23" i="9"/>
  <c r="V23" i="9" s="1"/>
  <c r="W23" i="9" s="1"/>
  <c r="X23" i="9" s="1"/>
  <c r="O23" i="9"/>
  <c r="P23" i="9" s="1"/>
  <c r="Q23" i="9" s="1"/>
  <c r="R23" i="9" s="1"/>
  <c r="I23" i="9"/>
  <c r="J23" i="9" s="1"/>
  <c r="K23" i="9" s="1"/>
  <c r="L23" i="9" s="1"/>
  <c r="C23" i="9"/>
  <c r="D23" i="9" s="1"/>
  <c r="E23" i="9" s="1"/>
  <c r="F23" i="9" s="1"/>
  <c r="U22" i="9"/>
  <c r="V22" i="9" s="1"/>
  <c r="W22" i="9" s="1"/>
  <c r="X22" i="9" s="1"/>
  <c r="O22" i="9"/>
  <c r="P22" i="9" s="1"/>
  <c r="Q22" i="9" s="1"/>
  <c r="R22" i="9" s="1"/>
  <c r="I22" i="9"/>
  <c r="J22" i="9" s="1"/>
  <c r="K22" i="9" s="1"/>
  <c r="L22" i="9" s="1"/>
  <c r="C22" i="9"/>
  <c r="D22" i="9" s="1"/>
  <c r="E22" i="9" s="1"/>
  <c r="F22" i="9" s="1"/>
  <c r="U21" i="9"/>
  <c r="V21" i="9" s="1"/>
  <c r="W21" i="9" s="1"/>
  <c r="X21" i="9" s="1"/>
  <c r="O21" i="9"/>
  <c r="P21" i="9" s="1"/>
  <c r="Q21" i="9" s="1"/>
  <c r="R21" i="9" s="1"/>
  <c r="I21" i="9"/>
  <c r="J21" i="9" s="1"/>
  <c r="K21" i="9" s="1"/>
  <c r="L21" i="9" s="1"/>
  <c r="C21" i="9"/>
  <c r="D21" i="9" s="1"/>
  <c r="E21" i="9" s="1"/>
  <c r="F21" i="9" s="1"/>
  <c r="U20" i="9"/>
  <c r="V20" i="9" s="1"/>
  <c r="W20" i="9" s="1"/>
  <c r="X20" i="9" s="1"/>
  <c r="O20" i="9"/>
  <c r="P20" i="9" s="1"/>
  <c r="Q20" i="9" s="1"/>
  <c r="R20" i="9" s="1"/>
  <c r="I20" i="9"/>
  <c r="J20" i="9" s="1"/>
  <c r="K20" i="9" s="1"/>
  <c r="L20" i="9" s="1"/>
  <c r="C20" i="9"/>
  <c r="D20" i="9" s="1"/>
  <c r="E20" i="9" s="1"/>
  <c r="F20" i="9" s="1"/>
  <c r="U19" i="9"/>
  <c r="V19" i="9" s="1"/>
  <c r="W19" i="9" s="1"/>
  <c r="X19" i="9" s="1"/>
  <c r="O19" i="9"/>
  <c r="P19" i="9" s="1"/>
  <c r="Q19" i="9" s="1"/>
  <c r="R19" i="9" s="1"/>
  <c r="I19" i="9"/>
  <c r="J19" i="9" s="1"/>
  <c r="K19" i="9" s="1"/>
  <c r="L19" i="9" s="1"/>
  <c r="C19" i="9"/>
  <c r="D19" i="9" s="1"/>
  <c r="E19" i="9" s="1"/>
  <c r="F19" i="9" s="1"/>
  <c r="U18" i="9"/>
  <c r="V18" i="9" s="1"/>
  <c r="W18" i="9" s="1"/>
  <c r="X18" i="9" s="1"/>
  <c r="O18" i="9"/>
  <c r="P18" i="9" s="1"/>
  <c r="Q18" i="9" s="1"/>
  <c r="R18" i="9" s="1"/>
  <c r="I18" i="9"/>
  <c r="J18" i="9" s="1"/>
  <c r="K18" i="9" s="1"/>
  <c r="L18" i="9" s="1"/>
  <c r="C18" i="9"/>
  <c r="D18" i="9" s="1"/>
  <c r="E18" i="9" s="1"/>
  <c r="F18" i="9" s="1"/>
  <c r="U17" i="9"/>
  <c r="V17" i="9" s="1"/>
  <c r="W17" i="9" s="1"/>
  <c r="X17" i="9" s="1"/>
  <c r="O17" i="9"/>
  <c r="P17" i="9" s="1"/>
  <c r="Q17" i="9" s="1"/>
  <c r="R17" i="9" s="1"/>
  <c r="I17" i="9"/>
  <c r="J17" i="9" s="1"/>
  <c r="K17" i="9" s="1"/>
  <c r="L17" i="9" s="1"/>
  <c r="C17" i="9"/>
  <c r="D17" i="9" s="1"/>
  <c r="E17" i="9" s="1"/>
  <c r="F17" i="9" s="1"/>
  <c r="U16" i="9"/>
  <c r="V16" i="9" s="1"/>
  <c r="W16" i="9" s="1"/>
  <c r="X16" i="9" s="1"/>
  <c r="O16" i="9"/>
  <c r="P16" i="9" s="1"/>
  <c r="Q16" i="9" s="1"/>
  <c r="R16" i="9" s="1"/>
  <c r="I16" i="9"/>
  <c r="J16" i="9" s="1"/>
  <c r="K16" i="9" s="1"/>
  <c r="L16" i="9" s="1"/>
  <c r="C16" i="9"/>
  <c r="D16" i="9" s="1"/>
  <c r="E16" i="9" s="1"/>
  <c r="F16" i="9" s="1"/>
  <c r="T12" i="9"/>
  <c r="N12" i="9"/>
  <c r="H12" i="9"/>
  <c r="B12" i="9"/>
  <c r="U38" i="8"/>
  <c r="V38" i="8" s="1"/>
  <c r="W38" i="8" s="1"/>
  <c r="X38" i="8" s="1"/>
  <c r="U37" i="8"/>
  <c r="V37" i="8" s="1"/>
  <c r="W37" i="8" s="1"/>
  <c r="X37" i="8" s="1"/>
  <c r="U36" i="8"/>
  <c r="V36" i="8" s="1"/>
  <c r="W36" i="8" s="1"/>
  <c r="X36" i="8" s="1"/>
  <c r="U35" i="8"/>
  <c r="V35" i="8" s="1"/>
  <c r="W35" i="8" s="1"/>
  <c r="X35" i="8" s="1"/>
  <c r="U34" i="8"/>
  <c r="V34" i="8" s="1"/>
  <c r="W34" i="8" s="1"/>
  <c r="X34" i="8" s="1"/>
  <c r="U33" i="8"/>
  <c r="V33" i="8" s="1"/>
  <c r="W33" i="8" s="1"/>
  <c r="X33" i="8" s="1"/>
  <c r="U32" i="8"/>
  <c r="V32" i="8" s="1"/>
  <c r="W32" i="8" s="1"/>
  <c r="X32" i="8" s="1"/>
  <c r="U31" i="8"/>
  <c r="V31" i="8" s="1"/>
  <c r="W31" i="8" s="1"/>
  <c r="X31" i="8" s="1"/>
  <c r="U30" i="8"/>
  <c r="V30" i="8" s="1"/>
  <c r="W30" i="8" s="1"/>
  <c r="X30" i="8" s="1"/>
  <c r="U29" i="8"/>
  <c r="V29" i="8" s="1"/>
  <c r="W29" i="8" s="1"/>
  <c r="X29" i="8" s="1"/>
  <c r="U25" i="8"/>
  <c r="V25" i="8" s="1"/>
  <c r="W25" i="8" s="1"/>
  <c r="X25" i="8" s="1"/>
  <c r="U24" i="8"/>
  <c r="V24" i="8" s="1"/>
  <c r="W24" i="8" s="1"/>
  <c r="X24" i="8" s="1"/>
  <c r="U23" i="8"/>
  <c r="V23" i="8" s="1"/>
  <c r="W23" i="8" s="1"/>
  <c r="X23" i="8" s="1"/>
  <c r="U22" i="8"/>
  <c r="V22" i="8" s="1"/>
  <c r="W22" i="8" s="1"/>
  <c r="X22" i="8" s="1"/>
  <c r="U21" i="8"/>
  <c r="V21" i="8" s="1"/>
  <c r="W21" i="8" s="1"/>
  <c r="X21" i="8" s="1"/>
  <c r="U20" i="8"/>
  <c r="V20" i="8" s="1"/>
  <c r="W20" i="8" s="1"/>
  <c r="X20" i="8" s="1"/>
  <c r="U19" i="8"/>
  <c r="V19" i="8" s="1"/>
  <c r="W19" i="8" s="1"/>
  <c r="X19" i="8" s="1"/>
  <c r="U18" i="8"/>
  <c r="V18" i="8" s="1"/>
  <c r="W18" i="8" s="1"/>
  <c r="X18" i="8" s="1"/>
  <c r="U17" i="8"/>
  <c r="V17" i="8" s="1"/>
  <c r="W17" i="8" s="1"/>
  <c r="X17" i="8" s="1"/>
  <c r="U16" i="8"/>
  <c r="V16" i="8" s="1"/>
  <c r="W16" i="8" s="1"/>
  <c r="X16" i="8" s="1"/>
  <c r="T12" i="8"/>
  <c r="O38" i="8"/>
  <c r="P38" i="8" s="1"/>
  <c r="Q38" i="8" s="1"/>
  <c r="R38" i="8" s="1"/>
  <c r="O37" i="8"/>
  <c r="P37" i="8" s="1"/>
  <c r="Q37" i="8" s="1"/>
  <c r="R37" i="8" s="1"/>
  <c r="O36" i="8"/>
  <c r="P36" i="8" s="1"/>
  <c r="Q36" i="8" s="1"/>
  <c r="R36" i="8" s="1"/>
  <c r="O35" i="8"/>
  <c r="P35" i="8" s="1"/>
  <c r="Q35" i="8" s="1"/>
  <c r="R35" i="8" s="1"/>
  <c r="O34" i="8"/>
  <c r="P34" i="8" s="1"/>
  <c r="Q34" i="8" s="1"/>
  <c r="R34" i="8" s="1"/>
  <c r="O33" i="8"/>
  <c r="P33" i="8" s="1"/>
  <c r="Q33" i="8" s="1"/>
  <c r="R33" i="8" s="1"/>
  <c r="O32" i="8"/>
  <c r="P32" i="8" s="1"/>
  <c r="Q32" i="8" s="1"/>
  <c r="R32" i="8" s="1"/>
  <c r="O31" i="8"/>
  <c r="P31" i="8" s="1"/>
  <c r="Q31" i="8" s="1"/>
  <c r="R31" i="8" s="1"/>
  <c r="O30" i="8"/>
  <c r="P30" i="8" s="1"/>
  <c r="Q30" i="8" s="1"/>
  <c r="R30" i="8" s="1"/>
  <c r="O29" i="8"/>
  <c r="P29" i="8" s="1"/>
  <c r="Q29" i="8" s="1"/>
  <c r="R29" i="8" s="1"/>
  <c r="O25" i="8"/>
  <c r="P25" i="8" s="1"/>
  <c r="Q25" i="8" s="1"/>
  <c r="R25" i="8" s="1"/>
  <c r="O24" i="8"/>
  <c r="P24" i="8" s="1"/>
  <c r="Q24" i="8" s="1"/>
  <c r="R24" i="8" s="1"/>
  <c r="O23" i="8"/>
  <c r="P23" i="8" s="1"/>
  <c r="Q23" i="8" s="1"/>
  <c r="R23" i="8" s="1"/>
  <c r="O22" i="8"/>
  <c r="P22" i="8" s="1"/>
  <c r="Q22" i="8" s="1"/>
  <c r="R22" i="8" s="1"/>
  <c r="O21" i="8"/>
  <c r="P21" i="8" s="1"/>
  <c r="Q21" i="8" s="1"/>
  <c r="R21" i="8" s="1"/>
  <c r="O20" i="8"/>
  <c r="P20" i="8" s="1"/>
  <c r="Q20" i="8" s="1"/>
  <c r="R20" i="8" s="1"/>
  <c r="O19" i="8"/>
  <c r="P19" i="8" s="1"/>
  <c r="Q19" i="8" s="1"/>
  <c r="R19" i="8" s="1"/>
  <c r="O18" i="8"/>
  <c r="P18" i="8" s="1"/>
  <c r="Q18" i="8" s="1"/>
  <c r="R18" i="8" s="1"/>
  <c r="O17" i="8"/>
  <c r="P17" i="8" s="1"/>
  <c r="Q17" i="8" s="1"/>
  <c r="R17" i="8" s="1"/>
  <c r="O16" i="8"/>
  <c r="P16" i="8" s="1"/>
  <c r="Q16" i="8" s="1"/>
  <c r="R16" i="8" s="1"/>
  <c r="N12" i="8"/>
  <c r="H12" i="8"/>
  <c r="B12" i="8"/>
  <c r="I38" i="8"/>
  <c r="J38" i="8" s="1"/>
  <c r="K38" i="8" s="1"/>
  <c r="L38" i="8" s="1"/>
  <c r="I37" i="8"/>
  <c r="J37" i="8" s="1"/>
  <c r="K37" i="8" s="1"/>
  <c r="L37" i="8" s="1"/>
  <c r="I36" i="8"/>
  <c r="J36" i="8" s="1"/>
  <c r="K36" i="8" s="1"/>
  <c r="L36" i="8" s="1"/>
  <c r="I35" i="8"/>
  <c r="J35" i="8" s="1"/>
  <c r="K35" i="8" s="1"/>
  <c r="L35" i="8" s="1"/>
  <c r="I34" i="8"/>
  <c r="J34" i="8" s="1"/>
  <c r="K34" i="8" s="1"/>
  <c r="L34" i="8" s="1"/>
  <c r="I33" i="8"/>
  <c r="J33" i="8" s="1"/>
  <c r="K33" i="8" s="1"/>
  <c r="L33" i="8" s="1"/>
  <c r="I32" i="8"/>
  <c r="J32" i="8" s="1"/>
  <c r="K32" i="8" s="1"/>
  <c r="L32" i="8" s="1"/>
  <c r="I31" i="8"/>
  <c r="J31" i="8" s="1"/>
  <c r="K31" i="8" s="1"/>
  <c r="L31" i="8" s="1"/>
  <c r="I30" i="8"/>
  <c r="J30" i="8" s="1"/>
  <c r="K30" i="8" s="1"/>
  <c r="L30" i="8" s="1"/>
  <c r="I29" i="8"/>
  <c r="J29" i="8" s="1"/>
  <c r="K29" i="8" s="1"/>
  <c r="L29" i="8" s="1"/>
  <c r="I25" i="8"/>
  <c r="J25" i="8" s="1"/>
  <c r="K25" i="8" s="1"/>
  <c r="L25" i="8" s="1"/>
  <c r="I24" i="8"/>
  <c r="J24" i="8" s="1"/>
  <c r="K24" i="8" s="1"/>
  <c r="L24" i="8" s="1"/>
  <c r="I23" i="8"/>
  <c r="J23" i="8" s="1"/>
  <c r="K23" i="8" s="1"/>
  <c r="L23" i="8" s="1"/>
  <c r="I22" i="8"/>
  <c r="J22" i="8" s="1"/>
  <c r="K22" i="8" s="1"/>
  <c r="L22" i="8" s="1"/>
  <c r="I21" i="8"/>
  <c r="J21" i="8" s="1"/>
  <c r="K21" i="8" s="1"/>
  <c r="L21" i="8" s="1"/>
  <c r="I20" i="8"/>
  <c r="J20" i="8" s="1"/>
  <c r="K20" i="8" s="1"/>
  <c r="L20" i="8" s="1"/>
  <c r="I19" i="8"/>
  <c r="J19" i="8" s="1"/>
  <c r="K19" i="8" s="1"/>
  <c r="L19" i="8" s="1"/>
  <c r="I18" i="8"/>
  <c r="J18" i="8" s="1"/>
  <c r="K18" i="8" s="1"/>
  <c r="L18" i="8" s="1"/>
  <c r="I17" i="8"/>
  <c r="J17" i="8" s="1"/>
  <c r="K17" i="8" s="1"/>
  <c r="L17" i="8" s="1"/>
  <c r="I16" i="8"/>
  <c r="J16" i="8" s="1"/>
  <c r="K16" i="8" s="1"/>
  <c r="L16" i="8" s="1"/>
  <c r="C30" i="8"/>
  <c r="D30" i="8" s="1"/>
  <c r="E30" i="8" s="1"/>
  <c r="F30" i="8" s="1"/>
  <c r="C31" i="8"/>
  <c r="D31" i="8" s="1"/>
  <c r="E31" i="8" s="1"/>
  <c r="F31" i="8" s="1"/>
  <c r="C32" i="8"/>
  <c r="D32" i="8" s="1"/>
  <c r="E32" i="8" s="1"/>
  <c r="F32" i="8" s="1"/>
  <c r="C33" i="8"/>
  <c r="C34" i="8"/>
  <c r="C35" i="8"/>
  <c r="C36" i="8"/>
  <c r="C37" i="8"/>
  <c r="D37" i="8" s="1"/>
  <c r="E37" i="8" s="1"/>
  <c r="F37" i="8" s="1"/>
  <c r="C38" i="8"/>
  <c r="D38" i="8" s="1"/>
  <c r="E38" i="8" s="1"/>
  <c r="F38" i="8" s="1"/>
  <c r="C29" i="8"/>
  <c r="D29" i="8" s="1"/>
  <c r="E29" i="8" s="1"/>
  <c r="F29" i="8" s="1"/>
  <c r="D36" i="8"/>
  <c r="E36" i="8" s="1"/>
  <c r="F36" i="8" s="1"/>
  <c r="D35" i="8"/>
  <c r="E35" i="8" s="1"/>
  <c r="F35" i="8" s="1"/>
  <c r="D34" i="8"/>
  <c r="E34" i="8" s="1"/>
  <c r="F34" i="8" s="1"/>
  <c r="D33" i="8"/>
  <c r="E33" i="8" s="1"/>
  <c r="F33" i="8" s="1"/>
  <c r="F18" i="8"/>
  <c r="F22" i="8"/>
  <c r="D25" i="8"/>
  <c r="E25" i="8" s="1"/>
  <c r="F25" i="8" s="1"/>
  <c r="C25" i="8"/>
  <c r="C24" i="8"/>
  <c r="D24" i="8" s="1"/>
  <c r="E24" i="8" s="1"/>
  <c r="F24" i="8" s="1"/>
  <c r="C23" i="8"/>
  <c r="D23" i="8" s="1"/>
  <c r="E23" i="8" s="1"/>
  <c r="F23" i="8" s="1"/>
  <c r="C22" i="8"/>
  <c r="D22" i="8" s="1"/>
  <c r="E22" i="8" s="1"/>
  <c r="C21" i="8"/>
  <c r="D21" i="8" s="1"/>
  <c r="E21" i="8" s="1"/>
  <c r="F21" i="8" s="1"/>
  <c r="C20" i="8"/>
  <c r="D20" i="8" s="1"/>
  <c r="E20" i="8" s="1"/>
  <c r="F20" i="8" s="1"/>
  <c r="C19" i="8"/>
  <c r="D19" i="8" s="1"/>
  <c r="E19" i="8" s="1"/>
  <c r="F19" i="8" s="1"/>
  <c r="C18" i="8"/>
  <c r="D18" i="8" s="1"/>
  <c r="E18" i="8" s="1"/>
  <c r="C17" i="8"/>
  <c r="D17" i="8" s="1"/>
  <c r="E17" i="8" s="1"/>
  <c r="F17" i="8" s="1"/>
  <c r="C16" i="8"/>
  <c r="D16" i="8" s="1"/>
  <c r="E16" i="8" s="1"/>
  <c r="F16" i="8" s="1"/>
  <c r="F49" i="7"/>
  <c r="C48" i="7"/>
  <c r="F47" i="7"/>
  <c r="C47" i="7"/>
  <c r="F45" i="7"/>
  <c r="C45" i="7"/>
  <c r="F44" i="7"/>
  <c r="C44" i="7"/>
  <c r="F38" i="7"/>
  <c r="F37" i="7"/>
  <c r="C37" i="7"/>
  <c r="C36" i="7"/>
  <c r="F35" i="7"/>
  <c r="C35" i="7"/>
  <c r="F34" i="7"/>
  <c r="C34" i="7"/>
  <c r="F33" i="7"/>
  <c r="C33" i="7"/>
  <c r="F31" i="7"/>
  <c r="C31" i="7"/>
  <c r="F30" i="7"/>
  <c r="C30" i="7"/>
  <c r="F26" i="7"/>
  <c r="F27" i="7" s="1"/>
  <c r="C26" i="7"/>
  <c r="C27" i="7" s="1"/>
  <c r="F25" i="7"/>
  <c r="C25" i="7"/>
  <c r="F49" i="6"/>
  <c r="C48" i="6"/>
  <c r="F47" i="6"/>
  <c r="C47" i="6"/>
  <c r="F45" i="6"/>
  <c r="C45" i="6"/>
  <c r="F44" i="6"/>
  <c r="F46" i="6" s="1"/>
  <c r="C44" i="6"/>
  <c r="F38" i="6"/>
  <c r="F37" i="6"/>
  <c r="F35" i="6"/>
  <c r="F34" i="6"/>
  <c r="F33" i="6"/>
  <c r="F31" i="6"/>
  <c r="F30" i="6"/>
  <c r="F26" i="6"/>
  <c r="F27" i="6" s="1"/>
  <c r="F25" i="6"/>
  <c r="F49" i="5"/>
  <c r="C48" i="5"/>
  <c r="F47" i="5"/>
  <c r="F50" i="5" s="1"/>
  <c r="C47" i="5"/>
  <c r="C50" i="5" s="1"/>
  <c r="F45" i="5"/>
  <c r="C45" i="5"/>
  <c r="F44" i="5"/>
  <c r="F46" i="5" s="1"/>
  <c r="F51" i="5" s="1"/>
  <c r="C44" i="5"/>
  <c r="C46" i="5" s="1"/>
  <c r="C51" i="5" s="1"/>
  <c r="C52" i="5" s="1"/>
  <c r="F38" i="5"/>
  <c r="F37" i="5"/>
  <c r="C37" i="5"/>
  <c r="C39" i="5" s="1"/>
  <c r="C36" i="5"/>
  <c r="F35" i="5"/>
  <c r="C35" i="5"/>
  <c r="F34" i="5"/>
  <c r="C34" i="5"/>
  <c r="F33" i="5"/>
  <c r="C33" i="5"/>
  <c r="F31" i="5"/>
  <c r="C31" i="5"/>
  <c r="C32" i="5" s="1"/>
  <c r="F30" i="5"/>
  <c r="C30" i="5"/>
  <c r="F26" i="5"/>
  <c r="F27" i="5" s="1"/>
  <c r="C26" i="5"/>
  <c r="C27" i="5" s="1"/>
  <c r="F25" i="5"/>
  <c r="C25" i="5"/>
  <c r="C31" i="2"/>
  <c r="C36" i="2"/>
  <c r="F49" i="2"/>
  <c r="F47" i="2"/>
  <c r="F45" i="2"/>
  <c r="F44" i="2"/>
  <c r="F38" i="2"/>
  <c r="F37" i="2"/>
  <c r="F35" i="2"/>
  <c r="F34" i="2"/>
  <c r="F33" i="2"/>
  <c r="F31" i="2"/>
  <c r="F30" i="2"/>
  <c r="F26" i="2"/>
  <c r="F27" i="2" s="1"/>
  <c r="F25" i="2"/>
  <c r="C45" i="2"/>
  <c r="C35" i="2"/>
  <c r="C33" i="2"/>
  <c r="C34" i="2"/>
  <c r="C47" i="2"/>
  <c r="C44" i="2"/>
  <c r="C37" i="2"/>
  <c r="C30" i="2"/>
  <c r="C26" i="2"/>
  <c r="C27" i="2" s="1"/>
  <c r="C25" i="2"/>
  <c r="C46" i="7" l="1"/>
  <c r="C51" i="7" s="1"/>
  <c r="C52" i="7" s="1"/>
  <c r="F46" i="7"/>
  <c r="C40" i="6"/>
  <c r="C41" i="6" s="1"/>
  <c r="C46" i="6"/>
  <c r="C50" i="6"/>
  <c r="C51" i="6" s="1"/>
  <c r="C52" i="6" s="1"/>
  <c r="F46" i="2"/>
  <c r="C51" i="11"/>
  <c r="C52" i="11" s="1"/>
  <c r="F51" i="11"/>
  <c r="F52" i="11" s="1"/>
  <c r="C39" i="11"/>
  <c r="C40" i="11" s="1"/>
  <c r="C41" i="11" s="1"/>
  <c r="F39" i="11"/>
  <c r="F40" i="11" s="1"/>
  <c r="F41" i="11" s="1"/>
  <c r="F39" i="7"/>
  <c r="C39" i="7"/>
  <c r="C32" i="7"/>
  <c r="C50" i="7"/>
  <c r="F32" i="7"/>
  <c r="F50" i="7"/>
  <c r="F51" i="7" s="1"/>
  <c r="F52" i="7" s="1"/>
  <c r="F32" i="6"/>
  <c r="F50" i="6"/>
  <c r="F51" i="6" s="1"/>
  <c r="F52" i="6" s="1"/>
  <c r="F39" i="6"/>
  <c r="F40" i="6"/>
  <c r="F41" i="6" s="1"/>
  <c r="C40" i="5"/>
  <c r="C41" i="5" s="1"/>
  <c r="F52" i="5"/>
  <c r="F32" i="5"/>
  <c r="F39" i="5"/>
  <c r="F50" i="2"/>
  <c r="F32" i="2"/>
  <c r="F39" i="2"/>
  <c r="F40" i="2" s="1"/>
  <c r="F41" i="2" s="1"/>
  <c r="C46" i="2"/>
  <c r="C32" i="2"/>
  <c r="C39" i="2"/>
  <c r="F51" i="2" l="1"/>
  <c r="F52" i="2" s="1"/>
  <c r="F40" i="7"/>
  <c r="F41" i="7" s="1"/>
  <c r="C40" i="7"/>
  <c r="C41" i="7" s="1"/>
  <c r="F40" i="5"/>
  <c r="F41" i="5" s="1"/>
  <c r="C51" i="2"/>
  <c r="C52" i="2" s="1"/>
  <c r="C40" i="2"/>
  <c r="C41" i="2" l="1"/>
</calcChain>
</file>

<file path=xl/sharedStrings.xml><?xml version="1.0" encoding="utf-8"?>
<sst xmlns="http://schemas.openxmlformats.org/spreadsheetml/2006/main" count="550" uniqueCount="54">
  <si>
    <t>Leveringstjeneste (Foodora)</t>
  </si>
  <si>
    <t>Andre variabler</t>
  </si>
  <si>
    <t>Hvor stor andel av inntektene kommer fra takeaway</t>
  </si>
  <si>
    <t>Prosjekterte år</t>
  </si>
  <si>
    <t>Kommisjon til leveringstjeneste per ordre</t>
  </si>
  <si>
    <t>Bytter fullstendig over til Fudi (1 = ja, 0 = nei)</t>
  </si>
  <si>
    <t>Restaurantens inntekter</t>
  </si>
  <si>
    <t>Leveringsbil</t>
  </si>
  <si>
    <t>Restaurantens leveringsavgift</t>
  </si>
  <si>
    <t>Gjennomsnittlig drifstoffpris per liter</t>
  </si>
  <si>
    <t>Matleveranser per dag</t>
  </si>
  <si>
    <t>Liter drivstoff brukt per km</t>
  </si>
  <si>
    <t>Årlige driftsinntekter</t>
  </si>
  <si>
    <t>Kilometer kjørt per levering</t>
  </si>
  <si>
    <t>Bilens avskrivningssats</t>
  </si>
  <si>
    <t>Restaurantens utgifter</t>
  </si>
  <si>
    <t>Antall leveringsbud</t>
  </si>
  <si>
    <t>Budets årlige lønnskostnader (alt inkludert)</t>
  </si>
  <si>
    <t>Estimerte tapte inntekter fra en fullstendig overgang til Fudi</t>
  </si>
  <si>
    <t>Fudi's ordrekommisjon</t>
  </si>
  <si>
    <t>Levering og pickup (år 1)</t>
  </si>
  <si>
    <t>Levering og pickup (resterende år)</t>
  </si>
  <si>
    <t>Inntekter ved å benytte eksisterende leveringstjenester</t>
  </si>
  <si>
    <t>Driftsinntekter før kommisjon</t>
  </si>
  <si>
    <t>Årlige kommisjon til leveringstjeneste</t>
  </si>
  <si>
    <t>Driftsinntekter etter kommisjon</t>
  </si>
  <si>
    <t>Inntekter ved å benytte Fudi med bil</t>
  </si>
  <si>
    <t>Driftsinntekter</t>
  </si>
  <si>
    <t>Inntekt fra leveringsavgifter (49kr per ordre)</t>
  </si>
  <si>
    <t>Totale driftsinntekter</t>
  </si>
  <si>
    <t>Bilkostnad delt over 5 år</t>
  </si>
  <si>
    <t>Drivstoffkostnader</t>
  </si>
  <si>
    <t>Leveringsbil avskrivninger</t>
  </si>
  <si>
    <t>Tapte inntekter fra fullstendig bytte</t>
  </si>
  <si>
    <t>Lønnskostnad for leveringsbud</t>
  </si>
  <si>
    <t>Fudi's kommisjon</t>
  </si>
  <si>
    <t>Totale ekstrakostnader</t>
  </si>
  <si>
    <t>Driftsinntekter etter ekstrakostnader</t>
  </si>
  <si>
    <t>Inntektsøkning ved å bytte til Fudi</t>
  </si>
  <si>
    <t>Inntekter ved å benytte Fudi uten bil</t>
  </si>
  <si>
    <t>Grunnlønn tariff</t>
  </si>
  <si>
    <t>Provisjon tariff</t>
  </si>
  <si>
    <t>Grunnlønn freelancer</t>
  </si>
  <si>
    <t>Provisjon freelancer</t>
  </si>
  <si>
    <t>Leveringsavgift</t>
  </si>
  <si>
    <t>Foodoras kommisjon</t>
  </si>
  <si>
    <t>Bud med grunnlønn</t>
  </si>
  <si>
    <t>Ordre / time</t>
  </si>
  <si>
    <t>Timelønn bud</t>
  </si>
  <si>
    <t>Kostnad / ordre</t>
  </si>
  <si>
    <t>Profitt / ordre</t>
  </si>
  <si>
    <t>Profittmargin</t>
  </si>
  <si>
    <t>Bud uten grunnlønn</t>
  </si>
  <si>
    <t>Grafer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</si>
</sst>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kr-414]\ * #,##0_-;\-[$kr-414]\ * #,##0_-;_-[$kr-414]\ * &quot;-&quot;_-;_-@_-"/>
    <numFmt numFmtId="165" formatCode="#,##0_ ;\-#,##0\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6" fillId="3" borderId="12" applyNumberFormat="0" applyAlignment="0" applyProtection="0"/>
    <xf numFmtId="0" fontId="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0" fontId="0" fillId="0" borderId="10" xfId="0" applyFill="1" applyBorder="1"/>
    <xf numFmtId="164" fontId="3" fillId="2" borderId="11" xfId="2" applyNumberFormat="1" applyBorder="1"/>
    <xf numFmtId="0" fontId="6" fillId="3" borderId="12" xfId="3"/>
    <xf numFmtId="9" fontId="6" fillId="3" borderId="12" xfId="3" applyNumberFormat="1"/>
    <xf numFmtId="164" fontId="6" fillId="3" borderId="12" xfId="3" applyNumberFormat="1"/>
    <xf numFmtId="165" fontId="6" fillId="3" borderId="12" xfId="3" applyNumberFormat="1"/>
    <xf numFmtId="0" fontId="7" fillId="0" borderId="0" xfId="4" applyAlignment="1">
      <alignment wrapText="1"/>
    </xf>
    <xf numFmtId="9" fontId="6" fillId="3" borderId="12" xfId="7" applyFont="1" applyFill="1" applyBorder="1"/>
    <xf numFmtId="10" fontId="6" fillId="3" borderId="12" xfId="7" applyNumberFormat="1" applyFont="1" applyFill="1" applyBorder="1"/>
    <xf numFmtId="0" fontId="0" fillId="0" borderId="13" xfId="0" applyBorder="1"/>
    <xf numFmtId="164" fontId="0" fillId="0" borderId="14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15" xfId="0" applyBorder="1"/>
    <xf numFmtId="0" fontId="0" fillId="7" borderId="17" xfId="0" applyFill="1" applyBorder="1"/>
    <xf numFmtId="0" fontId="0" fillId="7" borderId="18" xfId="0" applyFill="1" applyBorder="1"/>
    <xf numFmtId="1" fontId="0" fillId="0" borderId="0" xfId="0" applyNumberFormat="1" applyBorder="1"/>
    <xf numFmtId="9" fontId="0" fillId="0" borderId="9" xfId="7" applyFont="1" applyBorder="1"/>
    <xf numFmtId="9" fontId="0" fillId="0" borderId="11" xfId="7" applyFont="1" applyBorder="1"/>
    <xf numFmtId="0" fontId="0" fillId="7" borderId="22" xfId="0" applyFill="1" applyBorder="1"/>
    <xf numFmtId="0" fontId="0" fillId="7" borderId="23" xfId="0" applyFill="1" applyBorder="1"/>
    <xf numFmtId="0" fontId="0" fillId="7" borderId="5" xfId="0" applyFill="1" applyBorder="1"/>
    <xf numFmtId="0" fontId="5" fillId="4" borderId="13" xfId="5" applyFont="1" applyBorder="1" applyAlignment="1">
      <alignment horizontal="center"/>
    </xf>
    <xf numFmtId="0" fontId="5" fillId="4" borderId="14" xfId="5" applyFont="1" applyBorder="1" applyAlignment="1">
      <alignment horizontal="center"/>
    </xf>
    <xf numFmtId="0" fontId="5" fillId="4" borderId="2" xfId="5" applyFont="1" applyBorder="1" applyAlignment="1">
      <alignment horizontal="center"/>
    </xf>
    <xf numFmtId="0" fontId="5" fillId="4" borderId="3" xfId="5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5" fillId="5" borderId="2" xfId="6" applyFont="1" applyBorder="1" applyAlignment="1">
      <alignment horizontal="center"/>
    </xf>
    <xf numFmtId="0" fontId="5" fillId="5" borderId="3" xfId="6" applyFont="1" applyBorder="1" applyAlignment="1">
      <alignment horizontal="center"/>
    </xf>
    <xf numFmtId="0" fontId="5" fillId="5" borderId="13" xfId="6" applyFont="1" applyBorder="1" applyAlignment="1">
      <alignment horizontal="center"/>
    </xf>
    <xf numFmtId="0" fontId="5" fillId="5" borderId="14" xfId="6" applyFont="1" applyBorder="1" applyAlignment="1">
      <alignment horizontal="center"/>
    </xf>
    <xf numFmtId="0" fontId="5" fillId="4" borderId="13" xfId="5" applyFont="1" applyBorder="1" applyAlignment="1">
      <alignment horizontal="center"/>
    </xf>
    <xf numFmtId="0" fontId="5" fillId="4" borderId="14" xfId="5" applyFont="1" applyBorder="1" applyAlignment="1">
      <alignment horizontal="center"/>
    </xf>
    <xf numFmtId="0" fontId="5" fillId="5" borderId="19" xfId="6" applyFont="1" applyBorder="1" applyAlignment="1">
      <alignment horizontal="center"/>
    </xf>
    <xf numFmtId="0" fontId="5" fillId="5" borderId="21" xfId="6" applyFont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</cellXfs>
  <cellStyles count="8">
    <cellStyle name="40% - Accent1" xfId="5" builtinId="31"/>
    <cellStyle name="40% - Accent4" xfId="6" builtinId="43"/>
    <cellStyle name="Explanatory Text" xfId="4" builtinId="53"/>
    <cellStyle name="Good" xfId="2" builtinId="26"/>
    <cellStyle name="Heading 1" xfId="1" builtinId="16"/>
    <cellStyle name="Input" xfId="3" builtinId="20"/>
    <cellStyle name="Normal" xfId="0" builtinId="0"/>
    <cellStyle name="Percent" xfId="7" builtinId="5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Sammenligning</a:t>
            </a:r>
            <a:r>
              <a:rPr lang="en-US" baseline="0"/>
              <a:t> av timelønn - Med vs. uten grunnlønn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Timelønn bud med grunnlønn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(ukedager)'!$C$16:$C$21</c:f>
              <c:numCache>
                <c:formatCode>General</c:formatCode>
                <c:ptCount val="6"/>
                <c:pt idx="0">
                  <c:v>138</c:v>
                </c:pt>
                <c:pt idx="1">
                  <c:v>153</c:v>
                </c:pt>
                <c:pt idx="2">
                  <c:v>168</c:v>
                </c:pt>
                <c:pt idx="3">
                  <c:v>183</c:v>
                </c:pt>
                <c:pt idx="4">
                  <c:v>198</c:v>
                </c:pt>
                <c:pt idx="5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9-4341-8CB4-EA01AAB13149}"/>
            </c:ext>
          </c:extLst>
        </c:ser>
        <c:ser>
          <c:idx val="0"/>
          <c:order val="1"/>
          <c:tx>
            <c:v>Timelønn bud uten grunnlønn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(ukedager)'!$C$29:$C$34</c:f>
              <c:numCache>
                <c:formatCode>General</c:formatCode>
                <c:ptCount val="6"/>
                <c:pt idx="0">
                  <c:v>71</c:v>
                </c:pt>
                <c:pt idx="1">
                  <c:v>142</c:v>
                </c:pt>
                <c:pt idx="2">
                  <c:v>213</c:v>
                </c:pt>
                <c:pt idx="3">
                  <c:v>284</c:v>
                </c:pt>
                <c:pt idx="4">
                  <c:v>355</c:v>
                </c:pt>
                <c:pt idx="5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09-4341-8CB4-EA01AAB1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81375"/>
        <c:axId val="1262983023"/>
      </c:lineChart>
      <c:catAx>
        <c:axId val="126298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Ordre</a:t>
                </a:r>
                <a:r>
                  <a:rPr lang="en-US" baseline="0"/>
                  <a:t> per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3023"/>
        <c:crosses val="autoZero"/>
        <c:auto val="1"/>
        <c:lblAlgn val="ctr"/>
        <c:lblOffset val="100"/>
        <c:noMultiLvlLbl val="0"/>
      </c:catAx>
      <c:valAx>
        <c:axId val="12629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Budets</a:t>
                </a:r>
                <a:r>
                  <a:rPr lang="en-US" baseline="0"/>
                  <a:t> timelønn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99610519050127E-2"/>
              <c:y val="0.32049886968012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Kostnad per ordre - Med vs. uten grunnlønn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Kostnad per ordre (med grunnlønn)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(ukedager)'!$J$16:$J$25</c:f>
              <c:numCache>
                <c:formatCode>General</c:formatCode>
                <c:ptCount val="10"/>
                <c:pt idx="0">
                  <c:v>138</c:v>
                </c:pt>
                <c:pt idx="1">
                  <c:v>76.5</c:v>
                </c:pt>
                <c:pt idx="2">
                  <c:v>56</c:v>
                </c:pt>
                <c:pt idx="3">
                  <c:v>45.75</c:v>
                </c:pt>
                <c:pt idx="4">
                  <c:v>39.6</c:v>
                </c:pt>
                <c:pt idx="5">
                  <c:v>35.5</c:v>
                </c:pt>
                <c:pt idx="6" formatCode="0.00">
                  <c:v>32.571428571428569</c:v>
                </c:pt>
                <c:pt idx="7">
                  <c:v>30.375</c:v>
                </c:pt>
                <c:pt idx="8" formatCode="0.00">
                  <c:v>28.666666666666668</c:v>
                </c:pt>
                <c:pt idx="9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B-D64C-A274-F0904B107254}"/>
            </c:ext>
          </c:extLst>
        </c:ser>
        <c:ser>
          <c:idx val="0"/>
          <c:order val="1"/>
          <c:tx>
            <c:v>Kostnad per ordre (uten grunnlønn)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(ukedager)'!$J$29:$J$38</c:f>
              <c:numCache>
                <c:formatCode>General</c:formatCode>
                <c:ptCount val="1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 formatCode="0">
                  <c:v>71</c:v>
                </c:pt>
                <c:pt idx="7">
                  <c:v>71</c:v>
                </c:pt>
                <c:pt idx="8" formatCode="0">
                  <c:v>71</c:v>
                </c:pt>
                <c:pt idx="9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B-D64C-A274-F0904B107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81375"/>
        <c:axId val="1262983023"/>
      </c:lineChart>
      <c:catAx>
        <c:axId val="126298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Ordre</a:t>
                </a:r>
                <a:r>
                  <a:rPr lang="en-US" baseline="0"/>
                  <a:t> per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3023"/>
        <c:crosses val="autoZero"/>
        <c:auto val="1"/>
        <c:lblAlgn val="ctr"/>
        <c:lblOffset val="100"/>
        <c:noMultiLvlLbl val="0"/>
      </c:catAx>
      <c:valAx>
        <c:axId val="12629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Kostnad per ordre i NOK</a:t>
                </a:r>
              </a:p>
            </c:rich>
          </c:tx>
          <c:layout>
            <c:manualLayout>
              <c:xMode val="edge"/>
              <c:yMode val="edge"/>
              <c:x val="1.3899610519050127E-2"/>
              <c:y val="0.32049886968012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Sammenligning</a:t>
            </a:r>
            <a:r>
              <a:rPr lang="en-US" baseline="0"/>
              <a:t> av timelønn - Med vs. uten grunnlønn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Timelønn bud med grunnlønn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(lørdager)'!$C$16:$C$21</c:f>
              <c:numCache>
                <c:formatCode>General</c:formatCode>
                <c:ptCount val="6"/>
                <c:pt idx="0">
                  <c:v>143</c:v>
                </c:pt>
                <c:pt idx="1">
                  <c:v>163</c:v>
                </c:pt>
                <c:pt idx="2">
                  <c:v>183</c:v>
                </c:pt>
                <c:pt idx="3">
                  <c:v>203</c:v>
                </c:pt>
                <c:pt idx="4">
                  <c:v>223</c:v>
                </c:pt>
                <c:pt idx="5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F-0742-9379-1355E1E9D226}"/>
            </c:ext>
          </c:extLst>
        </c:ser>
        <c:ser>
          <c:idx val="0"/>
          <c:order val="1"/>
          <c:tx>
            <c:v>Timelønn bud uten grunnlønn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(lørdager)'!$C$29:$C$34</c:f>
              <c:numCache>
                <c:formatCode>General</c:formatCode>
                <c:ptCount val="6"/>
                <c:pt idx="0">
                  <c:v>71</c:v>
                </c:pt>
                <c:pt idx="1">
                  <c:v>142</c:v>
                </c:pt>
                <c:pt idx="2">
                  <c:v>213</c:v>
                </c:pt>
                <c:pt idx="3">
                  <c:v>284</c:v>
                </c:pt>
                <c:pt idx="4">
                  <c:v>355</c:v>
                </c:pt>
                <c:pt idx="5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F-0742-9379-1355E1E9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81375"/>
        <c:axId val="1262983023"/>
      </c:lineChart>
      <c:catAx>
        <c:axId val="126298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Ordre</a:t>
                </a:r>
                <a:r>
                  <a:rPr lang="en-US" baseline="0"/>
                  <a:t> per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3023"/>
        <c:crosses val="autoZero"/>
        <c:auto val="1"/>
        <c:lblAlgn val="ctr"/>
        <c:lblOffset val="100"/>
        <c:noMultiLvlLbl val="0"/>
      </c:catAx>
      <c:valAx>
        <c:axId val="12629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Budets</a:t>
                </a:r>
                <a:r>
                  <a:rPr lang="en-US" baseline="0"/>
                  <a:t> timelønn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99610519050127E-2"/>
              <c:y val="0.32049886968012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Kostnad per ordre - Med vs. uten grunnlønn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Kostnad per ordre (med grunnlønn)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(lørdager)'!$J$16:$J$25</c:f>
              <c:numCache>
                <c:formatCode>General</c:formatCode>
                <c:ptCount val="10"/>
                <c:pt idx="0">
                  <c:v>143</c:v>
                </c:pt>
                <c:pt idx="1">
                  <c:v>81.5</c:v>
                </c:pt>
                <c:pt idx="2">
                  <c:v>61</c:v>
                </c:pt>
                <c:pt idx="3">
                  <c:v>50.75</c:v>
                </c:pt>
                <c:pt idx="4">
                  <c:v>44.6</c:v>
                </c:pt>
                <c:pt idx="5">
                  <c:v>40.5</c:v>
                </c:pt>
                <c:pt idx="6" formatCode="0.00">
                  <c:v>37.571428571428569</c:v>
                </c:pt>
                <c:pt idx="7">
                  <c:v>35.375</c:v>
                </c:pt>
                <c:pt idx="8" formatCode="0.00">
                  <c:v>33.666666666666664</c:v>
                </c:pt>
                <c:pt idx="9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D-544E-B1AD-F585ABC626FC}"/>
            </c:ext>
          </c:extLst>
        </c:ser>
        <c:ser>
          <c:idx val="0"/>
          <c:order val="1"/>
          <c:tx>
            <c:v>Kostnad per ordre (uten grunnlønn)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(lørdager)'!$J$29:$J$38</c:f>
              <c:numCache>
                <c:formatCode>General</c:formatCode>
                <c:ptCount val="1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 formatCode="0">
                  <c:v>71</c:v>
                </c:pt>
                <c:pt idx="7">
                  <c:v>71</c:v>
                </c:pt>
                <c:pt idx="8" formatCode="0">
                  <c:v>71</c:v>
                </c:pt>
                <c:pt idx="9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D-544E-B1AD-F585ABC6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81375"/>
        <c:axId val="1262983023"/>
      </c:lineChart>
      <c:catAx>
        <c:axId val="126298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Ordre</a:t>
                </a:r>
                <a:r>
                  <a:rPr lang="en-US" baseline="0"/>
                  <a:t> per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3023"/>
        <c:crosses val="autoZero"/>
        <c:auto val="1"/>
        <c:lblAlgn val="ctr"/>
        <c:lblOffset val="100"/>
        <c:noMultiLvlLbl val="0"/>
      </c:catAx>
      <c:valAx>
        <c:axId val="12629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Kostnad per ordre i NOK</a:t>
                </a:r>
              </a:p>
            </c:rich>
          </c:tx>
          <c:layout>
            <c:manualLayout>
              <c:xMode val="edge"/>
              <c:yMode val="edge"/>
              <c:x val="1.3899610519050127E-2"/>
              <c:y val="0.32049886968012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Sammenligning</a:t>
            </a:r>
            <a:r>
              <a:rPr lang="en-US" baseline="0"/>
              <a:t> av timelønn - Med vs. uten grunnlønn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Timelønn bud med grunnlønn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(søndager)'!$C$16:$C$21</c:f>
              <c:numCache>
                <c:formatCode>General</c:formatCode>
                <c:ptCount val="6"/>
                <c:pt idx="0">
                  <c:v>148</c:v>
                </c:pt>
                <c:pt idx="1">
                  <c:v>173</c:v>
                </c:pt>
                <c:pt idx="2">
                  <c:v>198</c:v>
                </c:pt>
                <c:pt idx="3">
                  <c:v>223</c:v>
                </c:pt>
                <c:pt idx="4">
                  <c:v>248</c:v>
                </c:pt>
                <c:pt idx="5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D-3843-B4AC-C82C8BE037A2}"/>
            </c:ext>
          </c:extLst>
        </c:ser>
        <c:ser>
          <c:idx val="0"/>
          <c:order val="1"/>
          <c:tx>
            <c:v>Timelønn bud uten grunnlønn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(søndager)'!$C$29:$C$34</c:f>
              <c:numCache>
                <c:formatCode>General</c:formatCode>
                <c:ptCount val="6"/>
                <c:pt idx="0">
                  <c:v>81</c:v>
                </c:pt>
                <c:pt idx="1">
                  <c:v>162</c:v>
                </c:pt>
                <c:pt idx="2">
                  <c:v>243</c:v>
                </c:pt>
                <c:pt idx="3">
                  <c:v>324</c:v>
                </c:pt>
                <c:pt idx="4">
                  <c:v>405</c:v>
                </c:pt>
                <c:pt idx="5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D-3843-B4AC-C82C8BE03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81375"/>
        <c:axId val="1262983023"/>
      </c:lineChart>
      <c:catAx>
        <c:axId val="126298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Ordre</a:t>
                </a:r>
                <a:r>
                  <a:rPr lang="en-US" baseline="0"/>
                  <a:t> per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3023"/>
        <c:crosses val="autoZero"/>
        <c:auto val="1"/>
        <c:lblAlgn val="ctr"/>
        <c:lblOffset val="100"/>
        <c:noMultiLvlLbl val="0"/>
      </c:catAx>
      <c:valAx>
        <c:axId val="12629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Budets</a:t>
                </a:r>
                <a:r>
                  <a:rPr lang="en-US" baseline="0"/>
                  <a:t> timelønn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99610519050127E-2"/>
              <c:y val="0.32049886968012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Kostnad per ordre - Med vs. uten grunnlønn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Kostnad per ordre (med grunnlønn)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(søndager)'!$J$16:$J$25</c:f>
              <c:numCache>
                <c:formatCode>General</c:formatCode>
                <c:ptCount val="10"/>
                <c:pt idx="0">
                  <c:v>148</c:v>
                </c:pt>
                <c:pt idx="1">
                  <c:v>86.5</c:v>
                </c:pt>
                <c:pt idx="2">
                  <c:v>66</c:v>
                </c:pt>
                <c:pt idx="3">
                  <c:v>55.75</c:v>
                </c:pt>
                <c:pt idx="4">
                  <c:v>49.6</c:v>
                </c:pt>
                <c:pt idx="5">
                  <c:v>45.5</c:v>
                </c:pt>
                <c:pt idx="6" formatCode="0.00">
                  <c:v>42.571428571428569</c:v>
                </c:pt>
                <c:pt idx="7">
                  <c:v>40.375</c:v>
                </c:pt>
                <c:pt idx="8" formatCode="0.00">
                  <c:v>38.666666666666664</c:v>
                </c:pt>
                <c:pt idx="9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E-5A4F-A208-9D1192D36A2B}"/>
            </c:ext>
          </c:extLst>
        </c:ser>
        <c:ser>
          <c:idx val="0"/>
          <c:order val="1"/>
          <c:tx>
            <c:v>Kostnad per ordre (uten grunnlønn)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'Foodora profitt (søndager)'!$J$29:$J$38</c:f>
              <c:numCache>
                <c:formatCode>General</c:formatCode>
                <c:ptCount val="10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 formatCode="0">
                  <c:v>81</c:v>
                </c:pt>
                <c:pt idx="7">
                  <c:v>81</c:v>
                </c:pt>
                <c:pt idx="8" formatCode="0">
                  <c:v>81</c:v>
                </c:pt>
                <c:pt idx="9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E-5A4F-A208-9D1192D3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81375"/>
        <c:axId val="1262983023"/>
      </c:lineChart>
      <c:catAx>
        <c:axId val="126298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Ordre</a:t>
                </a:r>
                <a:r>
                  <a:rPr lang="en-US" baseline="0"/>
                  <a:t> per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3023"/>
        <c:crosses val="autoZero"/>
        <c:auto val="1"/>
        <c:lblAlgn val="ctr"/>
        <c:lblOffset val="100"/>
        <c:noMultiLvlLbl val="0"/>
      </c:catAx>
      <c:valAx>
        <c:axId val="12629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Kostnad per ordre i NOK</a:t>
                </a:r>
              </a:p>
            </c:rich>
          </c:tx>
          <c:layout>
            <c:manualLayout>
              <c:xMode val="edge"/>
              <c:yMode val="edge"/>
              <c:x val="1.3899610519050127E-2"/>
              <c:y val="0.32049886968012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98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825499</xdr:colOff>
      <xdr:row>43</xdr:row>
      <xdr:rowOff>4235</xdr:rowOff>
    </xdr:from>
    <xdr:to>
      <xdr:col>6</xdr:col>
      <xdr:colOff>0</xdr:colOff>
      <xdr:row>64</xdr:row>
      <xdr:rowOff>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8A65F2-283E-C54D-918F-90DC59670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43</xdr:row>
      <xdr:rowOff>2</xdr:rowOff>
    </xdr:from>
    <xdr:to>
      <xdr:col>12</xdr:col>
      <xdr:colOff>0</xdr:colOff>
      <xdr:row>63</xdr:row>
      <xdr:rowOff>196852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1B77DA-9F72-F948-BA97-01705600C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825499</xdr:colOff>
      <xdr:row>43</xdr:row>
      <xdr:rowOff>4235</xdr:rowOff>
    </xdr:from>
    <xdr:to>
      <xdr:col>6</xdr:col>
      <xdr:colOff>0</xdr:colOff>
      <xdr:row>64</xdr:row>
      <xdr:rowOff>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41A583-4020-614C-A55B-0C2806A1D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43</xdr:row>
      <xdr:rowOff>2</xdr:rowOff>
    </xdr:from>
    <xdr:to>
      <xdr:col>12</xdr:col>
      <xdr:colOff>0</xdr:colOff>
      <xdr:row>63</xdr:row>
      <xdr:rowOff>196852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0CD0B-243B-5648-BB4D-D30860DBB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825499</xdr:colOff>
      <xdr:row>43</xdr:row>
      <xdr:rowOff>4235</xdr:rowOff>
    </xdr:from>
    <xdr:to>
      <xdr:col>6</xdr:col>
      <xdr:colOff>0</xdr:colOff>
      <xdr:row>64</xdr:row>
      <xdr:rowOff>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38A3E7-F372-6744-B0AC-CD34DB11B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43</xdr:row>
      <xdr:rowOff>2</xdr:rowOff>
    </xdr:from>
    <xdr:to>
      <xdr:col>12</xdr:col>
      <xdr:colOff>0</xdr:colOff>
      <xdr:row>63</xdr:row>
      <xdr:rowOff>196852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9AFFAF-A8F9-204F-AB15-551CF6646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abSelected="1" zoomScale="113" zoomScaleNormal="113" workbookViewId="0">
      <selection activeCell="F15" sqref="F15"/>
    </sheetView>
  </sheetViews>
  <sheetFormatPr defaultColWidth="11" defaultRowHeight="15.75" x14ac:dyDescent="0.25"/>
  <cols>
    <col min="2" max="2" width="51.875" bestFit="1" customWidth="1"/>
    <col min="3" max="3" width="16.5" customWidth="1"/>
    <col min="5" max="5" width="43.125" customWidth="1"/>
    <col min="6" max="6" width="15.875" customWidth="1"/>
    <col min="8" max="8" width="43.375" bestFit="1" customWidth="1"/>
    <col min="9" max="9" width="17.375" customWidth="1"/>
    <col min="11" max="11" width="41" customWidth="1"/>
    <col min="12" max="12" width="17.625" customWidth="1"/>
  </cols>
  <sheetData>
    <row r="2" spans="2:6" x14ac:dyDescent="0.25">
      <c r="B2" s="17"/>
    </row>
    <row r="4" spans="2:6" x14ac:dyDescent="0.25">
      <c r="B4" s="1" t="s">
        <v>0</v>
      </c>
      <c r="E4" s="1" t="s">
        <v>1</v>
      </c>
    </row>
    <row r="5" spans="2:6" x14ac:dyDescent="0.25">
      <c r="B5" t="s">
        <v>2</v>
      </c>
      <c r="C5" s="14">
        <v>0.25</v>
      </c>
      <c r="E5" t="s">
        <v>3</v>
      </c>
      <c r="F5" s="13">
        <v>5</v>
      </c>
    </row>
    <row r="6" spans="2:6" x14ac:dyDescent="0.25">
      <c r="B6" t="s">
        <v>4</v>
      </c>
      <c r="C6" s="14">
        <v>0.3</v>
      </c>
      <c r="E6" t="s">
        <v>5</v>
      </c>
      <c r="F6" s="13">
        <v>1</v>
      </c>
    </row>
    <row r="8" spans="2:6" x14ac:dyDescent="0.25">
      <c r="B8" s="1" t="s">
        <v>6</v>
      </c>
      <c r="E8" s="1" t="s">
        <v>7</v>
      </c>
    </row>
    <row r="9" spans="2:6" x14ac:dyDescent="0.25">
      <c r="B9" t="s">
        <v>8</v>
      </c>
      <c r="C9" s="15">
        <v>49</v>
      </c>
      <c r="E9" t="s">
        <v>9</v>
      </c>
      <c r="F9" s="13">
        <v>15</v>
      </c>
    </row>
    <row r="10" spans="2:6" x14ac:dyDescent="0.25">
      <c r="B10" t="s">
        <v>10</v>
      </c>
      <c r="C10" s="13">
        <v>19.8</v>
      </c>
      <c r="E10" t="s">
        <v>11</v>
      </c>
      <c r="F10" s="13">
        <v>6.5000000000000002E-2</v>
      </c>
    </row>
    <row r="11" spans="2:6" x14ac:dyDescent="0.25">
      <c r="B11" t="s">
        <v>12</v>
      </c>
      <c r="C11" s="15">
        <v>60000000</v>
      </c>
      <c r="E11" t="s">
        <v>13</v>
      </c>
      <c r="F11" s="13">
        <v>5</v>
      </c>
    </row>
    <row r="12" spans="2:6" x14ac:dyDescent="0.25">
      <c r="E12" t="s">
        <v>14</v>
      </c>
      <c r="F12" s="14">
        <v>0.2</v>
      </c>
    </row>
    <row r="13" spans="2:6" x14ac:dyDescent="0.25">
      <c r="B13" s="1" t="s">
        <v>15</v>
      </c>
    </row>
    <row r="14" spans="2:6" x14ac:dyDescent="0.25">
      <c r="B14" t="s">
        <v>16</v>
      </c>
      <c r="C14" s="16">
        <v>2</v>
      </c>
      <c r="E14" s="1"/>
    </row>
    <row r="15" spans="2:6" x14ac:dyDescent="0.25">
      <c r="B15" t="s">
        <v>17</v>
      </c>
      <c r="C15" s="15">
        <v>448000</v>
      </c>
      <c r="F15" s="2"/>
    </row>
    <row r="16" spans="2:6" x14ac:dyDescent="0.25">
      <c r="B16" t="s">
        <v>18</v>
      </c>
      <c r="C16" s="18">
        <v>0.02</v>
      </c>
    </row>
    <row r="17" spans="2:6" x14ac:dyDescent="0.25">
      <c r="B17" t="s">
        <v>7</v>
      </c>
      <c r="C17" s="15">
        <v>100000</v>
      </c>
    </row>
    <row r="18" spans="2:6" x14ac:dyDescent="0.25">
      <c r="B18" t="s">
        <v>19</v>
      </c>
      <c r="C18" s="19">
        <v>2.9000000000000001E-2</v>
      </c>
    </row>
    <row r="22" spans="2:6" ht="19.5" x14ac:dyDescent="0.3">
      <c r="B22" s="37" t="s">
        <v>20</v>
      </c>
      <c r="C22" s="37"/>
      <c r="E22" s="37" t="s">
        <v>21</v>
      </c>
      <c r="F22" s="37"/>
    </row>
    <row r="23" spans="2:6" ht="16.5" thickBot="1" x14ac:dyDescent="0.3"/>
    <row r="24" spans="2:6" ht="19.5" thickBot="1" x14ac:dyDescent="0.35">
      <c r="B24" s="38" t="s">
        <v>22</v>
      </c>
      <c r="C24" s="39"/>
      <c r="E24" s="40" t="s">
        <v>22</v>
      </c>
      <c r="F24" s="41"/>
    </row>
    <row r="25" spans="2:6" x14ac:dyDescent="0.25">
      <c r="B25" s="20" t="s">
        <v>23</v>
      </c>
      <c r="C25" s="21">
        <f>$C$11</f>
        <v>60000000</v>
      </c>
      <c r="E25" s="3" t="s">
        <v>23</v>
      </c>
      <c r="F25" s="4">
        <f>$C$11</f>
        <v>60000000</v>
      </c>
    </row>
    <row r="26" spans="2:6" x14ac:dyDescent="0.25">
      <c r="B26" s="5" t="s">
        <v>24</v>
      </c>
      <c r="C26" s="6">
        <f>-$C$11*$C$6*$C$5</f>
        <v>-4500000</v>
      </c>
      <c r="E26" s="5" t="s">
        <v>24</v>
      </c>
      <c r="F26" s="6">
        <f>-$C$11*$C$6*$C$5</f>
        <v>-4500000</v>
      </c>
    </row>
    <row r="27" spans="2:6" ht="16.5" thickBot="1" x14ac:dyDescent="0.3">
      <c r="B27" s="9" t="s">
        <v>25</v>
      </c>
      <c r="C27" s="10">
        <f>$C$11+C26</f>
        <v>55500000</v>
      </c>
      <c r="E27" s="9" t="s">
        <v>25</v>
      </c>
      <c r="F27" s="10">
        <f>$C$11+F26</f>
        <v>55500000</v>
      </c>
    </row>
    <row r="28" spans="2:6" ht="16.5" thickBot="1" x14ac:dyDescent="0.3"/>
    <row r="29" spans="2:6" ht="18.75" x14ac:dyDescent="0.3">
      <c r="B29" s="42" t="s">
        <v>26</v>
      </c>
      <c r="C29" s="43"/>
      <c r="E29" s="33" t="s">
        <v>26</v>
      </c>
      <c r="F29" s="34"/>
    </row>
    <row r="30" spans="2:6" x14ac:dyDescent="0.25">
      <c r="B30" s="7" t="s">
        <v>27</v>
      </c>
      <c r="C30" s="8">
        <f>$C$11</f>
        <v>60000000</v>
      </c>
      <c r="E30" s="7" t="s">
        <v>27</v>
      </c>
      <c r="F30" s="8">
        <f>$C$11</f>
        <v>60000000</v>
      </c>
    </row>
    <row r="31" spans="2:6" x14ac:dyDescent="0.25">
      <c r="B31" s="7" t="s">
        <v>28</v>
      </c>
      <c r="C31" s="8">
        <f>$C$10*303*$C$9</f>
        <v>293970.60000000003</v>
      </c>
      <c r="E31" s="7" t="s">
        <v>28</v>
      </c>
      <c r="F31" s="8">
        <f>$C$10*303*$C$9</f>
        <v>293970.60000000003</v>
      </c>
    </row>
    <row r="32" spans="2:6" x14ac:dyDescent="0.25">
      <c r="B32" s="3" t="s">
        <v>29</v>
      </c>
      <c r="C32" s="4">
        <f>C30+C31</f>
        <v>60293970.600000001</v>
      </c>
      <c r="E32" s="3" t="s">
        <v>29</v>
      </c>
      <c r="F32" s="4">
        <f>F30+F31</f>
        <v>60293970.600000001</v>
      </c>
    </row>
    <row r="33" spans="2:6" x14ac:dyDescent="0.25">
      <c r="B33" s="7" t="s">
        <v>30</v>
      </c>
      <c r="C33" s="8">
        <f>-$C$17*$C$14/$F$5</f>
        <v>-40000</v>
      </c>
      <c r="E33" s="7" t="s">
        <v>30</v>
      </c>
      <c r="F33" s="8">
        <f>-$C$17*$C$14/$F$5</f>
        <v>-40000</v>
      </c>
    </row>
    <row r="34" spans="2:6" x14ac:dyDescent="0.25">
      <c r="B34" s="7" t="s">
        <v>31</v>
      </c>
      <c r="C34" s="8">
        <f>-($F$9/(1/$F$10))*($F$11*$C$10*303)*$C$14</f>
        <v>-58494.150000000009</v>
      </c>
      <c r="E34" s="7" t="s">
        <v>31</v>
      </c>
      <c r="F34" s="8">
        <f>-($F$9/(1/$F$10))*($F$11*$C$10*303)*$C$14</f>
        <v>-58494.150000000009</v>
      </c>
    </row>
    <row r="35" spans="2:6" x14ac:dyDescent="0.25">
      <c r="B35" s="7" t="s">
        <v>32</v>
      </c>
      <c r="C35" s="8">
        <f>-$C$17*$F$12*$C$14</f>
        <v>-40000</v>
      </c>
      <c r="E35" s="7" t="s">
        <v>32</v>
      </c>
      <c r="F35" s="8">
        <f>-$C$17*$F$12*$C$14</f>
        <v>-40000</v>
      </c>
    </row>
    <row r="36" spans="2:6" x14ac:dyDescent="0.25">
      <c r="B36" s="7" t="s">
        <v>33</v>
      </c>
      <c r="C36" s="8">
        <f>-$C$16*$C$11</f>
        <v>-1200000</v>
      </c>
      <c r="E36" s="7" t="s">
        <v>33</v>
      </c>
      <c r="F36" s="8">
        <v>0</v>
      </c>
    </row>
    <row r="37" spans="2:6" x14ac:dyDescent="0.25">
      <c r="B37" s="7" t="s">
        <v>34</v>
      </c>
      <c r="C37" s="8">
        <f>-$C$15*$C$14</f>
        <v>-896000</v>
      </c>
      <c r="E37" s="7" t="s">
        <v>34</v>
      </c>
      <c r="F37" s="8">
        <f>-$C$15*$C$14</f>
        <v>-896000</v>
      </c>
    </row>
    <row r="38" spans="2:6" x14ac:dyDescent="0.25">
      <c r="B38" s="7" t="s">
        <v>35</v>
      </c>
      <c r="C38" s="8">
        <v>0</v>
      </c>
      <c r="E38" s="7" t="s">
        <v>35</v>
      </c>
      <c r="F38" s="8">
        <f>-$C$18*$C$5*$C$11</f>
        <v>-435000</v>
      </c>
    </row>
    <row r="39" spans="2:6" x14ac:dyDescent="0.25">
      <c r="B39" s="3" t="s">
        <v>36</v>
      </c>
      <c r="C39" s="4">
        <f>SUM(C33:C38)</f>
        <v>-2234494.15</v>
      </c>
      <c r="E39" s="3" t="s">
        <v>36</v>
      </c>
      <c r="F39" s="4">
        <f>SUM(F33:F38)</f>
        <v>-1469494.15</v>
      </c>
    </row>
    <row r="40" spans="2:6" x14ac:dyDescent="0.25">
      <c r="B40" s="5" t="s">
        <v>37</v>
      </c>
      <c r="C40" s="6">
        <f>C32+C39</f>
        <v>58059476.450000003</v>
      </c>
      <c r="E40" s="5" t="s">
        <v>37</v>
      </c>
      <c r="F40" s="6">
        <f>F32+F39</f>
        <v>58824476.450000003</v>
      </c>
    </row>
    <row r="41" spans="2:6" ht="16.5" thickBot="1" x14ac:dyDescent="0.3">
      <c r="B41" s="11" t="s">
        <v>38</v>
      </c>
      <c r="C41" s="12">
        <f>C40-C27</f>
        <v>2559476.450000003</v>
      </c>
      <c r="E41" s="11" t="s">
        <v>38</v>
      </c>
      <c r="F41" s="12">
        <f>F40-F27</f>
        <v>3324476.450000003</v>
      </c>
    </row>
    <row r="42" spans="2:6" ht="16.5" thickBot="1" x14ac:dyDescent="0.3"/>
    <row r="43" spans="2:6" ht="18.75" x14ac:dyDescent="0.3">
      <c r="B43" s="35" t="s">
        <v>39</v>
      </c>
      <c r="C43" s="36"/>
      <c r="E43" s="35" t="s">
        <v>39</v>
      </c>
      <c r="F43" s="36"/>
    </row>
    <row r="44" spans="2:6" x14ac:dyDescent="0.25">
      <c r="B44" s="7" t="s">
        <v>27</v>
      </c>
      <c r="C44" s="8">
        <f>$C$11</f>
        <v>60000000</v>
      </c>
      <c r="E44" s="7" t="s">
        <v>27</v>
      </c>
      <c r="F44" s="8">
        <f>$C$11</f>
        <v>60000000</v>
      </c>
    </row>
    <row r="45" spans="2:6" x14ac:dyDescent="0.25">
      <c r="B45" s="7" t="s">
        <v>28</v>
      </c>
      <c r="C45" s="8">
        <f>$C$10*303*$C$9</f>
        <v>293970.60000000003</v>
      </c>
      <c r="E45" s="7" t="s">
        <v>28</v>
      </c>
      <c r="F45" s="8">
        <f>$C$10*303*$C$9</f>
        <v>293970.60000000003</v>
      </c>
    </row>
    <row r="46" spans="2:6" x14ac:dyDescent="0.25">
      <c r="B46" s="3" t="s">
        <v>29</v>
      </c>
      <c r="C46" s="4">
        <f>C44+C45</f>
        <v>60293970.600000001</v>
      </c>
      <c r="E46" s="3" t="s">
        <v>29</v>
      </c>
      <c r="F46" s="4">
        <f>F44+F45</f>
        <v>60293970.600000001</v>
      </c>
    </row>
    <row r="47" spans="2:6" x14ac:dyDescent="0.25">
      <c r="B47" s="7" t="s">
        <v>34</v>
      </c>
      <c r="C47" s="8">
        <f>-$C$15*$C$14</f>
        <v>-896000</v>
      </c>
      <c r="E47" s="7" t="s">
        <v>34</v>
      </c>
      <c r="F47" s="8">
        <f>-$C$15*$C$14</f>
        <v>-896000</v>
      </c>
    </row>
    <row r="48" spans="2:6" x14ac:dyDescent="0.25">
      <c r="B48" s="7" t="s">
        <v>33</v>
      </c>
      <c r="C48" s="8">
        <f>-$C$16*$C$11</f>
        <v>-1200000</v>
      </c>
      <c r="E48" s="7" t="s">
        <v>33</v>
      </c>
      <c r="F48" s="8">
        <v>0</v>
      </c>
    </row>
    <row r="49" spans="2:6" x14ac:dyDescent="0.25">
      <c r="B49" s="7" t="s">
        <v>35</v>
      </c>
      <c r="C49" s="8">
        <v>0</v>
      </c>
      <c r="E49" s="7" t="s">
        <v>35</v>
      </c>
      <c r="F49" s="8">
        <f>-$C$18*$C$5*$C$11</f>
        <v>-435000</v>
      </c>
    </row>
    <row r="50" spans="2:6" x14ac:dyDescent="0.25">
      <c r="B50" s="3" t="s">
        <v>36</v>
      </c>
      <c r="C50" s="4">
        <f>SUM(C47:C49)</f>
        <v>-2096000</v>
      </c>
      <c r="E50" s="3" t="s">
        <v>36</v>
      </c>
      <c r="F50" s="4">
        <f>SUM(F47:F49)</f>
        <v>-1331000</v>
      </c>
    </row>
    <row r="51" spans="2:6" x14ac:dyDescent="0.25">
      <c r="B51" s="5" t="s">
        <v>37</v>
      </c>
      <c r="C51" s="6">
        <f>C46+C50</f>
        <v>58197970.600000001</v>
      </c>
      <c r="E51" s="5" t="s">
        <v>37</v>
      </c>
      <c r="F51" s="6">
        <f>F46+F50</f>
        <v>58962970.600000001</v>
      </c>
    </row>
    <row r="52" spans="2:6" ht="16.5" thickBot="1" x14ac:dyDescent="0.3">
      <c r="B52" s="11" t="s">
        <v>38</v>
      </c>
      <c r="C52" s="12">
        <f>C51-C27</f>
        <v>2697970.6000000015</v>
      </c>
      <c r="E52" s="11" t="s">
        <v>38</v>
      </c>
      <c r="F52" s="12">
        <f>F51-F27</f>
        <v>3462970.6000000015</v>
      </c>
    </row>
  </sheetData>
  <mergeCells count="7">
    <mergeCell ref="B43:C43"/>
    <mergeCell ref="E43:F43"/>
    <mergeCell ref="B22:C22"/>
    <mergeCell ref="E22:F22"/>
    <mergeCell ref="B24:C24"/>
    <mergeCell ref="E24:F24"/>
    <mergeCell ref="B29:C29"/>
  </mergeCells>
  <conditionalFormatting sqref="C41">
    <cfRule type="cellIs" dxfId="39" priority="7" operator="lessThan">
      <formula>0</formula>
    </cfRule>
    <cfRule type="cellIs" dxfId="38" priority="8" operator="greaterThan">
      <formula>0</formula>
    </cfRule>
  </conditionalFormatting>
  <conditionalFormatting sqref="C52">
    <cfRule type="cellIs" dxfId="37" priority="5" operator="lessThan">
      <formula>0</formula>
    </cfRule>
    <cfRule type="cellIs" dxfId="36" priority="6" operator="greaterThan">
      <formula>0</formula>
    </cfRule>
  </conditionalFormatting>
  <conditionalFormatting sqref="F41">
    <cfRule type="cellIs" dxfId="35" priority="3" operator="lessThan">
      <formula>0</formula>
    </cfRule>
    <cfRule type="cellIs" dxfId="34" priority="4" operator="greaterThan">
      <formula>0</formula>
    </cfRule>
  </conditionalFormatting>
  <conditionalFormatting sqref="F52">
    <cfRule type="cellIs" dxfId="33" priority="1" operator="lessThan">
      <formula>0</formula>
    </cfRule>
    <cfRule type="cellIs" dxfId="32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opLeftCell="A13" zoomScale="113" zoomScaleNormal="113" workbookViewId="0">
      <selection activeCell="F41" sqref="F41"/>
    </sheetView>
  </sheetViews>
  <sheetFormatPr defaultColWidth="11" defaultRowHeight="15.75" x14ac:dyDescent="0.25"/>
  <cols>
    <col min="2" max="2" width="51.875" bestFit="1" customWidth="1"/>
    <col min="3" max="3" width="16.5" customWidth="1"/>
    <col min="5" max="5" width="43.125" customWidth="1"/>
    <col min="6" max="6" width="15.875" customWidth="1"/>
    <col min="8" max="8" width="43.375" bestFit="1" customWidth="1"/>
    <col min="9" max="9" width="17.375" customWidth="1"/>
    <col min="11" max="11" width="41" customWidth="1"/>
    <col min="12" max="12" width="17.625" customWidth="1"/>
  </cols>
  <sheetData>
    <row r="2" spans="2:6" x14ac:dyDescent="0.25">
      <c r="B2" s="17"/>
    </row>
    <row r="4" spans="2:6" x14ac:dyDescent="0.25">
      <c r="B4" s="1" t="s">
        <v>0</v>
      </c>
      <c r="E4" s="1" t="s">
        <v>1</v>
      </c>
    </row>
    <row r="5" spans="2:6" x14ac:dyDescent="0.25">
      <c r="B5" t="s">
        <v>2</v>
      </c>
      <c r="C5" s="14">
        <v>0.25</v>
      </c>
      <c r="E5" t="s">
        <v>3</v>
      </c>
      <c r="F5" s="13">
        <v>5</v>
      </c>
    </row>
    <row r="6" spans="2:6" x14ac:dyDescent="0.25">
      <c r="B6" t="s">
        <v>4</v>
      </c>
      <c r="C6" s="14">
        <v>0.3</v>
      </c>
      <c r="E6" t="s">
        <v>5</v>
      </c>
      <c r="F6" s="13">
        <v>1</v>
      </c>
    </row>
    <row r="8" spans="2:6" x14ac:dyDescent="0.25">
      <c r="B8" s="1" t="s">
        <v>6</v>
      </c>
      <c r="E8" s="1" t="s">
        <v>7</v>
      </c>
    </row>
    <row r="9" spans="2:6" x14ac:dyDescent="0.25">
      <c r="B9" t="s">
        <v>8</v>
      </c>
      <c r="C9" s="15">
        <v>49</v>
      </c>
      <c r="E9" t="s">
        <v>9</v>
      </c>
      <c r="F9" s="13">
        <v>15</v>
      </c>
    </row>
    <row r="10" spans="2:6" x14ac:dyDescent="0.25">
      <c r="B10" t="s">
        <v>10</v>
      </c>
      <c r="C10" s="13">
        <v>19.8</v>
      </c>
      <c r="E10" t="s">
        <v>11</v>
      </c>
      <c r="F10" s="13">
        <v>6.5000000000000002E-2</v>
      </c>
    </row>
    <row r="11" spans="2:6" x14ac:dyDescent="0.25">
      <c r="B11" t="s">
        <v>12</v>
      </c>
      <c r="C11" s="15">
        <v>40000000</v>
      </c>
      <c r="E11" t="s">
        <v>13</v>
      </c>
      <c r="F11" s="13">
        <v>5</v>
      </c>
    </row>
    <row r="12" spans="2:6" x14ac:dyDescent="0.25">
      <c r="E12" t="s">
        <v>14</v>
      </c>
      <c r="F12" s="14">
        <v>0.2</v>
      </c>
    </row>
    <row r="13" spans="2:6" x14ac:dyDescent="0.25">
      <c r="B13" s="1" t="s">
        <v>15</v>
      </c>
    </row>
    <row r="14" spans="2:6" x14ac:dyDescent="0.25">
      <c r="B14" t="s">
        <v>16</v>
      </c>
      <c r="C14" s="16">
        <v>2</v>
      </c>
      <c r="E14" s="1"/>
    </row>
    <row r="15" spans="2:6" x14ac:dyDescent="0.25">
      <c r="B15" t="s">
        <v>17</v>
      </c>
      <c r="C15" s="15">
        <v>448000</v>
      </c>
      <c r="F15" s="2"/>
    </row>
    <row r="16" spans="2:6" x14ac:dyDescent="0.25">
      <c r="B16" t="s">
        <v>18</v>
      </c>
      <c r="C16" s="18">
        <v>0.02</v>
      </c>
    </row>
    <row r="17" spans="2:6" x14ac:dyDescent="0.25">
      <c r="B17" t="s">
        <v>7</v>
      </c>
      <c r="C17" s="15">
        <v>100000</v>
      </c>
    </row>
    <row r="18" spans="2:6" x14ac:dyDescent="0.25">
      <c r="B18" t="s">
        <v>19</v>
      </c>
      <c r="C18" s="19">
        <v>2.9000000000000001E-2</v>
      </c>
    </row>
    <row r="22" spans="2:6" ht="19.5" x14ac:dyDescent="0.3">
      <c r="B22" s="37" t="s">
        <v>20</v>
      </c>
      <c r="C22" s="37"/>
      <c r="E22" s="37" t="s">
        <v>21</v>
      </c>
      <c r="F22" s="37"/>
    </row>
    <row r="23" spans="2:6" ht="16.5" thickBot="1" x14ac:dyDescent="0.3"/>
    <row r="24" spans="2:6" ht="19.5" thickBot="1" x14ac:dyDescent="0.35">
      <c r="B24" s="38" t="s">
        <v>22</v>
      </c>
      <c r="C24" s="39"/>
      <c r="E24" s="40" t="s">
        <v>22</v>
      </c>
      <c r="F24" s="41"/>
    </row>
    <row r="25" spans="2:6" x14ac:dyDescent="0.25">
      <c r="B25" s="20" t="s">
        <v>23</v>
      </c>
      <c r="C25" s="21">
        <f>$C$11</f>
        <v>40000000</v>
      </c>
      <c r="E25" s="3" t="s">
        <v>23</v>
      </c>
      <c r="F25" s="4">
        <f>$C$11</f>
        <v>40000000</v>
      </c>
    </row>
    <row r="26" spans="2:6" x14ac:dyDescent="0.25">
      <c r="B26" s="5" t="s">
        <v>24</v>
      </c>
      <c r="C26" s="6">
        <f>-$C$11*$C$6*$C$5</f>
        <v>-3000000</v>
      </c>
      <c r="E26" s="5" t="s">
        <v>24</v>
      </c>
      <c r="F26" s="6">
        <f>-$C$11*$C$6*$C$5</f>
        <v>-3000000</v>
      </c>
    </row>
    <row r="27" spans="2:6" ht="16.5" thickBot="1" x14ac:dyDescent="0.3">
      <c r="B27" s="9" t="s">
        <v>25</v>
      </c>
      <c r="C27" s="10">
        <f>$C$11+C26</f>
        <v>37000000</v>
      </c>
      <c r="E27" s="9" t="s">
        <v>25</v>
      </c>
      <c r="F27" s="10">
        <f>$C$11+F26</f>
        <v>37000000</v>
      </c>
    </row>
    <row r="28" spans="2:6" ht="16.5" thickBot="1" x14ac:dyDescent="0.3"/>
    <row r="29" spans="2:6" ht="18.75" x14ac:dyDescent="0.3">
      <c r="B29" s="42" t="s">
        <v>26</v>
      </c>
      <c r="C29" s="43"/>
      <c r="E29" s="33" t="s">
        <v>26</v>
      </c>
      <c r="F29" s="34"/>
    </row>
    <row r="30" spans="2:6" x14ac:dyDescent="0.25">
      <c r="B30" s="7" t="s">
        <v>27</v>
      </c>
      <c r="C30" s="8">
        <f>$C$11</f>
        <v>40000000</v>
      </c>
      <c r="E30" s="7" t="s">
        <v>27</v>
      </c>
      <c r="F30" s="8">
        <f>$C$11</f>
        <v>40000000</v>
      </c>
    </row>
    <row r="31" spans="2:6" x14ac:dyDescent="0.25">
      <c r="B31" s="7" t="s">
        <v>28</v>
      </c>
      <c r="C31" s="8">
        <f>$C$10*303*$C$9</f>
        <v>293970.60000000003</v>
      </c>
      <c r="E31" s="7" t="s">
        <v>28</v>
      </c>
      <c r="F31" s="8">
        <f>$C$10*303*$C$9</f>
        <v>293970.60000000003</v>
      </c>
    </row>
    <row r="32" spans="2:6" x14ac:dyDescent="0.25">
      <c r="B32" s="3" t="s">
        <v>29</v>
      </c>
      <c r="C32" s="4">
        <f>C30+C31</f>
        <v>40293970.600000001</v>
      </c>
      <c r="E32" s="3" t="s">
        <v>29</v>
      </c>
      <c r="F32" s="4">
        <f>F30+F31</f>
        <v>40293970.600000001</v>
      </c>
    </row>
    <row r="33" spans="2:6" x14ac:dyDescent="0.25">
      <c r="B33" s="7" t="s">
        <v>30</v>
      </c>
      <c r="C33" s="8">
        <f>-$C$17*$C$14/$F$5</f>
        <v>-40000</v>
      </c>
      <c r="E33" s="7" t="s">
        <v>30</v>
      </c>
      <c r="F33" s="8">
        <f>-$C$17*$C$14/$F$5</f>
        <v>-40000</v>
      </c>
    </row>
    <row r="34" spans="2:6" x14ac:dyDescent="0.25">
      <c r="B34" s="7" t="s">
        <v>31</v>
      </c>
      <c r="C34" s="8">
        <f>-($F$9/(1/$F$10))*($F$11*$C$10*303)*$C$14</f>
        <v>-58494.150000000009</v>
      </c>
      <c r="E34" s="7" t="s">
        <v>31</v>
      </c>
      <c r="F34" s="8">
        <f>-($F$9/(1/$F$10))*($F$11*$C$10*303)*$C$14</f>
        <v>-58494.150000000009</v>
      </c>
    </row>
    <row r="35" spans="2:6" x14ac:dyDescent="0.25">
      <c r="B35" s="7" t="s">
        <v>32</v>
      </c>
      <c r="C35" s="8">
        <f>-$C$17*$F$12*$C$14</f>
        <v>-40000</v>
      </c>
      <c r="E35" s="7" t="s">
        <v>32</v>
      </c>
      <c r="F35" s="8">
        <f>-$C$17*$F$12*$C$14</f>
        <v>-40000</v>
      </c>
    </row>
    <row r="36" spans="2:6" x14ac:dyDescent="0.25">
      <c r="B36" s="7" t="s">
        <v>33</v>
      </c>
      <c r="C36" s="8">
        <f>-$C$16*$C$11</f>
        <v>-800000</v>
      </c>
      <c r="E36" s="7" t="s">
        <v>33</v>
      </c>
      <c r="F36" s="8">
        <v>0</v>
      </c>
    </row>
    <row r="37" spans="2:6" x14ac:dyDescent="0.25">
      <c r="B37" s="7" t="s">
        <v>34</v>
      </c>
      <c r="C37" s="8">
        <f>-$C$15*$C$14</f>
        <v>-896000</v>
      </c>
      <c r="E37" s="7" t="s">
        <v>34</v>
      </c>
      <c r="F37" s="8">
        <f>-$C$15*$C$14</f>
        <v>-896000</v>
      </c>
    </row>
    <row r="38" spans="2:6" x14ac:dyDescent="0.25">
      <c r="B38" s="7" t="s">
        <v>35</v>
      </c>
      <c r="C38" s="8">
        <v>0</v>
      </c>
      <c r="E38" s="7" t="s">
        <v>35</v>
      </c>
      <c r="F38" s="8">
        <f>-$C$18*$C$5*$C$11</f>
        <v>-290000</v>
      </c>
    </row>
    <row r="39" spans="2:6" x14ac:dyDescent="0.25">
      <c r="B39" s="3" t="s">
        <v>36</v>
      </c>
      <c r="C39" s="4">
        <f>SUM(C33:C38)</f>
        <v>-1834494.15</v>
      </c>
      <c r="E39" s="3" t="s">
        <v>36</v>
      </c>
      <c r="F39" s="4">
        <f>SUM(F33:F38)</f>
        <v>-1324494.1499999999</v>
      </c>
    </row>
    <row r="40" spans="2:6" x14ac:dyDescent="0.25">
      <c r="B40" s="5" t="s">
        <v>37</v>
      </c>
      <c r="C40" s="6">
        <f>C32+C39</f>
        <v>38459476.450000003</v>
      </c>
      <c r="E40" s="5" t="s">
        <v>37</v>
      </c>
      <c r="F40" s="6">
        <f>F32+F39</f>
        <v>38969476.450000003</v>
      </c>
    </row>
    <row r="41" spans="2:6" ht="16.5" thickBot="1" x14ac:dyDescent="0.3">
      <c r="B41" s="11" t="s">
        <v>38</v>
      </c>
      <c r="C41" s="12">
        <f>C40-C27</f>
        <v>1459476.450000003</v>
      </c>
      <c r="E41" s="11" t="s">
        <v>38</v>
      </c>
      <c r="F41" s="12">
        <f>F40-F27</f>
        <v>1969476.450000003</v>
      </c>
    </row>
    <row r="42" spans="2:6" ht="16.5" thickBot="1" x14ac:dyDescent="0.3"/>
    <row r="43" spans="2:6" ht="18.75" x14ac:dyDescent="0.3">
      <c r="B43" s="35" t="s">
        <v>39</v>
      </c>
      <c r="C43" s="36"/>
      <c r="E43" s="35" t="s">
        <v>39</v>
      </c>
      <c r="F43" s="36"/>
    </row>
    <row r="44" spans="2:6" x14ac:dyDescent="0.25">
      <c r="B44" s="7" t="s">
        <v>27</v>
      </c>
      <c r="C44" s="8">
        <f>$C$11</f>
        <v>40000000</v>
      </c>
      <c r="E44" s="7" t="s">
        <v>27</v>
      </c>
      <c r="F44" s="8">
        <f>$C$11</f>
        <v>40000000</v>
      </c>
    </row>
    <row r="45" spans="2:6" x14ac:dyDescent="0.25">
      <c r="B45" s="7" t="s">
        <v>28</v>
      </c>
      <c r="C45" s="8">
        <f>$C$10*303*$C$9</f>
        <v>293970.60000000003</v>
      </c>
      <c r="E45" s="7" t="s">
        <v>28</v>
      </c>
      <c r="F45" s="8">
        <f>$C$10*303*$C$9</f>
        <v>293970.60000000003</v>
      </c>
    </row>
    <row r="46" spans="2:6" x14ac:dyDescent="0.25">
      <c r="B46" s="3" t="s">
        <v>29</v>
      </c>
      <c r="C46" s="4">
        <f>C44+C45</f>
        <v>40293970.600000001</v>
      </c>
      <c r="E46" s="3" t="s">
        <v>29</v>
      </c>
      <c r="F46" s="4">
        <f>F44+F45</f>
        <v>40293970.600000001</v>
      </c>
    </row>
    <row r="47" spans="2:6" x14ac:dyDescent="0.25">
      <c r="B47" s="7" t="s">
        <v>34</v>
      </c>
      <c r="C47" s="8">
        <f>-$C$15*$C$14</f>
        <v>-896000</v>
      </c>
      <c r="E47" s="7" t="s">
        <v>34</v>
      </c>
      <c r="F47" s="8">
        <f>-$C$15*$C$14</f>
        <v>-896000</v>
      </c>
    </row>
    <row r="48" spans="2:6" x14ac:dyDescent="0.25">
      <c r="B48" s="7" t="s">
        <v>33</v>
      </c>
      <c r="C48" s="8">
        <f>-$C$16*$C$11</f>
        <v>-800000</v>
      </c>
      <c r="E48" s="7" t="s">
        <v>33</v>
      </c>
      <c r="F48" s="8">
        <v>0</v>
      </c>
    </row>
    <row r="49" spans="2:6" x14ac:dyDescent="0.25">
      <c r="B49" s="7" t="s">
        <v>35</v>
      </c>
      <c r="C49" s="8">
        <v>0</v>
      </c>
      <c r="E49" s="7" t="s">
        <v>35</v>
      </c>
      <c r="F49" s="8">
        <f>-$C$18*$C$5*$C$11</f>
        <v>-290000</v>
      </c>
    </row>
    <row r="50" spans="2:6" x14ac:dyDescent="0.25">
      <c r="B50" s="3" t="s">
        <v>36</v>
      </c>
      <c r="C50" s="4">
        <f>SUM(C47:C49)</f>
        <v>-1696000</v>
      </c>
      <c r="E50" s="3" t="s">
        <v>36</v>
      </c>
      <c r="F50" s="4">
        <f>SUM(F47:F49)</f>
        <v>-1186000</v>
      </c>
    </row>
    <row r="51" spans="2:6" x14ac:dyDescent="0.25">
      <c r="B51" s="5" t="s">
        <v>37</v>
      </c>
      <c r="C51" s="6">
        <f>C46+C50</f>
        <v>38597970.600000001</v>
      </c>
      <c r="E51" s="5" t="s">
        <v>37</v>
      </c>
      <c r="F51" s="6">
        <f>F46+F50</f>
        <v>39107970.600000001</v>
      </c>
    </row>
    <row r="52" spans="2:6" ht="16.5" thickBot="1" x14ac:dyDescent="0.3">
      <c r="B52" s="11" t="s">
        <v>38</v>
      </c>
      <c r="C52" s="12">
        <f>C51-C27</f>
        <v>1597970.6000000015</v>
      </c>
      <c r="E52" s="11" t="s">
        <v>38</v>
      </c>
      <c r="F52" s="12">
        <f>F51-F27</f>
        <v>2107970.6000000015</v>
      </c>
    </row>
  </sheetData>
  <mergeCells count="7">
    <mergeCell ref="E43:F43"/>
    <mergeCell ref="E22:F22"/>
    <mergeCell ref="E24:F24"/>
    <mergeCell ref="B29:C29"/>
    <mergeCell ref="B22:C22"/>
    <mergeCell ref="B43:C43"/>
    <mergeCell ref="B24:C24"/>
  </mergeCells>
  <conditionalFormatting sqref="C41">
    <cfRule type="cellIs" dxfId="31" priority="13" operator="lessThan">
      <formula>0</formula>
    </cfRule>
    <cfRule type="cellIs" dxfId="30" priority="14" operator="greaterThan">
      <formula>0</formula>
    </cfRule>
  </conditionalFormatting>
  <conditionalFormatting sqref="C52">
    <cfRule type="cellIs" dxfId="29" priority="11" operator="lessThan">
      <formula>0</formula>
    </cfRule>
    <cfRule type="cellIs" dxfId="28" priority="12" operator="greaterThan">
      <formula>0</formula>
    </cfRule>
  </conditionalFormatting>
  <conditionalFormatting sqref="F41">
    <cfRule type="cellIs" dxfId="27" priority="5" operator="lessThan">
      <formula>0</formula>
    </cfRule>
    <cfRule type="cellIs" dxfId="26" priority="6" operator="greaterThan">
      <formula>0</formula>
    </cfRule>
  </conditionalFormatting>
  <conditionalFormatting sqref="F52">
    <cfRule type="cellIs" dxfId="25" priority="3" operator="lessThan">
      <formula>0</formula>
    </cfRule>
    <cfRule type="cellIs" dxfId="24" priority="4" operator="greater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opLeftCell="A12" zoomScale="113" zoomScaleNormal="113" workbookViewId="0">
      <selection activeCell="F41" sqref="F41"/>
    </sheetView>
  </sheetViews>
  <sheetFormatPr defaultColWidth="11" defaultRowHeight="15.75" x14ac:dyDescent="0.25"/>
  <cols>
    <col min="2" max="2" width="51.875" bestFit="1" customWidth="1"/>
    <col min="3" max="3" width="16.5" customWidth="1"/>
    <col min="5" max="5" width="43.125" customWidth="1"/>
    <col min="6" max="6" width="15.875" customWidth="1"/>
    <col min="8" max="8" width="43.375" bestFit="1" customWidth="1"/>
    <col min="9" max="9" width="17.375" customWidth="1"/>
    <col min="11" max="11" width="41" customWidth="1"/>
    <col min="12" max="12" width="17.625" customWidth="1"/>
  </cols>
  <sheetData>
    <row r="2" spans="2:6" x14ac:dyDescent="0.25">
      <c r="B2" s="17"/>
    </row>
    <row r="4" spans="2:6" x14ac:dyDescent="0.25">
      <c r="B4" s="1" t="s">
        <v>0</v>
      </c>
      <c r="E4" s="1" t="s">
        <v>1</v>
      </c>
    </row>
    <row r="5" spans="2:6" x14ac:dyDescent="0.25">
      <c r="B5" t="s">
        <v>2</v>
      </c>
      <c r="C5" s="14">
        <v>0.25</v>
      </c>
      <c r="E5" t="s">
        <v>3</v>
      </c>
      <c r="F5" s="13">
        <v>5</v>
      </c>
    </row>
    <row r="6" spans="2:6" x14ac:dyDescent="0.25">
      <c r="B6" t="s">
        <v>4</v>
      </c>
      <c r="C6" s="14">
        <v>0.3</v>
      </c>
      <c r="E6" t="s">
        <v>5</v>
      </c>
      <c r="F6" s="13">
        <v>1</v>
      </c>
    </row>
    <row r="8" spans="2:6" x14ac:dyDescent="0.25">
      <c r="B8" s="1" t="s">
        <v>6</v>
      </c>
      <c r="E8" s="1" t="s">
        <v>7</v>
      </c>
    </row>
    <row r="9" spans="2:6" x14ac:dyDescent="0.25">
      <c r="B9" t="s">
        <v>8</v>
      </c>
      <c r="C9" s="15">
        <v>49</v>
      </c>
      <c r="E9" t="s">
        <v>9</v>
      </c>
      <c r="F9" s="13">
        <v>15</v>
      </c>
    </row>
    <row r="10" spans="2:6" x14ac:dyDescent="0.25">
      <c r="B10" t="s">
        <v>10</v>
      </c>
      <c r="C10" s="13">
        <v>19.8</v>
      </c>
      <c r="E10" t="s">
        <v>11</v>
      </c>
      <c r="F10" s="13">
        <v>6.5000000000000002E-2</v>
      </c>
    </row>
    <row r="11" spans="2:6" x14ac:dyDescent="0.25">
      <c r="B11" t="s">
        <v>12</v>
      </c>
      <c r="C11" s="15">
        <v>20000000</v>
      </c>
      <c r="E11" t="s">
        <v>13</v>
      </c>
      <c r="F11" s="13">
        <v>5</v>
      </c>
    </row>
    <row r="12" spans="2:6" x14ac:dyDescent="0.25">
      <c r="E12" t="s">
        <v>14</v>
      </c>
      <c r="F12" s="14">
        <v>0.2</v>
      </c>
    </row>
    <row r="13" spans="2:6" x14ac:dyDescent="0.25">
      <c r="B13" s="1" t="s">
        <v>15</v>
      </c>
    </row>
    <row r="14" spans="2:6" x14ac:dyDescent="0.25">
      <c r="B14" t="s">
        <v>16</v>
      </c>
      <c r="C14" s="16">
        <v>1</v>
      </c>
      <c r="E14" s="1"/>
    </row>
    <row r="15" spans="2:6" x14ac:dyDescent="0.25">
      <c r="B15" t="s">
        <v>17</v>
      </c>
      <c r="C15" s="15">
        <v>448000</v>
      </c>
      <c r="F15" s="2"/>
    </row>
    <row r="16" spans="2:6" x14ac:dyDescent="0.25">
      <c r="B16" t="s">
        <v>18</v>
      </c>
      <c r="C16" s="18">
        <v>0.02</v>
      </c>
    </row>
    <row r="17" spans="2:6" x14ac:dyDescent="0.25">
      <c r="B17" t="s">
        <v>7</v>
      </c>
      <c r="C17" s="15">
        <v>100000</v>
      </c>
    </row>
    <row r="18" spans="2:6" x14ac:dyDescent="0.25">
      <c r="B18" t="s">
        <v>19</v>
      </c>
      <c r="C18" s="19">
        <v>2.9000000000000001E-2</v>
      </c>
    </row>
    <row r="22" spans="2:6" ht="19.5" x14ac:dyDescent="0.3">
      <c r="B22" s="37" t="s">
        <v>20</v>
      </c>
      <c r="C22" s="37"/>
      <c r="E22" s="37" t="s">
        <v>21</v>
      </c>
      <c r="F22" s="37"/>
    </row>
    <row r="23" spans="2:6" ht="16.5" thickBot="1" x14ac:dyDescent="0.3"/>
    <row r="24" spans="2:6" ht="19.5" thickBot="1" x14ac:dyDescent="0.35">
      <c r="B24" s="38" t="s">
        <v>22</v>
      </c>
      <c r="C24" s="39"/>
      <c r="E24" s="40" t="s">
        <v>22</v>
      </c>
      <c r="F24" s="41"/>
    </row>
    <row r="25" spans="2:6" x14ac:dyDescent="0.25">
      <c r="B25" s="20" t="s">
        <v>23</v>
      </c>
      <c r="C25" s="21">
        <f>$C$11</f>
        <v>20000000</v>
      </c>
      <c r="E25" s="3" t="s">
        <v>23</v>
      </c>
      <c r="F25" s="4">
        <f>$C$11</f>
        <v>20000000</v>
      </c>
    </row>
    <row r="26" spans="2:6" x14ac:dyDescent="0.25">
      <c r="B26" s="5" t="s">
        <v>24</v>
      </c>
      <c r="C26" s="6">
        <f>-$C$11*$C$6*$C$5</f>
        <v>-1500000</v>
      </c>
      <c r="E26" s="5" t="s">
        <v>24</v>
      </c>
      <c r="F26" s="6">
        <f>-$C$11*$C$6*$C$5</f>
        <v>-1500000</v>
      </c>
    </row>
    <row r="27" spans="2:6" ht="16.5" thickBot="1" x14ac:dyDescent="0.3">
      <c r="B27" s="9" t="s">
        <v>25</v>
      </c>
      <c r="C27" s="10">
        <f>$C$11+C26</f>
        <v>18500000</v>
      </c>
      <c r="E27" s="9" t="s">
        <v>25</v>
      </c>
      <c r="F27" s="10">
        <f>$C$11+F26</f>
        <v>18500000</v>
      </c>
    </row>
    <row r="28" spans="2:6" ht="16.5" thickBot="1" x14ac:dyDescent="0.3"/>
    <row r="29" spans="2:6" ht="18.75" x14ac:dyDescent="0.3">
      <c r="B29" s="42" t="s">
        <v>26</v>
      </c>
      <c r="C29" s="43"/>
      <c r="E29" s="33" t="s">
        <v>26</v>
      </c>
      <c r="F29" s="34"/>
    </row>
    <row r="30" spans="2:6" x14ac:dyDescent="0.25">
      <c r="B30" s="7" t="s">
        <v>27</v>
      </c>
      <c r="C30" s="8">
        <f>$C$11</f>
        <v>20000000</v>
      </c>
      <c r="E30" s="7" t="s">
        <v>27</v>
      </c>
      <c r="F30" s="8">
        <f>$C$11</f>
        <v>20000000</v>
      </c>
    </row>
    <row r="31" spans="2:6" x14ac:dyDescent="0.25">
      <c r="B31" s="7" t="s">
        <v>28</v>
      </c>
      <c r="C31" s="8">
        <f>$C$10*303*$C$9</f>
        <v>293970.60000000003</v>
      </c>
      <c r="E31" s="7" t="s">
        <v>28</v>
      </c>
      <c r="F31" s="8">
        <f>$C$10*303*$C$9</f>
        <v>293970.60000000003</v>
      </c>
    </row>
    <row r="32" spans="2:6" x14ac:dyDescent="0.25">
      <c r="B32" s="3" t="s">
        <v>29</v>
      </c>
      <c r="C32" s="4">
        <f>C30+C31</f>
        <v>20293970.600000001</v>
      </c>
      <c r="E32" s="3" t="s">
        <v>29</v>
      </c>
      <c r="F32" s="4">
        <f>F30+F31</f>
        <v>20293970.600000001</v>
      </c>
    </row>
    <row r="33" spans="2:6" x14ac:dyDescent="0.25">
      <c r="B33" s="7" t="s">
        <v>30</v>
      </c>
      <c r="C33" s="8">
        <f>-$C$17*$C$14/$F$5</f>
        <v>-20000</v>
      </c>
      <c r="E33" s="7" t="s">
        <v>30</v>
      </c>
      <c r="F33" s="8">
        <f>-$C$17*$C$14/$F$5</f>
        <v>-20000</v>
      </c>
    </row>
    <row r="34" spans="2:6" x14ac:dyDescent="0.25">
      <c r="B34" s="7" t="s">
        <v>31</v>
      </c>
      <c r="C34" s="8">
        <f>-($F$9/(1/$F$10))*($F$11*$C$10*303)*$C$14</f>
        <v>-29247.075000000004</v>
      </c>
      <c r="E34" s="7" t="s">
        <v>31</v>
      </c>
      <c r="F34" s="8">
        <f>-($F$9/(1/$F$10))*($F$11*$C$10*303)*$C$14</f>
        <v>-29247.075000000004</v>
      </c>
    </row>
    <row r="35" spans="2:6" x14ac:dyDescent="0.25">
      <c r="B35" s="7" t="s">
        <v>32</v>
      </c>
      <c r="C35" s="8">
        <f>-$C$17*$F$12*$C$14</f>
        <v>-20000</v>
      </c>
      <c r="E35" s="7" t="s">
        <v>32</v>
      </c>
      <c r="F35" s="8">
        <f>-$C$17*$F$12*$C$14</f>
        <v>-20000</v>
      </c>
    </row>
    <row r="36" spans="2:6" x14ac:dyDescent="0.25">
      <c r="B36" s="7" t="s">
        <v>33</v>
      </c>
      <c r="C36" s="8">
        <f>-$C$16*$C$11</f>
        <v>-400000</v>
      </c>
      <c r="E36" s="7" t="s">
        <v>33</v>
      </c>
      <c r="F36" s="8">
        <v>0</v>
      </c>
    </row>
    <row r="37" spans="2:6" x14ac:dyDescent="0.25">
      <c r="B37" s="7" t="s">
        <v>34</v>
      </c>
      <c r="C37" s="8">
        <f>-$C$15*$C$14</f>
        <v>-448000</v>
      </c>
      <c r="E37" s="7" t="s">
        <v>34</v>
      </c>
      <c r="F37" s="8">
        <f>-$C$15*$C$14</f>
        <v>-448000</v>
      </c>
    </row>
    <row r="38" spans="2:6" x14ac:dyDescent="0.25">
      <c r="B38" s="7" t="s">
        <v>35</v>
      </c>
      <c r="C38" s="8">
        <v>0</v>
      </c>
      <c r="E38" s="7" t="s">
        <v>35</v>
      </c>
      <c r="F38" s="8">
        <f>-$C$18*$C$5*$C$11</f>
        <v>-145000</v>
      </c>
    </row>
    <row r="39" spans="2:6" x14ac:dyDescent="0.25">
      <c r="B39" s="3" t="s">
        <v>36</v>
      </c>
      <c r="C39" s="4">
        <f>SUM(C33:C38)</f>
        <v>-917247.07499999995</v>
      </c>
      <c r="E39" s="3" t="s">
        <v>36</v>
      </c>
      <c r="F39" s="4">
        <f>SUM(F33:F38)</f>
        <v>-662247.07499999995</v>
      </c>
    </row>
    <row r="40" spans="2:6" x14ac:dyDescent="0.25">
      <c r="B40" s="5" t="s">
        <v>37</v>
      </c>
      <c r="C40" s="6">
        <f>C32+C39</f>
        <v>19376723.525000002</v>
      </c>
      <c r="E40" s="5" t="s">
        <v>37</v>
      </c>
      <c r="F40" s="6">
        <f>F32+F39</f>
        <v>19631723.525000002</v>
      </c>
    </row>
    <row r="41" spans="2:6" ht="16.5" thickBot="1" x14ac:dyDescent="0.3">
      <c r="B41" s="11" t="s">
        <v>38</v>
      </c>
      <c r="C41" s="12">
        <f>C40-C27</f>
        <v>876723.52500000224</v>
      </c>
      <c r="E41" s="11" t="s">
        <v>38</v>
      </c>
      <c r="F41" s="12">
        <f>F40-F27</f>
        <v>1131723.5250000022</v>
      </c>
    </row>
    <row r="42" spans="2:6" ht="16.5" thickBot="1" x14ac:dyDescent="0.3"/>
    <row r="43" spans="2:6" ht="18.75" x14ac:dyDescent="0.3">
      <c r="B43" s="35" t="s">
        <v>39</v>
      </c>
      <c r="C43" s="36"/>
      <c r="E43" s="35" t="s">
        <v>39</v>
      </c>
      <c r="F43" s="36"/>
    </row>
    <row r="44" spans="2:6" x14ac:dyDescent="0.25">
      <c r="B44" s="7" t="s">
        <v>27</v>
      </c>
      <c r="C44" s="8">
        <f>$C$11</f>
        <v>20000000</v>
      </c>
      <c r="E44" s="7" t="s">
        <v>27</v>
      </c>
      <c r="F44" s="8">
        <f>$C$11</f>
        <v>20000000</v>
      </c>
    </row>
    <row r="45" spans="2:6" x14ac:dyDescent="0.25">
      <c r="B45" s="7" t="s">
        <v>28</v>
      </c>
      <c r="C45" s="8">
        <f>$C$10*303*$C$9</f>
        <v>293970.60000000003</v>
      </c>
      <c r="E45" s="7" t="s">
        <v>28</v>
      </c>
      <c r="F45" s="8">
        <f>$C$10*303*$C$9</f>
        <v>293970.60000000003</v>
      </c>
    </row>
    <row r="46" spans="2:6" x14ac:dyDescent="0.25">
      <c r="B46" s="3" t="s">
        <v>29</v>
      </c>
      <c r="C46" s="4">
        <f>C44+C45</f>
        <v>20293970.600000001</v>
      </c>
      <c r="E46" s="3" t="s">
        <v>29</v>
      </c>
      <c r="F46" s="4">
        <f>F44+F45</f>
        <v>20293970.600000001</v>
      </c>
    </row>
    <row r="47" spans="2:6" x14ac:dyDescent="0.25">
      <c r="B47" s="7" t="s">
        <v>34</v>
      </c>
      <c r="C47" s="8">
        <f>-$C$15*$C$14</f>
        <v>-448000</v>
      </c>
      <c r="E47" s="7" t="s">
        <v>34</v>
      </c>
      <c r="F47" s="8">
        <f>-$C$15*$C$14</f>
        <v>-448000</v>
      </c>
    </row>
    <row r="48" spans="2:6" x14ac:dyDescent="0.25">
      <c r="B48" s="7" t="s">
        <v>33</v>
      </c>
      <c r="C48" s="8">
        <f>-$C$16*$C$11</f>
        <v>-400000</v>
      </c>
      <c r="E48" s="7" t="s">
        <v>33</v>
      </c>
      <c r="F48" s="8">
        <v>0</v>
      </c>
    </row>
    <row r="49" spans="2:6" x14ac:dyDescent="0.25">
      <c r="B49" s="7" t="s">
        <v>35</v>
      </c>
      <c r="C49" s="8">
        <v>0</v>
      </c>
      <c r="E49" s="7" t="s">
        <v>35</v>
      </c>
      <c r="F49" s="8">
        <f>-$C$18*$C$5*$C$11</f>
        <v>-145000</v>
      </c>
    </row>
    <row r="50" spans="2:6" x14ac:dyDescent="0.25">
      <c r="B50" s="3" t="s">
        <v>36</v>
      </c>
      <c r="C50" s="4">
        <f>SUM(C47:C49)</f>
        <v>-848000</v>
      </c>
      <c r="E50" s="3" t="s">
        <v>36</v>
      </c>
      <c r="F50" s="4">
        <f>SUM(F47:F49)</f>
        <v>-593000</v>
      </c>
    </row>
    <row r="51" spans="2:6" x14ac:dyDescent="0.25">
      <c r="B51" s="5" t="s">
        <v>37</v>
      </c>
      <c r="C51" s="6">
        <f>C46+C50</f>
        <v>19445970.600000001</v>
      </c>
      <c r="E51" s="5" t="s">
        <v>37</v>
      </c>
      <c r="F51" s="6">
        <f>F46+F50</f>
        <v>19700970.600000001</v>
      </c>
    </row>
    <row r="52" spans="2:6" ht="16.5" thickBot="1" x14ac:dyDescent="0.3">
      <c r="B52" s="11" t="s">
        <v>38</v>
      </c>
      <c r="C52" s="12">
        <f>C51-C27</f>
        <v>945970.60000000149</v>
      </c>
      <c r="E52" s="11" t="s">
        <v>38</v>
      </c>
      <c r="F52" s="12">
        <f>F51-F27</f>
        <v>1200970.6000000015</v>
      </c>
    </row>
  </sheetData>
  <mergeCells count="7">
    <mergeCell ref="B43:C43"/>
    <mergeCell ref="E43:F43"/>
    <mergeCell ref="B22:C22"/>
    <mergeCell ref="E22:F22"/>
    <mergeCell ref="B24:C24"/>
    <mergeCell ref="E24:F24"/>
    <mergeCell ref="B29:C29"/>
  </mergeCells>
  <conditionalFormatting sqref="C41">
    <cfRule type="cellIs" dxfId="23" priority="7" operator="lessThan">
      <formula>0</formula>
    </cfRule>
    <cfRule type="cellIs" dxfId="22" priority="8" operator="greaterThan">
      <formula>0</formula>
    </cfRule>
  </conditionalFormatting>
  <conditionalFormatting sqref="C52">
    <cfRule type="cellIs" dxfId="21" priority="5" operator="lessThan">
      <formula>0</formula>
    </cfRule>
    <cfRule type="cellIs" dxfId="20" priority="6" operator="greaterThan">
      <formula>0</formula>
    </cfRule>
  </conditionalFormatting>
  <conditionalFormatting sqref="F41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F52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opLeftCell="A11" zoomScale="113" zoomScaleNormal="113" workbookViewId="0">
      <selection activeCell="I17" sqref="I17"/>
    </sheetView>
  </sheetViews>
  <sheetFormatPr defaultColWidth="11" defaultRowHeight="15.75" x14ac:dyDescent="0.25"/>
  <cols>
    <col min="2" max="2" width="51.875" bestFit="1" customWidth="1"/>
    <col min="3" max="3" width="16.5" customWidth="1"/>
    <col min="5" max="5" width="43.125" customWidth="1"/>
    <col min="6" max="6" width="15.875" customWidth="1"/>
    <col min="8" max="8" width="43.375" bestFit="1" customWidth="1"/>
    <col min="9" max="9" width="17.375" customWidth="1"/>
    <col min="11" max="11" width="41" customWidth="1"/>
    <col min="12" max="12" width="17.625" customWidth="1"/>
  </cols>
  <sheetData>
    <row r="2" spans="2:6" x14ac:dyDescent="0.25">
      <c r="B2" s="17"/>
    </row>
    <row r="4" spans="2:6" x14ac:dyDescent="0.25">
      <c r="B4" s="1" t="s">
        <v>0</v>
      </c>
      <c r="E4" s="1" t="s">
        <v>1</v>
      </c>
    </row>
    <row r="5" spans="2:6" x14ac:dyDescent="0.25">
      <c r="B5" t="s">
        <v>2</v>
      </c>
      <c r="C5" s="14">
        <v>0.25</v>
      </c>
      <c r="E5" t="s">
        <v>3</v>
      </c>
      <c r="F5" s="13">
        <v>5</v>
      </c>
    </row>
    <row r="6" spans="2:6" x14ac:dyDescent="0.25">
      <c r="B6" t="s">
        <v>4</v>
      </c>
      <c r="C6" s="14">
        <v>0.3</v>
      </c>
      <c r="E6" t="s">
        <v>5</v>
      </c>
      <c r="F6" s="13">
        <v>1</v>
      </c>
    </row>
    <row r="8" spans="2:6" x14ac:dyDescent="0.25">
      <c r="B8" s="1" t="s">
        <v>6</v>
      </c>
      <c r="E8" s="1" t="s">
        <v>7</v>
      </c>
    </row>
    <row r="9" spans="2:6" x14ac:dyDescent="0.25">
      <c r="B9" t="s">
        <v>8</v>
      </c>
      <c r="C9" s="15">
        <v>49</v>
      </c>
      <c r="E9" t="s">
        <v>9</v>
      </c>
      <c r="F9" s="13">
        <v>15</v>
      </c>
    </row>
    <row r="10" spans="2:6" x14ac:dyDescent="0.25">
      <c r="B10" t="s">
        <v>10</v>
      </c>
      <c r="C10" s="13">
        <v>19.8</v>
      </c>
      <c r="E10" t="s">
        <v>11</v>
      </c>
      <c r="F10" s="13">
        <v>6.5000000000000002E-2</v>
      </c>
    </row>
    <row r="11" spans="2:6" x14ac:dyDescent="0.25">
      <c r="B11" t="s">
        <v>12</v>
      </c>
      <c r="C11" s="15">
        <v>10000000</v>
      </c>
      <c r="E11" t="s">
        <v>13</v>
      </c>
      <c r="F11" s="13">
        <v>5</v>
      </c>
    </row>
    <row r="12" spans="2:6" x14ac:dyDescent="0.25">
      <c r="E12" t="s">
        <v>14</v>
      </c>
      <c r="F12" s="14">
        <v>0.2</v>
      </c>
    </row>
    <row r="13" spans="2:6" x14ac:dyDescent="0.25">
      <c r="B13" s="1" t="s">
        <v>15</v>
      </c>
    </row>
    <row r="14" spans="2:6" x14ac:dyDescent="0.25">
      <c r="B14" t="s">
        <v>16</v>
      </c>
      <c r="C14" s="16">
        <v>1</v>
      </c>
      <c r="E14" s="1"/>
    </row>
    <row r="15" spans="2:6" x14ac:dyDescent="0.25">
      <c r="B15" t="s">
        <v>17</v>
      </c>
      <c r="C15" s="15">
        <v>448000</v>
      </c>
      <c r="F15" s="2"/>
    </row>
    <row r="16" spans="2:6" x14ac:dyDescent="0.25">
      <c r="B16" t="s">
        <v>18</v>
      </c>
      <c r="C16" s="18">
        <v>0.02</v>
      </c>
    </row>
    <row r="17" spans="2:6" x14ac:dyDescent="0.25">
      <c r="B17" t="s">
        <v>7</v>
      </c>
      <c r="C17" s="15">
        <v>100000</v>
      </c>
    </row>
    <row r="18" spans="2:6" x14ac:dyDescent="0.25">
      <c r="B18" t="s">
        <v>19</v>
      </c>
      <c r="C18" s="19">
        <v>2.9000000000000001E-2</v>
      </c>
    </row>
    <row r="22" spans="2:6" ht="19.5" x14ac:dyDescent="0.3">
      <c r="B22" s="37" t="s">
        <v>20</v>
      </c>
      <c r="C22" s="37"/>
      <c r="E22" s="37" t="s">
        <v>21</v>
      </c>
      <c r="F22" s="37"/>
    </row>
    <row r="23" spans="2:6" ht="16.5" thickBot="1" x14ac:dyDescent="0.3"/>
    <row r="24" spans="2:6" ht="19.5" thickBot="1" x14ac:dyDescent="0.35">
      <c r="B24" s="44" t="s">
        <v>22</v>
      </c>
      <c r="C24" s="45"/>
      <c r="E24" s="40" t="s">
        <v>22</v>
      </c>
      <c r="F24" s="41"/>
    </row>
    <row r="25" spans="2:6" x14ac:dyDescent="0.25">
      <c r="B25" s="20" t="s">
        <v>23</v>
      </c>
      <c r="C25" s="21">
        <f>$C$11</f>
        <v>10000000</v>
      </c>
      <c r="E25" s="3" t="s">
        <v>23</v>
      </c>
      <c r="F25" s="4">
        <f>$C$11</f>
        <v>10000000</v>
      </c>
    </row>
    <row r="26" spans="2:6" x14ac:dyDescent="0.25">
      <c r="B26" s="5" t="s">
        <v>24</v>
      </c>
      <c r="C26" s="6">
        <f>-$C$11*$C$6*$C$5</f>
        <v>-750000</v>
      </c>
      <c r="E26" s="5" t="s">
        <v>24</v>
      </c>
      <c r="F26" s="6">
        <f>-$C$11*$C$6*$C$5</f>
        <v>-750000</v>
      </c>
    </row>
    <row r="27" spans="2:6" ht="16.5" thickBot="1" x14ac:dyDescent="0.3">
      <c r="B27" s="9" t="s">
        <v>25</v>
      </c>
      <c r="C27" s="10">
        <f>$C$11+C26</f>
        <v>9250000</v>
      </c>
      <c r="E27" s="9" t="s">
        <v>25</v>
      </c>
      <c r="F27" s="10">
        <f>$C$11+F26</f>
        <v>9250000</v>
      </c>
    </row>
    <row r="28" spans="2:6" ht="16.5" thickBot="1" x14ac:dyDescent="0.3"/>
    <row r="29" spans="2:6" ht="18.75" x14ac:dyDescent="0.3">
      <c r="B29" s="42" t="s">
        <v>26</v>
      </c>
      <c r="C29" s="43"/>
      <c r="E29" s="33" t="s">
        <v>26</v>
      </c>
      <c r="F29" s="34"/>
    </row>
    <row r="30" spans="2:6" x14ac:dyDescent="0.25">
      <c r="B30" s="7" t="s">
        <v>27</v>
      </c>
      <c r="C30" s="8">
        <f>$C$11</f>
        <v>10000000</v>
      </c>
      <c r="E30" s="7" t="s">
        <v>27</v>
      </c>
      <c r="F30" s="8">
        <f>$C$11</f>
        <v>10000000</v>
      </c>
    </row>
    <row r="31" spans="2:6" x14ac:dyDescent="0.25">
      <c r="B31" s="7" t="s">
        <v>28</v>
      </c>
      <c r="C31" s="8">
        <f>$C$10*303*$C$9</f>
        <v>293970.60000000003</v>
      </c>
      <c r="E31" s="7" t="s">
        <v>28</v>
      </c>
      <c r="F31" s="8">
        <f>$C$10*303*$C$9</f>
        <v>293970.60000000003</v>
      </c>
    </row>
    <row r="32" spans="2:6" x14ac:dyDescent="0.25">
      <c r="B32" s="3" t="s">
        <v>29</v>
      </c>
      <c r="C32" s="4">
        <f>C30+C31</f>
        <v>10293970.6</v>
      </c>
      <c r="E32" s="3" t="s">
        <v>29</v>
      </c>
      <c r="F32" s="4">
        <f>F30+F31</f>
        <v>10293970.6</v>
      </c>
    </row>
    <row r="33" spans="2:6" x14ac:dyDescent="0.25">
      <c r="B33" s="7" t="s">
        <v>30</v>
      </c>
      <c r="C33" s="8">
        <f>-$C$17*$C$14/$F$5</f>
        <v>-20000</v>
      </c>
      <c r="E33" s="7" t="s">
        <v>30</v>
      </c>
      <c r="F33" s="8">
        <f>-$C$17*$C$14/$F$5</f>
        <v>-20000</v>
      </c>
    </row>
    <row r="34" spans="2:6" x14ac:dyDescent="0.25">
      <c r="B34" s="7" t="s">
        <v>31</v>
      </c>
      <c r="C34" s="8">
        <f>-($F$9/(1/$F$10))*($F$11*$C$10*303)*$C$14</f>
        <v>-29247.075000000004</v>
      </c>
      <c r="E34" s="7" t="s">
        <v>31</v>
      </c>
      <c r="F34" s="8">
        <f>-($F$9/(1/$F$10))*($F$11*$C$10*303)*$C$14</f>
        <v>-29247.075000000004</v>
      </c>
    </row>
    <row r="35" spans="2:6" x14ac:dyDescent="0.25">
      <c r="B35" s="7" t="s">
        <v>32</v>
      </c>
      <c r="C35" s="8">
        <f>-$C$17*$F$12*$C$14</f>
        <v>-20000</v>
      </c>
      <c r="E35" s="7" t="s">
        <v>32</v>
      </c>
      <c r="F35" s="8">
        <f>-$C$17*$F$12*$C$14</f>
        <v>-20000</v>
      </c>
    </row>
    <row r="36" spans="2:6" x14ac:dyDescent="0.25">
      <c r="B36" s="7" t="s">
        <v>33</v>
      </c>
      <c r="C36" s="8">
        <f>-$C$16*$C$11</f>
        <v>-200000</v>
      </c>
      <c r="E36" s="7" t="s">
        <v>33</v>
      </c>
      <c r="F36" s="8">
        <v>0</v>
      </c>
    </row>
    <row r="37" spans="2:6" x14ac:dyDescent="0.25">
      <c r="B37" s="7" t="s">
        <v>34</v>
      </c>
      <c r="C37" s="8">
        <f>-$C$15*$C$14</f>
        <v>-448000</v>
      </c>
      <c r="E37" s="7" t="s">
        <v>34</v>
      </c>
      <c r="F37" s="8">
        <f>-$C$15*$C$14</f>
        <v>-448000</v>
      </c>
    </row>
    <row r="38" spans="2:6" x14ac:dyDescent="0.25">
      <c r="B38" s="7" t="s">
        <v>35</v>
      </c>
      <c r="C38" s="8">
        <v>0</v>
      </c>
      <c r="E38" s="7" t="s">
        <v>35</v>
      </c>
      <c r="F38" s="8">
        <f>-$C$18*$C$5*$C$11</f>
        <v>-72500</v>
      </c>
    </row>
    <row r="39" spans="2:6" x14ac:dyDescent="0.25">
      <c r="B39" s="3" t="s">
        <v>36</v>
      </c>
      <c r="C39" s="4">
        <f>SUM(C33:C38)</f>
        <v>-717247.07499999995</v>
      </c>
      <c r="E39" s="3" t="s">
        <v>36</v>
      </c>
      <c r="F39" s="4">
        <f>SUM(F33:F38)</f>
        <v>-589747.07499999995</v>
      </c>
    </row>
    <row r="40" spans="2:6" x14ac:dyDescent="0.25">
      <c r="B40" s="5" t="s">
        <v>37</v>
      </c>
      <c r="C40" s="6">
        <f>C32+C39</f>
        <v>9576723.5250000004</v>
      </c>
      <c r="E40" s="5" t="s">
        <v>37</v>
      </c>
      <c r="F40" s="6">
        <f>F32+F39</f>
        <v>9704223.5250000004</v>
      </c>
    </row>
    <row r="41" spans="2:6" ht="16.5" thickBot="1" x14ac:dyDescent="0.3">
      <c r="B41" s="11" t="s">
        <v>38</v>
      </c>
      <c r="C41" s="12">
        <f>C40-C27</f>
        <v>326723.52500000037</v>
      </c>
      <c r="E41" s="11" t="s">
        <v>38</v>
      </c>
      <c r="F41" s="12">
        <f>F40-F27</f>
        <v>454223.52500000037</v>
      </c>
    </row>
    <row r="42" spans="2:6" ht="16.5" thickBot="1" x14ac:dyDescent="0.3"/>
    <row r="43" spans="2:6" ht="18.75" x14ac:dyDescent="0.3">
      <c r="B43" s="35" t="s">
        <v>39</v>
      </c>
      <c r="C43" s="36"/>
      <c r="E43" s="35" t="s">
        <v>39</v>
      </c>
      <c r="F43" s="36"/>
    </row>
    <row r="44" spans="2:6" x14ac:dyDescent="0.25">
      <c r="B44" s="7" t="s">
        <v>27</v>
      </c>
      <c r="C44" s="8">
        <f>$C$11</f>
        <v>10000000</v>
      </c>
      <c r="E44" s="7" t="s">
        <v>27</v>
      </c>
      <c r="F44" s="8">
        <f>$C$11</f>
        <v>10000000</v>
      </c>
    </row>
    <row r="45" spans="2:6" x14ac:dyDescent="0.25">
      <c r="B45" s="7" t="s">
        <v>28</v>
      </c>
      <c r="C45" s="8">
        <f>$C$10*303*$C$9</f>
        <v>293970.60000000003</v>
      </c>
      <c r="E45" s="7" t="s">
        <v>28</v>
      </c>
      <c r="F45" s="8">
        <f>$C$10*303*$C$9</f>
        <v>293970.60000000003</v>
      </c>
    </row>
    <row r="46" spans="2:6" x14ac:dyDescent="0.25">
      <c r="B46" s="3" t="s">
        <v>29</v>
      </c>
      <c r="C46" s="4">
        <f>C44+C45</f>
        <v>10293970.6</v>
      </c>
      <c r="E46" s="3" t="s">
        <v>29</v>
      </c>
      <c r="F46" s="4">
        <f>F44+F45</f>
        <v>10293970.6</v>
      </c>
    </row>
    <row r="47" spans="2:6" x14ac:dyDescent="0.25">
      <c r="B47" s="7" t="s">
        <v>34</v>
      </c>
      <c r="C47" s="8">
        <f>-$C$15*$C$14</f>
        <v>-448000</v>
      </c>
      <c r="E47" s="7" t="s">
        <v>34</v>
      </c>
      <c r="F47" s="8">
        <f>-$C$15*$C$14</f>
        <v>-448000</v>
      </c>
    </row>
    <row r="48" spans="2:6" x14ac:dyDescent="0.25">
      <c r="B48" s="7" t="s">
        <v>33</v>
      </c>
      <c r="C48" s="8">
        <f>-$C$16*$C$11</f>
        <v>-200000</v>
      </c>
      <c r="E48" s="7" t="s">
        <v>33</v>
      </c>
      <c r="F48" s="8">
        <v>0</v>
      </c>
    </row>
    <row r="49" spans="2:6" x14ac:dyDescent="0.25">
      <c r="B49" s="7" t="s">
        <v>35</v>
      </c>
      <c r="C49" s="8">
        <v>0</v>
      </c>
      <c r="E49" s="7" t="s">
        <v>35</v>
      </c>
      <c r="F49" s="8">
        <f>-$C$18*$C$5*$C$11</f>
        <v>-72500</v>
      </c>
    </row>
    <row r="50" spans="2:6" x14ac:dyDescent="0.25">
      <c r="B50" s="3" t="s">
        <v>36</v>
      </c>
      <c r="C50" s="4">
        <f>SUM(C47:C49)</f>
        <v>-648000</v>
      </c>
      <c r="E50" s="3" t="s">
        <v>36</v>
      </c>
      <c r="F50" s="4">
        <f>SUM(F47:F49)</f>
        <v>-520500</v>
      </c>
    </row>
    <row r="51" spans="2:6" x14ac:dyDescent="0.25">
      <c r="B51" s="5" t="s">
        <v>37</v>
      </c>
      <c r="C51" s="6">
        <f>C46+C50</f>
        <v>9645970.5999999996</v>
      </c>
      <c r="E51" s="5" t="s">
        <v>37</v>
      </c>
      <c r="F51" s="6">
        <f>F46+F50</f>
        <v>9773470.5999999996</v>
      </c>
    </row>
    <row r="52" spans="2:6" ht="16.5" thickBot="1" x14ac:dyDescent="0.3">
      <c r="B52" s="11" t="s">
        <v>38</v>
      </c>
      <c r="C52" s="12">
        <f>C51-C27</f>
        <v>395970.59999999963</v>
      </c>
      <c r="E52" s="11" t="s">
        <v>38</v>
      </c>
      <c r="F52" s="12">
        <f>F51-F27</f>
        <v>523470.59999999963</v>
      </c>
    </row>
  </sheetData>
  <mergeCells count="7">
    <mergeCell ref="B43:C43"/>
    <mergeCell ref="E43:F43"/>
    <mergeCell ref="B22:C22"/>
    <mergeCell ref="E22:F22"/>
    <mergeCell ref="B24:C24"/>
    <mergeCell ref="E24:F24"/>
    <mergeCell ref="B29:C29"/>
  </mergeCells>
  <conditionalFormatting sqref="C41">
    <cfRule type="cellIs" dxfId="15" priority="7" operator="lessThan">
      <formula>0</formula>
    </cfRule>
    <cfRule type="cellIs" dxfId="14" priority="8" operator="greaterThan">
      <formula>0</formula>
    </cfRule>
  </conditionalFormatting>
  <conditionalFormatting sqref="C52">
    <cfRule type="cellIs" dxfId="13" priority="5" operator="lessThan">
      <formula>0</formula>
    </cfRule>
    <cfRule type="cellIs" dxfId="12" priority="6" operator="greaterThan">
      <formula>0</formula>
    </cfRule>
  </conditionalFormatting>
  <conditionalFormatting sqref="F41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F52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zoomScale="113" zoomScaleNormal="113" workbookViewId="0">
      <selection activeCell="E19" sqref="E19"/>
    </sheetView>
  </sheetViews>
  <sheetFormatPr defaultColWidth="11" defaultRowHeight="15.75" x14ac:dyDescent="0.25"/>
  <cols>
    <col min="2" max="2" width="51.875" bestFit="1" customWidth="1"/>
    <col min="3" max="3" width="16.5" customWidth="1"/>
    <col min="5" max="5" width="43.125" customWidth="1"/>
    <col min="6" max="6" width="15.875" customWidth="1"/>
    <col min="8" max="8" width="43.375" bestFit="1" customWidth="1"/>
    <col min="9" max="9" width="17.375" customWidth="1"/>
    <col min="11" max="11" width="41" customWidth="1"/>
    <col min="12" max="12" width="17.625" customWidth="1"/>
  </cols>
  <sheetData>
    <row r="2" spans="2:6" x14ac:dyDescent="0.25">
      <c r="B2" s="17"/>
    </row>
    <row r="4" spans="2:6" x14ac:dyDescent="0.25">
      <c r="B4" s="1" t="s">
        <v>0</v>
      </c>
      <c r="E4" s="1" t="s">
        <v>1</v>
      </c>
    </row>
    <row r="5" spans="2:6" x14ac:dyDescent="0.25">
      <c r="B5" t="s">
        <v>2</v>
      </c>
      <c r="C5" s="14">
        <v>0.25</v>
      </c>
      <c r="E5" t="s">
        <v>3</v>
      </c>
      <c r="F5" s="13">
        <v>5</v>
      </c>
    </row>
    <row r="6" spans="2:6" x14ac:dyDescent="0.25">
      <c r="B6" t="s">
        <v>4</v>
      </c>
      <c r="C6" s="14">
        <v>0.3</v>
      </c>
      <c r="E6" t="s">
        <v>5</v>
      </c>
      <c r="F6" s="13">
        <v>1</v>
      </c>
    </row>
    <row r="8" spans="2:6" x14ac:dyDescent="0.25">
      <c r="B8" s="1" t="s">
        <v>6</v>
      </c>
      <c r="E8" s="1" t="s">
        <v>7</v>
      </c>
    </row>
    <row r="9" spans="2:6" x14ac:dyDescent="0.25">
      <c r="B9" t="s">
        <v>8</v>
      </c>
      <c r="C9" s="15">
        <v>49</v>
      </c>
      <c r="E9" t="s">
        <v>9</v>
      </c>
      <c r="F9" s="13">
        <v>15</v>
      </c>
    </row>
    <row r="10" spans="2:6" x14ac:dyDescent="0.25">
      <c r="B10" t="s">
        <v>10</v>
      </c>
      <c r="C10" s="13">
        <v>19.8</v>
      </c>
      <c r="E10" t="s">
        <v>11</v>
      </c>
      <c r="F10" s="13">
        <v>6.5000000000000002E-2</v>
      </c>
    </row>
    <row r="11" spans="2:6" x14ac:dyDescent="0.25">
      <c r="B11" t="s">
        <v>12</v>
      </c>
      <c r="C11" s="15">
        <v>4800000</v>
      </c>
      <c r="E11" t="s">
        <v>13</v>
      </c>
      <c r="F11" s="13">
        <v>5</v>
      </c>
    </row>
    <row r="12" spans="2:6" x14ac:dyDescent="0.25">
      <c r="E12" t="s">
        <v>14</v>
      </c>
      <c r="F12" s="14">
        <v>0.2</v>
      </c>
    </row>
    <row r="13" spans="2:6" x14ac:dyDescent="0.25">
      <c r="B13" s="1" t="s">
        <v>15</v>
      </c>
    </row>
    <row r="14" spans="2:6" x14ac:dyDescent="0.25">
      <c r="B14" t="s">
        <v>16</v>
      </c>
      <c r="C14" s="16">
        <v>1</v>
      </c>
      <c r="E14" s="1"/>
    </row>
    <row r="15" spans="2:6" x14ac:dyDescent="0.25">
      <c r="B15" t="s">
        <v>17</v>
      </c>
      <c r="C15" s="15">
        <v>448000</v>
      </c>
      <c r="F15" s="2"/>
    </row>
    <row r="16" spans="2:6" x14ac:dyDescent="0.25">
      <c r="B16" t="s">
        <v>18</v>
      </c>
      <c r="C16" s="18">
        <v>0.02</v>
      </c>
    </row>
    <row r="17" spans="2:6" x14ac:dyDescent="0.25">
      <c r="B17" t="s">
        <v>7</v>
      </c>
      <c r="C17" s="15">
        <v>100000</v>
      </c>
    </row>
    <row r="18" spans="2:6" x14ac:dyDescent="0.25">
      <c r="B18" t="s">
        <v>19</v>
      </c>
      <c r="C18" s="19">
        <v>2.9000000000000001E-2</v>
      </c>
    </row>
    <row r="22" spans="2:6" ht="19.5" x14ac:dyDescent="0.3">
      <c r="B22" s="37" t="s">
        <v>20</v>
      </c>
      <c r="C22" s="37"/>
      <c r="E22" s="37" t="s">
        <v>21</v>
      </c>
      <c r="F22" s="37"/>
    </row>
    <row r="23" spans="2:6" ht="16.5" thickBot="1" x14ac:dyDescent="0.3"/>
    <row r="24" spans="2:6" ht="19.5" thickBot="1" x14ac:dyDescent="0.35">
      <c r="B24" s="38" t="s">
        <v>22</v>
      </c>
      <c r="C24" s="39"/>
      <c r="E24" s="40" t="s">
        <v>22</v>
      </c>
      <c r="F24" s="41"/>
    </row>
    <row r="25" spans="2:6" x14ac:dyDescent="0.25">
      <c r="B25" s="20" t="s">
        <v>23</v>
      </c>
      <c r="C25" s="21">
        <f>$C$11</f>
        <v>4800000</v>
      </c>
      <c r="E25" s="3" t="s">
        <v>23</v>
      </c>
      <c r="F25" s="4">
        <f>$C$11</f>
        <v>4800000</v>
      </c>
    </row>
    <row r="26" spans="2:6" x14ac:dyDescent="0.25">
      <c r="B26" s="5" t="s">
        <v>24</v>
      </c>
      <c r="C26" s="6">
        <f>-$C$11*$C$6*$C$5</f>
        <v>-360000</v>
      </c>
      <c r="E26" s="5" t="s">
        <v>24</v>
      </c>
      <c r="F26" s="6">
        <f>-$C$11*$C$6*$C$5</f>
        <v>-360000</v>
      </c>
    </row>
    <row r="27" spans="2:6" ht="16.5" thickBot="1" x14ac:dyDescent="0.3">
      <c r="B27" s="9" t="s">
        <v>25</v>
      </c>
      <c r="C27" s="10">
        <f>$C$11+C26</f>
        <v>4440000</v>
      </c>
      <c r="E27" s="9" t="s">
        <v>25</v>
      </c>
      <c r="F27" s="10">
        <f>$C$11+F26</f>
        <v>4440000</v>
      </c>
    </row>
    <row r="28" spans="2:6" ht="16.5" thickBot="1" x14ac:dyDescent="0.3"/>
    <row r="29" spans="2:6" ht="18.75" x14ac:dyDescent="0.3">
      <c r="B29" s="42" t="s">
        <v>26</v>
      </c>
      <c r="C29" s="43"/>
      <c r="E29" s="33" t="s">
        <v>26</v>
      </c>
      <c r="F29" s="34"/>
    </row>
    <row r="30" spans="2:6" x14ac:dyDescent="0.25">
      <c r="B30" s="7" t="s">
        <v>27</v>
      </c>
      <c r="C30" s="8">
        <f>$C$11</f>
        <v>4800000</v>
      </c>
      <c r="E30" s="7" t="s">
        <v>27</v>
      </c>
      <c r="F30" s="8">
        <f>$C$11</f>
        <v>4800000</v>
      </c>
    </row>
    <row r="31" spans="2:6" x14ac:dyDescent="0.25">
      <c r="B31" s="7" t="s">
        <v>28</v>
      </c>
      <c r="C31" s="8">
        <f>$C$10*303*$C$9</f>
        <v>293970.60000000003</v>
      </c>
      <c r="E31" s="7" t="s">
        <v>28</v>
      </c>
      <c r="F31" s="8">
        <f>$C$10*303*$C$9</f>
        <v>293970.60000000003</v>
      </c>
    </row>
    <row r="32" spans="2:6" x14ac:dyDescent="0.25">
      <c r="B32" s="3" t="s">
        <v>29</v>
      </c>
      <c r="C32" s="4">
        <f>C30+C31</f>
        <v>5093970.5999999996</v>
      </c>
      <c r="E32" s="3" t="s">
        <v>29</v>
      </c>
      <c r="F32" s="4">
        <f>F30+F31</f>
        <v>5093970.5999999996</v>
      </c>
    </row>
    <row r="33" spans="2:6" x14ac:dyDescent="0.25">
      <c r="B33" s="7" t="s">
        <v>30</v>
      </c>
      <c r="C33" s="8">
        <f>-$C$17*$C$14/$F$5</f>
        <v>-20000</v>
      </c>
      <c r="E33" s="7" t="s">
        <v>30</v>
      </c>
      <c r="F33" s="8">
        <f>-$C$17*$C$14/$F$5</f>
        <v>-20000</v>
      </c>
    </row>
    <row r="34" spans="2:6" x14ac:dyDescent="0.25">
      <c r="B34" s="7" t="s">
        <v>31</v>
      </c>
      <c r="C34" s="8">
        <f>-($F$9/(1/$F$10))*($F$11*$C$10*303)*$C$14</f>
        <v>-29247.075000000004</v>
      </c>
      <c r="E34" s="7" t="s">
        <v>31</v>
      </c>
      <c r="F34" s="8">
        <f>-($F$9/(1/$F$10))*($F$11*$C$10*303)*$C$14</f>
        <v>-29247.075000000004</v>
      </c>
    </row>
    <row r="35" spans="2:6" x14ac:dyDescent="0.25">
      <c r="B35" s="7" t="s">
        <v>32</v>
      </c>
      <c r="C35" s="8">
        <f>-$C$17*$F$12*$C$14</f>
        <v>-20000</v>
      </c>
      <c r="E35" s="7" t="s">
        <v>32</v>
      </c>
      <c r="F35" s="8">
        <f>-$C$17*$F$12*$C$14</f>
        <v>-20000</v>
      </c>
    </row>
    <row r="36" spans="2:6" x14ac:dyDescent="0.25">
      <c r="B36" s="7" t="s">
        <v>33</v>
      </c>
      <c r="C36" s="8">
        <f>-$C$16*$C$11</f>
        <v>-96000</v>
      </c>
      <c r="E36" s="7" t="s">
        <v>33</v>
      </c>
      <c r="F36" s="8">
        <v>0</v>
      </c>
    </row>
    <row r="37" spans="2:6" x14ac:dyDescent="0.25">
      <c r="B37" s="7" t="s">
        <v>34</v>
      </c>
      <c r="C37" s="8">
        <f>-$C$15*$C$14</f>
        <v>-448000</v>
      </c>
      <c r="E37" s="7" t="s">
        <v>34</v>
      </c>
      <c r="F37" s="8">
        <f>-$C$15*$C$14</f>
        <v>-448000</v>
      </c>
    </row>
    <row r="38" spans="2:6" x14ac:dyDescent="0.25">
      <c r="B38" s="7" t="s">
        <v>35</v>
      </c>
      <c r="C38" s="8">
        <v>0</v>
      </c>
      <c r="E38" s="7" t="s">
        <v>35</v>
      </c>
      <c r="F38" s="8">
        <f>-$C$18*$C$5*$C$11</f>
        <v>-34800</v>
      </c>
    </row>
    <row r="39" spans="2:6" x14ac:dyDescent="0.25">
      <c r="B39" s="3" t="s">
        <v>36</v>
      </c>
      <c r="C39" s="4">
        <f>SUM(C33:C38)</f>
        <v>-613247.07499999995</v>
      </c>
      <c r="E39" s="3" t="s">
        <v>36</v>
      </c>
      <c r="F39" s="4">
        <f>SUM(F33:F38)</f>
        <v>-552047.07499999995</v>
      </c>
    </row>
    <row r="40" spans="2:6" x14ac:dyDescent="0.25">
      <c r="B40" s="5" t="s">
        <v>37</v>
      </c>
      <c r="C40" s="6">
        <f>C32+C39</f>
        <v>4480723.5249999994</v>
      </c>
      <c r="E40" s="5" t="s">
        <v>37</v>
      </c>
      <c r="F40" s="6">
        <f>F32+F39</f>
        <v>4541923.5249999994</v>
      </c>
    </row>
    <row r="41" spans="2:6" ht="16.5" thickBot="1" x14ac:dyDescent="0.3">
      <c r="B41" s="11" t="s">
        <v>38</v>
      </c>
      <c r="C41" s="12">
        <f>C40-C27</f>
        <v>40723.524999999441</v>
      </c>
      <c r="E41" s="11" t="s">
        <v>38</v>
      </c>
      <c r="F41" s="12">
        <f>F40-F27</f>
        <v>101923.52499999944</v>
      </c>
    </row>
    <row r="42" spans="2:6" ht="16.5" thickBot="1" x14ac:dyDescent="0.3"/>
    <row r="43" spans="2:6" ht="18.75" x14ac:dyDescent="0.3">
      <c r="B43" s="35" t="s">
        <v>39</v>
      </c>
      <c r="C43" s="36"/>
      <c r="E43" s="35" t="s">
        <v>39</v>
      </c>
      <c r="F43" s="36"/>
    </row>
    <row r="44" spans="2:6" x14ac:dyDescent="0.25">
      <c r="B44" s="7" t="s">
        <v>27</v>
      </c>
      <c r="C44" s="8">
        <f>$C$11</f>
        <v>4800000</v>
      </c>
      <c r="E44" s="7" t="s">
        <v>27</v>
      </c>
      <c r="F44" s="8">
        <f>$C$11</f>
        <v>4800000</v>
      </c>
    </row>
    <row r="45" spans="2:6" x14ac:dyDescent="0.25">
      <c r="B45" s="7" t="s">
        <v>28</v>
      </c>
      <c r="C45" s="8">
        <f>$C$10*303*$C$9</f>
        <v>293970.60000000003</v>
      </c>
      <c r="E45" s="7" t="s">
        <v>28</v>
      </c>
      <c r="F45" s="8">
        <f>$C$10*303*$C$9</f>
        <v>293970.60000000003</v>
      </c>
    </row>
    <row r="46" spans="2:6" x14ac:dyDescent="0.25">
      <c r="B46" s="3" t="s">
        <v>29</v>
      </c>
      <c r="C46" s="4">
        <f>C44+C45</f>
        <v>5093970.5999999996</v>
      </c>
      <c r="E46" s="3" t="s">
        <v>29</v>
      </c>
      <c r="F46" s="4">
        <f>F44+F45</f>
        <v>5093970.5999999996</v>
      </c>
    </row>
    <row r="47" spans="2:6" x14ac:dyDescent="0.25">
      <c r="B47" s="7" t="s">
        <v>34</v>
      </c>
      <c r="C47" s="8">
        <f>-$C$15*$C$14</f>
        <v>-448000</v>
      </c>
      <c r="E47" s="7" t="s">
        <v>34</v>
      </c>
      <c r="F47" s="8">
        <f>-$C$15*$C$14</f>
        <v>-448000</v>
      </c>
    </row>
    <row r="48" spans="2:6" x14ac:dyDescent="0.25">
      <c r="B48" s="7" t="s">
        <v>33</v>
      </c>
      <c r="C48" s="8">
        <f>-$C$16*$C$11</f>
        <v>-96000</v>
      </c>
      <c r="E48" s="7" t="s">
        <v>33</v>
      </c>
      <c r="F48" s="8">
        <v>0</v>
      </c>
    </row>
    <row r="49" spans="2:6" x14ac:dyDescent="0.25">
      <c r="B49" s="7" t="s">
        <v>35</v>
      </c>
      <c r="C49" s="8">
        <v>0</v>
      </c>
      <c r="E49" s="7" t="s">
        <v>35</v>
      </c>
      <c r="F49" s="8">
        <f>-$C$18*$C$5*$C$11</f>
        <v>-34800</v>
      </c>
    </row>
    <row r="50" spans="2:6" x14ac:dyDescent="0.25">
      <c r="B50" s="3" t="s">
        <v>36</v>
      </c>
      <c r="C50" s="4">
        <f>SUM(C47:C49)</f>
        <v>-544000</v>
      </c>
      <c r="E50" s="3" t="s">
        <v>36</v>
      </c>
      <c r="F50" s="4">
        <f>SUM(F47:F49)</f>
        <v>-482800</v>
      </c>
    </row>
    <row r="51" spans="2:6" x14ac:dyDescent="0.25">
      <c r="B51" s="5" t="s">
        <v>37</v>
      </c>
      <c r="C51" s="6">
        <f>C46+C50</f>
        <v>4549970.5999999996</v>
      </c>
      <c r="E51" s="5" t="s">
        <v>37</v>
      </c>
      <c r="F51" s="6">
        <f>F46+F50</f>
        <v>4611170.5999999996</v>
      </c>
    </row>
    <row r="52" spans="2:6" ht="16.5" thickBot="1" x14ac:dyDescent="0.3">
      <c r="B52" s="11" t="s">
        <v>38</v>
      </c>
      <c r="C52" s="12">
        <f>C51-C27</f>
        <v>109970.59999999963</v>
      </c>
      <c r="E52" s="11" t="s">
        <v>38</v>
      </c>
      <c r="F52" s="12">
        <f>F51-F27</f>
        <v>171170.59999999963</v>
      </c>
    </row>
  </sheetData>
  <mergeCells count="7">
    <mergeCell ref="B43:C43"/>
    <mergeCell ref="E43:F43"/>
    <mergeCell ref="B22:C22"/>
    <mergeCell ref="E22:F22"/>
    <mergeCell ref="B24:C24"/>
    <mergeCell ref="E24:F24"/>
    <mergeCell ref="B29:C29"/>
  </mergeCells>
  <conditionalFormatting sqref="C4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C5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4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5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24" zoomScale="119" zoomScaleNormal="120" workbookViewId="0">
      <selection activeCell="C7" sqref="C7"/>
    </sheetView>
  </sheetViews>
  <sheetFormatPr defaultColWidth="11" defaultRowHeight="15.75" x14ac:dyDescent="0.25"/>
  <cols>
    <col min="2" max="2" width="18.875" bestFit="1" customWidth="1"/>
    <col min="3" max="3" width="12.5" bestFit="1" customWidth="1"/>
    <col min="4" max="4" width="13.875" bestFit="1" customWidth="1"/>
    <col min="5" max="5" width="14.125" bestFit="1" customWidth="1"/>
    <col min="6" max="6" width="12.125" bestFit="1" customWidth="1"/>
    <col min="7" max="7" width="5.625" customWidth="1"/>
    <col min="8" max="8" width="11.5" bestFit="1" customWidth="1"/>
    <col min="9" max="9" width="12.5" bestFit="1" customWidth="1"/>
    <col min="10" max="10" width="13.875" bestFit="1" customWidth="1"/>
    <col min="11" max="11" width="12.5" bestFit="1" customWidth="1"/>
    <col min="12" max="12" width="12.125" bestFit="1" customWidth="1"/>
    <col min="13" max="13" width="4.625" customWidth="1"/>
    <col min="14" max="14" width="11.5" bestFit="1" customWidth="1"/>
    <col min="15" max="15" width="12.5" bestFit="1" customWidth="1"/>
    <col min="16" max="16" width="13.875" bestFit="1" customWidth="1"/>
    <col min="17" max="17" width="12.5" bestFit="1" customWidth="1"/>
    <col min="18" max="18" width="12.125" bestFit="1" customWidth="1"/>
    <col min="19" max="19" width="5" customWidth="1"/>
    <col min="20" max="20" width="11.5" bestFit="1" customWidth="1"/>
    <col min="21" max="21" width="12.5" bestFit="1" customWidth="1"/>
    <col min="22" max="22" width="13.875" bestFit="1" customWidth="1"/>
    <col min="23" max="23" width="12.5" bestFit="1" customWidth="1"/>
    <col min="24" max="24" width="12.125" bestFit="1" customWidth="1"/>
  </cols>
  <sheetData>
    <row r="3" spans="2:24" x14ac:dyDescent="0.25">
      <c r="B3" t="s">
        <v>40</v>
      </c>
      <c r="C3" s="13">
        <v>123</v>
      </c>
    </row>
    <row r="4" spans="2:24" x14ac:dyDescent="0.25">
      <c r="B4" t="s">
        <v>41</v>
      </c>
      <c r="C4" s="13">
        <v>15</v>
      </c>
    </row>
    <row r="5" spans="2:24" x14ac:dyDescent="0.25">
      <c r="B5" t="s">
        <v>42</v>
      </c>
      <c r="C5" s="13">
        <v>0</v>
      </c>
    </row>
    <row r="6" spans="2:24" x14ac:dyDescent="0.25">
      <c r="B6" t="s">
        <v>43</v>
      </c>
      <c r="C6" s="13">
        <v>71</v>
      </c>
    </row>
    <row r="7" spans="2:24" x14ac:dyDescent="0.25">
      <c r="B7" t="s">
        <v>44</v>
      </c>
      <c r="C7" s="13">
        <v>49</v>
      </c>
    </row>
    <row r="8" spans="2:24" x14ac:dyDescent="0.25">
      <c r="B8" t="s">
        <v>45</v>
      </c>
      <c r="C8" s="14">
        <v>0.3</v>
      </c>
    </row>
    <row r="11" spans="2:24" ht="16.5" thickBot="1" x14ac:dyDescent="0.3">
      <c r="D11">
        <v>150</v>
      </c>
      <c r="J11">
        <v>300</v>
      </c>
      <c r="P11">
        <v>500</v>
      </c>
      <c r="V11">
        <v>1000</v>
      </c>
    </row>
    <row r="12" spans="2:24" ht="21.75" thickBot="1" x14ac:dyDescent="0.4">
      <c r="B12" s="46" t="str">
        <f>"Ordre på "&amp;D11&amp;" kr"</f>
        <v>Ordre på 150 kr</v>
      </c>
      <c r="C12" s="47"/>
      <c r="D12" s="47"/>
      <c r="E12" s="47"/>
      <c r="F12" s="48"/>
      <c r="H12" s="46" t="str">
        <f>"Ordre på "&amp;J11&amp;" kr"</f>
        <v>Ordre på 300 kr</v>
      </c>
      <c r="I12" s="47"/>
      <c r="J12" s="47"/>
      <c r="K12" s="47"/>
      <c r="L12" s="48"/>
      <c r="N12" s="46" t="str">
        <f>"Ordre på "&amp;P11&amp;" kr"</f>
        <v>Ordre på 500 kr</v>
      </c>
      <c r="O12" s="47"/>
      <c r="P12" s="47"/>
      <c r="Q12" s="47"/>
      <c r="R12" s="48"/>
      <c r="T12" s="46" t="str">
        <f>"Ordre på "&amp;V11&amp;" kr"</f>
        <v>Ordre på 1000 kr</v>
      </c>
      <c r="U12" s="47"/>
      <c r="V12" s="47"/>
      <c r="W12" s="47"/>
      <c r="X12" s="48"/>
    </row>
    <row r="13" spans="2:24" ht="16.5" thickBot="1" x14ac:dyDescent="0.3"/>
    <row r="14" spans="2:24" ht="18.75" x14ac:dyDescent="0.3">
      <c r="B14" s="49" t="s">
        <v>46</v>
      </c>
      <c r="C14" s="50"/>
      <c r="D14" s="50"/>
      <c r="E14" s="50"/>
      <c r="F14" s="51"/>
      <c r="H14" s="49" t="s">
        <v>46</v>
      </c>
      <c r="I14" s="50"/>
      <c r="J14" s="50"/>
      <c r="K14" s="50"/>
      <c r="L14" s="51"/>
      <c r="N14" s="49" t="s">
        <v>46</v>
      </c>
      <c r="O14" s="50"/>
      <c r="P14" s="50"/>
      <c r="Q14" s="50"/>
      <c r="R14" s="51"/>
      <c r="T14" s="49" t="s">
        <v>46</v>
      </c>
      <c r="U14" s="50"/>
      <c r="V14" s="50"/>
      <c r="W14" s="50"/>
      <c r="X14" s="51"/>
    </row>
    <row r="15" spans="2:24" x14ac:dyDescent="0.25">
      <c r="B15" s="30" t="s">
        <v>47</v>
      </c>
      <c r="C15" s="31" t="s">
        <v>48</v>
      </c>
      <c r="D15" s="31" t="s">
        <v>49</v>
      </c>
      <c r="E15" s="31" t="s">
        <v>50</v>
      </c>
      <c r="F15" s="32" t="s">
        <v>51</v>
      </c>
      <c r="H15" s="30" t="s">
        <v>47</v>
      </c>
      <c r="I15" s="31" t="s">
        <v>48</v>
      </c>
      <c r="J15" s="31" t="s">
        <v>49</v>
      </c>
      <c r="K15" s="31" t="s">
        <v>50</v>
      </c>
      <c r="L15" s="32" t="s">
        <v>51</v>
      </c>
      <c r="N15" s="30" t="s">
        <v>47</v>
      </c>
      <c r="O15" s="31" t="s">
        <v>48</v>
      </c>
      <c r="P15" s="31" t="s">
        <v>49</v>
      </c>
      <c r="Q15" s="31" t="s">
        <v>50</v>
      </c>
      <c r="R15" s="32" t="s">
        <v>51</v>
      </c>
      <c r="T15" s="30" t="s">
        <v>47</v>
      </c>
      <c r="U15" s="31" t="s">
        <v>48</v>
      </c>
      <c r="V15" s="31" t="s">
        <v>49</v>
      </c>
      <c r="W15" s="31" t="s">
        <v>50</v>
      </c>
      <c r="X15" s="32" t="s">
        <v>51</v>
      </c>
    </row>
    <row r="16" spans="2:24" x14ac:dyDescent="0.25">
      <c r="B16" s="25">
        <v>1</v>
      </c>
      <c r="C16" s="22">
        <f>$C$3+$C$4*B16</f>
        <v>138</v>
      </c>
      <c r="D16" s="22">
        <f>C16/B16</f>
        <v>138</v>
      </c>
      <c r="E16" s="22">
        <f t="shared" ref="E16:E25" si="0">$C$7+(D$11*$C$8)-D16</f>
        <v>-44</v>
      </c>
      <c r="F16" s="28">
        <f t="shared" ref="F16:F25" si="1">E16/D$11</f>
        <v>-0.29333333333333333</v>
      </c>
      <c r="H16" s="25">
        <v>1</v>
      </c>
      <c r="I16" s="22">
        <f>$C$3+$C$4*H16</f>
        <v>138</v>
      </c>
      <c r="J16" s="22">
        <f>I16/H16</f>
        <v>138</v>
      </c>
      <c r="K16" s="22">
        <f t="shared" ref="K16:K25" si="2">$C$7+(J$11*$C$8)-J16</f>
        <v>1</v>
      </c>
      <c r="L16" s="28">
        <f t="shared" ref="L16:L25" si="3">K16/J$11</f>
        <v>3.3333333333333335E-3</v>
      </c>
      <c r="N16" s="25">
        <v>1</v>
      </c>
      <c r="O16" s="22">
        <f>$C$3+$C$4*N16</f>
        <v>138</v>
      </c>
      <c r="P16" s="22">
        <f>O16/N16</f>
        <v>138</v>
      </c>
      <c r="Q16" s="22">
        <f t="shared" ref="Q16:Q25" si="4">$C$7+(P$11*$C$8)-P16</f>
        <v>61</v>
      </c>
      <c r="R16" s="28">
        <f t="shared" ref="R16:R25" si="5">Q16/P$11</f>
        <v>0.122</v>
      </c>
      <c r="T16" s="25">
        <v>1</v>
      </c>
      <c r="U16" s="22">
        <f>$C$3+$C$4*T16</f>
        <v>138</v>
      </c>
      <c r="V16" s="22">
        <f>U16/T16</f>
        <v>138</v>
      </c>
      <c r="W16" s="22">
        <f t="shared" ref="W16:W25" si="6">$C$7+(V$11*$C$8)-V16</f>
        <v>211</v>
      </c>
      <c r="X16" s="28">
        <f t="shared" ref="X16:X25" si="7">W16/V$11</f>
        <v>0.21099999999999999</v>
      </c>
    </row>
    <row r="17" spans="2:24" x14ac:dyDescent="0.25">
      <c r="B17" s="25">
        <v>2</v>
      </c>
      <c r="C17" s="22">
        <f t="shared" ref="C17:C25" si="8">$C$3+$C$4*B17</f>
        <v>153</v>
      </c>
      <c r="D17" s="22">
        <f t="shared" ref="D17:D25" si="9">C17/B17</f>
        <v>76.5</v>
      </c>
      <c r="E17" s="22">
        <f t="shared" si="0"/>
        <v>17.5</v>
      </c>
      <c r="F17" s="28">
        <f t="shared" si="1"/>
        <v>0.11666666666666667</v>
      </c>
      <c r="H17" s="25">
        <v>2</v>
      </c>
      <c r="I17" s="22">
        <f t="shared" ref="I17:I25" si="10">$C$3+$C$4*H17</f>
        <v>153</v>
      </c>
      <c r="J17" s="22">
        <f t="shared" ref="J17:J25" si="11">I17/H17</f>
        <v>76.5</v>
      </c>
      <c r="K17" s="22">
        <f t="shared" si="2"/>
        <v>62.5</v>
      </c>
      <c r="L17" s="28">
        <f t="shared" si="3"/>
        <v>0.20833333333333334</v>
      </c>
      <c r="N17" s="25">
        <v>2</v>
      </c>
      <c r="O17" s="22">
        <f t="shared" ref="O17:O25" si="12">$C$3+$C$4*N17</f>
        <v>153</v>
      </c>
      <c r="P17" s="22">
        <f t="shared" ref="P17:P25" si="13">O17/N17</f>
        <v>76.5</v>
      </c>
      <c r="Q17" s="22">
        <f t="shared" si="4"/>
        <v>122.5</v>
      </c>
      <c r="R17" s="28">
        <f t="shared" si="5"/>
        <v>0.245</v>
      </c>
      <c r="T17" s="25">
        <v>2</v>
      </c>
      <c r="U17" s="22">
        <f t="shared" ref="U17:U25" si="14">$C$3+$C$4*T17</f>
        <v>153</v>
      </c>
      <c r="V17" s="22">
        <f t="shared" ref="V17:V25" si="15">U17/T17</f>
        <v>76.5</v>
      </c>
      <c r="W17" s="22">
        <f t="shared" si="6"/>
        <v>272.5</v>
      </c>
      <c r="X17" s="28">
        <f t="shared" si="7"/>
        <v>0.27250000000000002</v>
      </c>
    </row>
    <row r="18" spans="2:24" x14ac:dyDescent="0.25">
      <c r="B18" s="25">
        <v>3</v>
      </c>
      <c r="C18" s="22">
        <f t="shared" si="8"/>
        <v>168</v>
      </c>
      <c r="D18" s="22">
        <f t="shared" si="9"/>
        <v>56</v>
      </c>
      <c r="E18" s="22">
        <f t="shared" si="0"/>
        <v>38</v>
      </c>
      <c r="F18" s="28">
        <f t="shared" si="1"/>
        <v>0.25333333333333335</v>
      </c>
      <c r="H18" s="25">
        <v>3</v>
      </c>
      <c r="I18" s="22">
        <f t="shared" si="10"/>
        <v>168</v>
      </c>
      <c r="J18" s="22">
        <f t="shared" si="11"/>
        <v>56</v>
      </c>
      <c r="K18" s="22">
        <f t="shared" si="2"/>
        <v>83</v>
      </c>
      <c r="L18" s="28">
        <f t="shared" si="3"/>
        <v>0.27666666666666667</v>
      </c>
      <c r="N18" s="25">
        <v>3</v>
      </c>
      <c r="O18" s="22">
        <f t="shared" si="12"/>
        <v>168</v>
      </c>
      <c r="P18" s="22">
        <f t="shared" si="13"/>
        <v>56</v>
      </c>
      <c r="Q18" s="22">
        <f t="shared" si="4"/>
        <v>143</v>
      </c>
      <c r="R18" s="28">
        <f t="shared" si="5"/>
        <v>0.28599999999999998</v>
      </c>
      <c r="T18" s="25">
        <v>3</v>
      </c>
      <c r="U18" s="22">
        <f t="shared" si="14"/>
        <v>168</v>
      </c>
      <c r="V18" s="22">
        <f t="shared" si="15"/>
        <v>56</v>
      </c>
      <c r="W18" s="22">
        <f t="shared" si="6"/>
        <v>293</v>
      </c>
      <c r="X18" s="28">
        <f t="shared" si="7"/>
        <v>0.29299999999999998</v>
      </c>
    </row>
    <row r="19" spans="2:24" x14ac:dyDescent="0.25">
      <c r="B19" s="25">
        <v>4</v>
      </c>
      <c r="C19" s="22">
        <f t="shared" si="8"/>
        <v>183</v>
      </c>
      <c r="D19" s="22">
        <f t="shared" si="9"/>
        <v>45.75</v>
      </c>
      <c r="E19" s="22">
        <f t="shared" si="0"/>
        <v>48.25</v>
      </c>
      <c r="F19" s="28">
        <f t="shared" si="1"/>
        <v>0.32166666666666666</v>
      </c>
      <c r="H19" s="25">
        <v>4</v>
      </c>
      <c r="I19" s="22">
        <f t="shared" si="10"/>
        <v>183</v>
      </c>
      <c r="J19" s="22">
        <f t="shared" si="11"/>
        <v>45.75</v>
      </c>
      <c r="K19" s="22">
        <f t="shared" si="2"/>
        <v>93.25</v>
      </c>
      <c r="L19" s="28">
        <f t="shared" si="3"/>
        <v>0.31083333333333335</v>
      </c>
      <c r="N19" s="25">
        <v>4</v>
      </c>
      <c r="O19" s="22">
        <f t="shared" si="12"/>
        <v>183</v>
      </c>
      <c r="P19" s="22">
        <f t="shared" si="13"/>
        <v>45.75</v>
      </c>
      <c r="Q19" s="22">
        <f t="shared" si="4"/>
        <v>153.25</v>
      </c>
      <c r="R19" s="28">
        <f t="shared" si="5"/>
        <v>0.30649999999999999</v>
      </c>
      <c r="T19" s="25">
        <v>4</v>
      </c>
      <c r="U19" s="22">
        <f t="shared" si="14"/>
        <v>183</v>
      </c>
      <c r="V19" s="22">
        <f t="shared" si="15"/>
        <v>45.75</v>
      </c>
      <c r="W19" s="22">
        <f t="shared" si="6"/>
        <v>303.25</v>
      </c>
      <c r="X19" s="28">
        <f t="shared" si="7"/>
        <v>0.30325000000000002</v>
      </c>
    </row>
    <row r="20" spans="2:24" x14ac:dyDescent="0.25">
      <c r="B20" s="25">
        <v>5</v>
      </c>
      <c r="C20" s="22">
        <f t="shared" si="8"/>
        <v>198</v>
      </c>
      <c r="D20" s="22">
        <f t="shared" si="9"/>
        <v>39.6</v>
      </c>
      <c r="E20" s="22">
        <f t="shared" si="0"/>
        <v>54.4</v>
      </c>
      <c r="F20" s="28">
        <f t="shared" si="1"/>
        <v>0.36266666666666664</v>
      </c>
      <c r="H20" s="25">
        <v>5</v>
      </c>
      <c r="I20" s="22">
        <f t="shared" si="10"/>
        <v>198</v>
      </c>
      <c r="J20" s="22">
        <f t="shared" si="11"/>
        <v>39.6</v>
      </c>
      <c r="K20" s="22">
        <f t="shared" si="2"/>
        <v>99.4</v>
      </c>
      <c r="L20" s="28">
        <f t="shared" si="3"/>
        <v>0.33133333333333337</v>
      </c>
      <c r="N20" s="25">
        <v>5</v>
      </c>
      <c r="O20" s="22">
        <f t="shared" si="12"/>
        <v>198</v>
      </c>
      <c r="P20" s="22">
        <f t="shared" si="13"/>
        <v>39.6</v>
      </c>
      <c r="Q20" s="22">
        <f t="shared" si="4"/>
        <v>159.4</v>
      </c>
      <c r="R20" s="28">
        <f t="shared" si="5"/>
        <v>0.31880000000000003</v>
      </c>
      <c r="T20" s="25">
        <v>5</v>
      </c>
      <c r="U20" s="22">
        <f t="shared" si="14"/>
        <v>198</v>
      </c>
      <c r="V20" s="22">
        <f t="shared" si="15"/>
        <v>39.6</v>
      </c>
      <c r="W20" s="22">
        <f t="shared" si="6"/>
        <v>309.39999999999998</v>
      </c>
      <c r="X20" s="28">
        <f t="shared" si="7"/>
        <v>0.30939999999999995</v>
      </c>
    </row>
    <row r="21" spans="2:24" x14ac:dyDescent="0.25">
      <c r="B21" s="25">
        <v>6</v>
      </c>
      <c r="C21" s="22">
        <f t="shared" si="8"/>
        <v>213</v>
      </c>
      <c r="D21" s="22">
        <f t="shared" si="9"/>
        <v>35.5</v>
      </c>
      <c r="E21" s="22">
        <f t="shared" si="0"/>
        <v>58.5</v>
      </c>
      <c r="F21" s="28">
        <f t="shared" si="1"/>
        <v>0.39</v>
      </c>
      <c r="H21" s="25">
        <v>6</v>
      </c>
      <c r="I21" s="22">
        <f t="shared" si="10"/>
        <v>213</v>
      </c>
      <c r="J21" s="22">
        <f t="shared" si="11"/>
        <v>35.5</v>
      </c>
      <c r="K21" s="22">
        <f t="shared" si="2"/>
        <v>103.5</v>
      </c>
      <c r="L21" s="28">
        <f t="shared" si="3"/>
        <v>0.34499999999999997</v>
      </c>
      <c r="N21" s="25">
        <v>6</v>
      </c>
      <c r="O21" s="22">
        <f t="shared" si="12"/>
        <v>213</v>
      </c>
      <c r="P21" s="22">
        <f t="shared" si="13"/>
        <v>35.5</v>
      </c>
      <c r="Q21" s="22">
        <f t="shared" si="4"/>
        <v>163.5</v>
      </c>
      <c r="R21" s="28">
        <f t="shared" si="5"/>
        <v>0.32700000000000001</v>
      </c>
      <c r="T21" s="25">
        <v>6</v>
      </c>
      <c r="U21" s="22">
        <f t="shared" si="14"/>
        <v>213</v>
      </c>
      <c r="V21" s="22">
        <f t="shared" si="15"/>
        <v>35.5</v>
      </c>
      <c r="W21" s="22">
        <f t="shared" si="6"/>
        <v>313.5</v>
      </c>
      <c r="X21" s="28">
        <f t="shared" si="7"/>
        <v>0.3135</v>
      </c>
    </row>
    <row r="22" spans="2:24" x14ac:dyDescent="0.25">
      <c r="B22" s="25">
        <v>7</v>
      </c>
      <c r="C22" s="22">
        <f t="shared" si="8"/>
        <v>228</v>
      </c>
      <c r="D22" s="23">
        <f t="shared" si="9"/>
        <v>32.571428571428569</v>
      </c>
      <c r="E22" s="23">
        <f t="shared" si="0"/>
        <v>61.428571428571431</v>
      </c>
      <c r="F22" s="28">
        <f t="shared" si="1"/>
        <v>0.40952380952380951</v>
      </c>
      <c r="H22" s="25">
        <v>7</v>
      </c>
      <c r="I22" s="22">
        <f t="shared" si="10"/>
        <v>228</v>
      </c>
      <c r="J22" s="23">
        <f t="shared" si="11"/>
        <v>32.571428571428569</v>
      </c>
      <c r="K22" s="23">
        <f t="shared" si="2"/>
        <v>106.42857142857143</v>
      </c>
      <c r="L22" s="28">
        <f t="shared" si="3"/>
        <v>0.35476190476190478</v>
      </c>
      <c r="N22" s="25">
        <v>7</v>
      </c>
      <c r="O22" s="22">
        <f t="shared" si="12"/>
        <v>228</v>
      </c>
      <c r="P22" s="23">
        <f t="shared" si="13"/>
        <v>32.571428571428569</v>
      </c>
      <c r="Q22" s="23">
        <f t="shared" si="4"/>
        <v>166.42857142857144</v>
      </c>
      <c r="R22" s="28">
        <f t="shared" si="5"/>
        <v>0.33285714285714291</v>
      </c>
      <c r="T22" s="25">
        <v>7</v>
      </c>
      <c r="U22" s="22">
        <f t="shared" si="14"/>
        <v>228</v>
      </c>
      <c r="V22" s="23">
        <f t="shared" si="15"/>
        <v>32.571428571428569</v>
      </c>
      <c r="W22" s="23">
        <f t="shared" si="6"/>
        <v>316.42857142857144</v>
      </c>
      <c r="X22" s="28">
        <f t="shared" si="7"/>
        <v>0.31642857142857145</v>
      </c>
    </row>
    <row r="23" spans="2:24" x14ac:dyDescent="0.25">
      <c r="B23" s="25">
        <v>8</v>
      </c>
      <c r="C23" s="22">
        <f t="shared" si="8"/>
        <v>243</v>
      </c>
      <c r="D23" s="22">
        <f t="shared" si="9"/>
        <v>30.375</v>
      </c>
      <c r="E23" s="22">
        <f t="shared" si="0"/>
        <v>63.625</v>
      </c>
      <c r="F23" s="28">
        <f t="shared" si="1"/>
        <v>0.42416666666666669</v>
      </c>
      <c r="H23" s="25">
        <v>8</v>
      </c>
      <c r="I23" s="22">
        <f t="shared" si="10"/>
        <v>243</v>
      </c>
      <c r="J23" s="22">
        <f t="shared" si="11"/>
        <v>30.375</v>
      </c>
      <c r="K23" s="22">
        <f t="shared" si="2"/>
        <v>108.625</v>
      </c>
      <c r="L23" s="28">
        <f t="shared" si="3"/>
        <v>0.36208333333333331</v>
      </c>
      <c r="N23" s="25">
        <v>8</v>
      </c>
      <c r="O23" s="22">
        <f t="shared" si="12"/>
        <v>243</v>
      </c>
      <c r="P23" s="22">
        <f t="shared" si="13"/>
        <v>30.375</v>
      </c>
      <c r="Q23" s="22">
        <f t="shared" si="4"/>
        <v>168.625</v>
      </c>
      <c r="R23" s="28">
        <f t="shared" si="5"/>
        <v>0.33724999999999999</v>
      </c>
      <c r="T23" s="25">
        <v>8</v>
      </c>
      <c r="U23" s="22">
        <f t="shared" si="14"/>
        <v>243</v>
      </c>
      <c r="V23" s="22">
        <f t="shared" si="15"/>
        <v>30.375</v>
      </c>
      <c r="W23" s="22">
        <f t="shared" si="6"/>
        <v>318.625</v>
      </c>
      <c r="X23" s="28">
        <f t="shared" si="7"/>
        <v>0.31862499999999999</v>
      </c>
    </row>
    <row r="24" spans="2:24" x14ac:dyDescent="0.25">
      <c r="B24" s="25">
        <v>9</v>
      </c>
      <c r="C24" s="22">
        <f t="shared" si="8"/>
        <v>258</v>
      </c>
      <c r="D24" s="23">
        <f t="shared" si="9"/>
        <v>28.666666666666668</v>
      </c>
      <c r="E24" s="23">
        <f t="shared" si="0"/>
        <v>65.333333333333329</v>
      </c>
      <c r="F24" s="28">
        <f t="shared" si="1"/>
        <v>0.43555555555555553</v>
      </c>
      <c r="H24" s="25">
        <v>9</v>
      </c>
      <c r="I24" s="22">
        <f t="shared" si="10"/>
        <v>258</v>
      </c>
      <c r="J24" s="23">
        <f t="shared" si="11"/>
        <v>28.666666666666668</v>
      </c>
      <c r="K24" s="23">
        <f t="shared" si="2"/>
        <v>110.33333333333333</v>
      </c>
      <c r="L24" s="28">
        <f t="shared" si="3"/>
        <v>0.36777777777777776</v>
      </c>
      <c r="N24" s="25">
        <v>9</v>
      </c>
      <c r="O24" s="22">
        <f t="shared" si="12"/>
        <v>258</v>
      </c>
      <c r="P24" s="23">
        <f t="shared" si="13"/>
        <v>28.666666666666668</v>
      </c>
      <c r="Q24" s="23">
        <f t="shared" si="4"/>
        <v>170.33333333333334</v>
      </c>
      <c r="R24" s="28">
        <f t="shared" si="5"/>
        <v>0.34066666666666667</v>
      </c>
      <c r="T24" s="25">
        <v>9</v>
      </c>
      <c r="U24" s="22">
        <f t="shared" si="14"/>
        <v>258</v>
      </c>
      <c r="V24" s="23">
        <f t="shared" si="15"/>
        <v>28.666666666666668</v>
      </c>
      <c r="W24" s="23">
        <f t="shared" si="6"/>
        <v>320.33333333333331</v>
      </c>
      <c r="X24" s="28">
        <f t="shared" si="7"/>
        <v>0.3203333333333333</v>
      </c>
    </row>
    <row r="25" spans="2:24" ht="16.5" thickBot="1" x14ac:dyDescent="0.3">
      <c r="B25" s="26">
        <v>10</v>
      </c>
      <c r="C25" s="24">
        <f t="shared" si="8"/>
        <v>273</v>
      </c>
      <c r="D25" s="24">
        <f t="shared" si="9"/>
        <v>27.3</v>
      </c>
      <c r="E25" s="24">
        <f t="shared" si="0"/>
        <v>66.7</v>
      </c>
      <c r="F25" s="29">
        <f t="shared" si="1"/>
        <v>0.44466666666666671</v>
      </c>
      <c r="H25" s="26">
        <v>10</v>
      </c>
      <c r="I25" s="24">
        <f t="shared" si="10"/>
        <v>273</v>
      </c>
      <c r="J25" s="24">
        <f t="shared" si="11"/>
        <v>27.3</v>
      </c>
      <c r="K25" s="24">
        <f t="shared" si="2"/>
        <v>111.7</v>
      </c>
      <c r="L25" s="29">
        <f t="shared" si="3"/>
        <v>0.37233333333333335</v>
      </c>
      <c r="N25" s="26">
        <v>10</v>
      </c>
      <c r="O25" s="24">
        <f t="shared" si="12"/>
        <v>273</v>
      </c>
      <c r="P25" s="24">
        <f t="shared" si="13"/>
        <v>27.3</v>
      </c>
      <c r="Q25" s="24">
        <f t="shared" si="4"/>
        <v>171.7</v>
      </c>
      <c r="R25" s="29">
        <f t="shared" si="5"/>
        <v>0.34339999999999998</v>
      </c>
      <c r="T25" s="26">
        <v>10</v>
      </c>
      <c r="U25" s="24">
        <f t="shared" si="14"/>
        <v>273</v>
      </c>
      <c r="V25" s="24">
        <f t="shared" si="15"/>
        <v>27.3</v>
      </c>
      <c r="W25" s="24">
        <f t="shared" si="6"/>
        <v>321.7</v>
      </c>
      <c r="X25" s="29">
        <f t="shared" si="7"/>
        <v>0.32169999999999999</v>
      </c>
    </row>
    <row r="26" spans="2:24" ht="16.5" thickBot="1" x14ac:dyDescent="0.3"/>
    <row r="27" spans="2:24" ht="18.75" x14ac:dyDescent="0.3">
      <c r="B27" s="49" t="s">
        <v>52</v>
      </c>
      <c r="C27" s="50"/>
      <c r="D27" s="50"/>
      <c r="E27" s="50"/>
      <c r="F27" s="51"/>
      <c r="H27" s="49" t="s">
        <v>52</v>
      </c>
      <c r="I27" s="50"/>
      <c r="J27" s="50"/>
      <c r="K27" s="50"/>
      <c r="L27" s="51"/>
      <c r="N27" s="49" t="s">
        <v>52</v>
      </c>
      <c r="O27" s="50"/>
      <c r="P27" s="50"/>
      <c r="Q27" s="50"/>
      <c r="R27" s="51"/>
      <c r="T27" s="49" t="s">
        <v>52</v>
      </c>
      <c r="U27" s="50"/>
      <c r="V27" s="50"/>
      <c r="W27" s="50"/>
      <c r="X27" s="51"/>
    </row>
    <row r="28" spans="2:24" x14ac:dyDescent="0.25">
      <c r="B28" s="30" t="s">
        <v>47</v>
      </c>
      <c r="C28" s="31" t="s">
        <v>48</v>
      </c>
      <c r="D28" s="31" t="s">
        <v>49</v>
      </c>
      <c r="E28" s="31" t="s">
        <v>50</v>
      </c>
      <c r="F28" s="32" t="s">
        <v>51</v>
      </c>
      <c r="H28" s="30" t="s">
        <v>47</v>
      </c>
      <c r="I28" s="31" t="s">
        <v>48</v>
      </c>
      <c r="J28" s="31" t="s">
        <v>49</v>
      </c>
      <c r="K28" s="31" t="s">
        <v>50</v>
      </c>
      <c r="L28" s="32" t="s">
        <v>51</v>
      </c>
      <c r="N28" s="30" t="s">
        <v>47</v>
      </c>
      <c r="O28" s="31" t="s">
        <v>48</v>
      </c>
      <c r="P28" s="31" t="s">
        <v>49</v>
      </c>
      <c r="Q28" s="31" t="s">
        <v>50</v>
      </c>
      <c r="R28" s="32" t="s">
        <v>51</v>
      </c>
      <c r="T28" s="30" t="s">
        <v>47</v>
      </c>
      <c r="U28" s="31" t="s">
        <v>48</v>
      </c>
      <c r="V28" s="31" t="s">
        <v>49</v>
      </c>
      <c r="W28" s="31" t="s">
        <v>50</v>
      </c>
      <c r="X28" s="32" t="s">
        <v>51</v>
      </c>
    </row>
    <row r="29" spans="2:24" x14ac:dyDescent="0.25">
      <c r="B29" s="25">
        <v>1</v>
      </c>
      <c r="C29" s="22">
        <f>B29*$C$6</f>
        <v>71</v>
      </c>
      <c r="D29" s="22">
        <f>C29/B29</f>
        <v>71</v>
      </c>
      <c r="E29" s="22">
        <f t="shared" ref="E29:E38" si="16">$C$7+(D$11*$C$8)-D29</f>
        <v>23</v>
      </c>
      <c r="F29" s="28">
        <f t="shared" ref="F29:F38" si="17">E29/D$11</f>
        <v>0.15333333333333332</v>
      </c>
      <c r="H29" s="25">
        <v>1</v>
      </c>
      <c r="I29" s="22">
        <f>H29*$C$6</f>
        <v>71</v>
      </c>
      <c r="J29" s="22">
        <f>I29/H29</f>
        <v>71</v>
      </c>
      <c r="K29" s="22">
        <f t="shared" ref="K29:K38" si="18">$C$7+(J$11*$C$8)-J29</f>
        <v>68</v>
      </c>
      <c r="L29" s="28">
        <f t="shared" ref="L29:L38" si="19">K29/J$11</f>
        <v>0.22666666666666666</v>
      </c>
      <c r="N29" s="25">
        <v>1</v>
      </c>
      <c r="O29" s="22">
        <f>N29*$C$6</f>
        <v>71</v>
      </c>
      <c r="P29" s="22">
        <f>O29/N29</f>
        <v>71</v>
      </c>
      <c r="Q29" s="22">
        <f t="shared" ref="Q29:Q38" si="20">$C$7+(P$11*$C$8)-P29</f>
        <v>128</v>
      </c>
      <c r="R29" s="28">
        <f t="shared" ref="R29:R38" si="21">Q29/P$11</f>
        <v>0.25600000000000001</v>
      </c>
      <c r="T29" s="25">
        <v>1</v>
      </c>
      <c r="U29" s="22">
        <f>T29*$C$6</f>
        <v>71</v>
      </c>
      <c r="V29" s="22">
        <f>U29/T29</f>
        <v>71</v>
      </c>
      <c r="W29" s="22">
        <f t="shared" ref="W29:W38" si="22">$C$7+(V$11*$C$8)-V29</f>
        <v>278</v>
      </c>
      <c r="X29" s="28">
        <f t="shared" ref="X29:X38" si="23">W29/V$11</f>
        <v>0.27800000000000002</v>
      </c>
    </row>
    <row r="30" spans="2:24" x14ac:dyDescent="0.25">
      <c r="B30" s="25">
        <v>2</v>
      </c>
      <c r="C30" s="22">
        <f t="shared" ref="C30:C38" si="24">B30*$C$6</f>
        <v>142</v>
      </c>
      <c r="D30" s="22">
        <f t="shared" ref="D30:D38" si="25">C30/B30</f>
        <v>71</v>
      </c>
      <c r="E30" s="22">
        <f t="shared" si="16"/>
        <v>23</v>
      </c>
      <c r="F30" s="28">
        <f t="shared" si="17"/>
        <v>0.15333333333333332</v>
      </c>
      <c r="H30" s="25">
        <v>2</v>
      </c>
      <c r="I30" s="22">
        <f t="shared" ref="I30:I38" si="26">H30*$C$6</f>
        <v>142</v>
      </c>
      <c r="J30" s="22">
        <f t="shared" ref="J30:J38" si="27">I30/H30</f>
        <v>71</v>
      </c>
      <c r="K30" s="22">
        <f t="shared" si="18"/>
        <v>68</v>
      </c>
      <c r="L30" s="28">
        <f t="shared" si="19"/>
        <v>0.22666666666666666</v>
      </c>
      <c r="N30" s="25">
        <v>2</v>
      </c>
      <c r="O30" s="22">
        <f t="shared" ref="O30:O38" si="28">N30*$C$6</f>
        <v>142</v>
      </c>
      <c r="P30" s="22">
        <f t="shared" ref="P30:P38" si="29">O30/N30</f>
        <v>71</v>
      </c>
      <c r="Q30" s="22">
        <f t="shared" si="20"/>
        <v>128</v>
      </c>
      <c r="R30" s="28">
        <f t="shared" si="21"/>
        <v>0.25600000000000001</v>
      </c>
      <c r="T30" s="25">
        <v>2</v>
      </c>
      <c r="U30" s="22">
        <f t="shared" ref="U30:U38" si="30">T30*$C$6</f>
        <v>142</v>
      </c>
      <c r="V30" s="22">
        <f t="shared" ref="V30:V38" si="31">U30/T30</f>
        <v>71</v>
      </c>
      <c r="W30" s="22">
        <f t="shared" si="22"/>
        <v>278</v>
      </c>
      <c r="X30" s="28">
        <f t="shared" si="23"/>
        <v>0.27800000000000002</v>
      </c>
    </row>
    <row r="31" spans="2:24" x14ac:dyDescent="0.25">
      <c r="B31" s="25">
        <v>3</v>
      </c>
      <c r="C31" s="22">
        <f t="shared" si="24"/>
        <v>213</v>
      </c>
      <c r="D31" s="22">
        <f t="shared" si="25"/>
        <v>71</v>
      </c>
      <c r="E31" s="22">
        <f t="shared" si="16"/>
        <v>23</v>
      </c>
      <c r="F31" s="28">
        <f t="shared" si="17"/>
        <v>0.15333333333333332</v>
      </c>
      <c r="H31" s="25">
        <v>3</v>
      </c>
      <c r="I31" s="22">
        <f t="shared" si="26"/>
        <v>213</v>
      </c>
      <c r="J31" s="22">
        <f t="shared" si="27"/>
        <v>71</v>
      </c>
      <c r="K31" s="22">
        <f t="shared" si="18"/>
        <v>68</v>
      </c>
      <c r="L31" s="28">
        <f t="shared" si="19"/>
        <v>0.22666666666666666</v>
      </c>
      <c r="N31" s="25">
        <v>3</v>
      </c>
      <c r="O31" s="22">
        <f t="shared" si="28"/>
        <v>213</v>
      </c>
      <c r="P31" s="22">
        <f t="shared" si="29"/>
        <v>71</v>
      </c>
      <c r="Q31" s="22">
        <f t="shared" si="20"/>
        <v>128</v>
      </c>
      <c r="R31" s="28">
        <f t="shared" si="21"/>
        <v>0.25600000000000001</v>
      </c>
      <c r="T31" s="25">
        <v>3</v>
      </c>
      <c r="U31" s="22">
        <f t="shared" si="30"/>
        <v>213</v>
      </c>
      <c r="V31" s="22">
        <f t="shared" si="31"/>
        <v>71</v>
      </c>
      <c r="W31" s="22">
        <f t="shared" si="22"/>
        <v>278</v>
      </c>
      <c r="X31" s="28">
        <f t="shared" si="23"/>
        <v>0.27800000000000002</v>
      </c>
    </row>
    <row r="32" spans="2:24" x14ac:dyDescent="0.25">
      <c r="B32" s="25">
        <v>4</v>
      </c>
      <c r="C32" s="22">
        <f t="shared" si="24"/>
        <v>284</v>
      </c>
      <c r="D32" s="22">
        <f t="shared" si="25"/>
        <v>71</v>
      </c>
      <c r="E32" s="22">
        <f t="shared" si="16"/>
        <v>23</v>
      </c>
      <c r="F32" s="28">
        <f t="shared" si="17"/>
        <v>0.15333333333333332</v>
      </c>
      <c r="H32" s="25">
        <v>4</v>
      </c>
      <c r="I32" s="22">
        <f t="shared" si="26"/>
        <v>284</v>
      </c>
      <c r="J32" s="22">
        <f t="shared" si="27"/>
        <v>71</v>
      </c>
      <c r="K32" s="22">
        <f t="shared" si="18"/>
        <v>68</v>
      </c>
      <c r="L32" s="28">
        <f t="shared" si="19"/>
        <v>0.22666666666666666</v>
      </c>
      <c r="N32" s="25">
        <v>4</v>
      </c>
      <c r="O32" s="22">
        <f t="shared" si="28"/>
        <v>284</v>
      </c>
      <c r="P32" s="22">
        <f t="shared" si="29"/>
        <v>71</v>
      </c>
      <c r="Q32" s="22">
        <f t="shared" si="20"/>
        <v>128</v>
      </c>
      <c r="R32" s="28">
        <f t="shared" si="21"/>
        <v>0.25600000000000001</v>
      </c>
      <c r="T32" s="25">
        <v>4</v>
      </c>
      <c r="U32" s="22">
        <f t="shared" si="30"/>
        <v>284</v>
      </c>
      <c r="V32" s="22">
        <f t="shared" si="31"/>
        <v>71</v>
      </c>
      <c r="W32" s="22">
        <f t="shared" si="22"/>
        <v>278</v>
      </c>
      <c r="X32" s="28">
        <f t="shared" si="23"/>
        <v>0.27800000000000002</v>
      </c>
    </row>
    <row r="33" spans="2:24" x14ac:dyDescent="0.25">
      <c r="B33" s="25">
        <v>5</v>
      </c>
      <c r="C33" s="22">
        <f t="shared" si="24"/>
        <v>355</v>
      </c>
      <c r="D33" s="22">
        <f t="shared" si="25"/>
        <v>71</v>
      </c>
      <c r="E33" s="22">
        <f t="shared" si="16"/>
        <v>23</v>
      </c>
      <c r="F33" s="28">
        <f t="shared" si="17"/>
        <v>0.15333333333333332</v>
      </c>
      <c r="H33" s="25">
        <v>5</v>
      </c>
      <c r="I33" s="22">
        <f t="shared" si="26"/>
        <v>355</v>
      </c>
      <c r="J33" s="22">
        <f t="shared" si="27"/>
        <v>71</v>
      </c>
      <c r="K33" s="22">
        <f t="shared" si="18"/>
        <v>68</v>
      </c>
      <c r="L33" s="28">
        <f t="shared" si="19"/>
        <v>0.22666666666666666</v>
      </c>
      <c r="N33" s="25">
        <v>5</v>
      </c>
      <c r="O33" s="22">
        <f t="shared" si="28"/>
        <v>355</v>
      </c>
      <c r="P33" s="22">
        <f t="shared" si="29"/>
        <v>71</v>
      </c>
      <c r="Q33" s="22">
        <f t="shared" si="20"/>
        <v>128</v>
      </c>
      <c r="R33" s="28">
        <f t="shared" si="21"/>
        <v>0.25600000000000001</v>
      </c>
      <c r="T33" s="25">
        <v>5</v>
      </c>
      <c r="U33" s="22">
        <f t="shared" si="30"/>
        <v>355</v>
      </c>
      <c r="V33" s="22">
        <f t="shared" si="31"/>
        <v>71</v>
      </c>
      <c r="W33" s="22">
        <f t="shared" si="22"/>
        <v>278</v>
      </c>
      <c r="X33" s="28">
        <f t="shared" si="23"/>
        <v>0.27800000000000002</v>
      </c>
    </row>
    <row r="34" spans="2:24" x14ac:dyDescent="0.25">
      <c r="B34" s="25">
        <v>6</v>
      </c>
      <c r="C34" s="22">
        <f t="shared" si="24"/>
        <v>426</v>
      </c>
      <c r="D34" s="22">
        <f t="shared" si="25"/>
        <v>71</v>
      </c>
      <c r="E34" s="22">
        <f t="shared" si="16"/>
        <v>23</v>
      </c>
      <c r="F34" s="28">
        <f t="shared" si="17"/>
        <v>0.15333333333333332</v>
      </c>
      <c r="H34" s="25">
        <v>6</v>
      </c>
      <c r="I34" s="22">
        <f t="shared" si="26"/>
        <v>426</v>
      </c>
      <c r="J34" s="22">
        <f t="shared" si="27"/>
        <v>71</v>
      </c>
      <c r="K34" s="22">
        <f t="shared" si="18"/>
        <v>68</v>
      </c>
      <c r="L34" s="28">
        <f t="shared" si="19"/>
        <v>0.22666666666666666</v>
      </c>
      <c r="N34" s="25">
        <v>6</v>
      </c>
      <c r="O34" s="22">
        <f t="shared" si="28"/>
        <v>426</v>
      </c>
      <c r="P34" s="22">
        <f t="shared" si="29"/>
        <v>71</v>
      </c>
      <c r="Q34" s="22">
        <f t="shared" si="20"/>
        <v>128</v>
      </c>
      <c r="R34" s="28">
        <f t="shared" si="21"/>
        <v>0.25600000000000001</v>
      </c>
      <c r="T34" s="25">
        <v>6</v>
      </c>
      <c r="U34" s="22">
        <f t="shared" si="30"/>
        <v>426</v>
      </c>
      <c r="V34" s="22">
        <f t="shared" si="31"/>
        <v>71</v>
      </c>
      <c r="W34" s="22">
        <f t="shared" si="22"/>
        <v>278</v>
      </c>
      <c r="X34" s="28">
        <f t="shared" si="23"/>
        <v>0.27800000000000002</v>
      </c>
    </row>
    <row r="35" spans="2:24" x14ac:dyDescent="0.25">
      <c r="B35" s="25">
        <v>7</v>
      </c>
      <c r="C35" s="22">
        <f t="shared" si="24"/>
        <v>497</v>
      </c>
      <c r="D35" s="27">
        <f t="shared" si="25"/>
        <v>71</v>
      </c>
      <c r="E35" s="27">
        <f t="shared" si="16"/>
        <v>23</v>
      </c>
      <c r="F35" s="28">
        <f t="shared" si="17"/>
        <v>0.15333333333333332</v>
      </c>
      <c r="H35" s="25">
        <v>7</v>
      </c>
      <c r="I35" s="22">
        <f t="shared" si="26"/>
        <v>497</v>
      </c>
      <c r="J35" s="27">
        <f t="shared" si="27"/>
        <v>71</v>
      </c>
      <c r="K35" s="27">
        <f t="shared" si="18"/>
        <v>68</v>
      </c>
      <c r="L35" s="28">
        <f t="shared" si="19"/>
        <v>0.22666666666666666</v>
      </c>
      <c r="N35" s="25">
        <v>7</v>
      </c>
      <c r="O35" s="22">
        <f t="shared" si="28"/>
        <v>497</v>
      </c>
      <c r="P35" s="27">
        <f t="shared" si="29"/>
        <v>71</v>
      </c>
      <c r="Q35" s="27">
        <f t="shared" si="20"/>
        <v>128</v>
      </c>
      <c r="R35" s="28">
        <f t="shared" si="21"/>
        <v>0.25600000000000001</v>
      </c>
      <c r="T35" s="25">
        <v>7</v>
      </c>
      <c r="U35" s="22">
        <f t="shared" si="30"/>
        <v>497</v>
      </c>
      <c r="V35" s="27">
        <f t="shared" si="31"/>
        <v>71</v>
      </c>
      <c r="W35" s="27">
        <f t="shared" si="22"/>
        <v>278</v>
      </c>
      <c r="X35" s="28">
        <f t="shared" si="23"/>
        <v>0.27800000000000002</v>
      </c>
    </row>
    <row r="36" spans="2:24" x14ac:dyDescent="0.25">
      <c r="B36" s="25">
        <v>8</v>
      </c>
      <c r="C36" s="22">
        <f t="shared" si="24"/>
        <v>568</v>
      </c>
      <c r="D36" s="22">
        <f t="shared" si="25"/>
        <v>71</v>
      </c>
      <c r="E36" s="22">
        <f t="shared" si="16"/>
        <v>23</v>
      </c>
      <c r="F36" s="28">
        <f t="shared" si="17"/>
        <v>0.15333333333333332</v>
      </c>
      <c r="H36" s="25">
        <v>8</v>
      </c>
      <c r="I36" s="22">
        <f t="shared" si="26"/>
        <v>568</v>
      </c>
      <c r="J36" s="22">
        <f t="shared" si="27"/>
        <v>71</v>
      </c>
      <c r="K36" s="22">
        <f t="shared" si="18"/>
        <v>68</v>
      </c>
      <c r="L36" s="28">
        <f t="shared" si="19"/>
        <v>0.22666666666666666</v>
      </c>
      <c r="N36" s="25">
        <v>8</v>
      </c>
      <c r="O36" s="22">
        <f t="shared" si="28"/>
        <v>568</v>
      </c>
      <c r="P36" s="22">
        <f t="shared" si="29"/>
        <v>71</v>
      </c>
      <c r="Q36" s="22">
        <f t="shared" si="20"/>
        <v>128</v>
      </c>
      <c r="R36" s="28">
        <f t="shared" si="21"/>
        <v>0.25600000000000001</v>
      </c>
      <c r="T36" s="25">
        <v>8</v>
      </c>
      <c r="U36" s="22">
        <f t="shared" si="30"/>
        <v>568</v>
      </c>
      <c r="V36" s="22">
        <f t="shared" si="31"/>
        <v>71</v>
      </c>
      <c r="W36" s="22">
        <f t="shared" si="22"/>
        <v>278</v>
      </c>
      <c r="X36" s="28">
        <f t="shared" si="23"/>
        <v>0.27800000000000002</v>
      </c>
    </row>
    <row r="37" spans="2:24" x14ac:dyDescent="0.25">
      <c r="B37" s="25">
        <v>9</v>
      </c>
      <c r="C37" s="22">
        <f t="shared" si="24"/>
        <v>639</v>
      </c>
      <c r="D37" s="27">
        <f t="shared" si="25"/>
        <v>71</v>
      </c>
      <c r="E37" s="27">
        <f t="shared" si="16"/>
        <v>23</v>
      </c>
      <c r="F37" s="28">
        <f t="shared" si="17"/>
        <v>0.15333333333333332</v>
      </c>
      <c r="H37" s="25">
        <v>9</v>
      </c>
      <c r="I37" s="22">
        <f t="shared" si="26"/>
        <v>639</v>
      </c>
      <c r="J37" s="27">
        <f t="shared" si="27"/>
        <v>71</v>
      </c>
      <c r="K37" s="27">
        <f t="shared" si="18"/>
        <v>68</v>
      </c>
      <c r="L37" s="28">
        <f t="shared" si="19"/>
        <v>0.22666666666666666</v>
      </c>
      <c r="N37" s="25">
        <v>9</v>
      </c>
      <c r="O37" s="22">
        <f t="shared" si="28"/>
        <v>639</v>
      </c>
      <c r="P37" s="27">
        <f t="shared" si="29"/>
        <v>71</v>
      </c>
      <c r="Q37" s="27">
        <f t="shared" si="20"/>
        <v>128</v>
      </c>
      <c r="R37" s="28">
        <f t="shared" si="21"/>
        <v>0.25600000000000001</v>
      </c>
      <c r="T37" s="25">
        <v>9</v>
      </c>
      <c r="U37" s="22">
        <f t="shared" si="30"/>
        <v>639</v>
      </c>
      <c r="V37" s="27">
        <f t="shared" si="31"/>
        <v>71</v>
      </c>
      <c r="W37" s="27">
        <f t="shared" si="22"/>
        <v>278</v>
      </c>
      <c r="X37" s="28">
        <f t="shared" si="23"/>
        <v>0.27800000000000002</v>
      </c>
    </row>
    <row r="38" spans="2:24" ht="16.5" thickBot="1" x14ac:dyDescent="0.3">
      <c r="B38" s="26">
        <v>10</v>
      </c>
      <c r="C38" s="24">
        <f t="shared" si="24"/>
        <v>710</v>
      </c>
      <c r="D38" s="24">
        <f t="shared" si="25"/>
        <v>71</v>
      </c>
      <c r="E38" s="24">
        <f t="shared" si="16"/>
        <v>23</v>
      </c>
      <c r="F38" s="29">
        <f t="shared" si="17"/>
        <v>0.15333333333333332</v>
      </c>
      <c r="H38" s="26">
        <v>10</v>
      </c>
      <c r="I38" s="24">
        <f t="shared" si="26"/>
        <v>710</v>
      </c>
      <c r="J38" s="24">
        <f t="shared" si="27"/>
        <v>71</v>
      </c>
      <c r="K38" s="24">
        <f t="shared" si="18"/>
        <v>68</v>
      </c>
      <c r="L38" s="29">
        <f t="shared" si="19"/>
        <v>0.22666666666666666</v>
      </c>
      <c r="N38" s="26">
        <v>10</v>
      </c>
      <c r="O38" s="24">
        <f t="shared" si="28"/>
        <v>710</v>
      </c>
      <c r="P38" s="24">
        <f t="shared" si="29"/>
        <v>71</v>
      </c>
      <c r="Q38" s="24">
        <f t="shared" si="20"/>
        <v>128</v>
      </c>
      <c r="R38" s="29">
        <f t="shared" si="21"/>
        <v>0.25600000000000001</v>
      </c>
      <c r="T38" s="26">
        <v>10</v>
      </c>
      <c r="U38" s="24">
        <f t="shared" si="30"/>
        <v>710</v>
      </c>
      <c r="V38" s="24">
        <f t="shared" si="31"/>
        <v>71</v>
      </c>
      <c r="W38" s="24">
        <f t="shared" si="22"/>
        <v>278</v>
      </c>
      <c r="X38" s="29">
        <f t="shared" si="23"/>
        <v>0.27800000000000002</v>
      </c>
    </row>
    <row r="41" spans="2:24" ht="16.5" thickBot="1" x14ac:dyDescent="0.3"/>
    <row r="42" spans="2:24" ht="29.25" thickBot="1" x14ac:dyDescent="0.5">
      <c r="B42" s="52" t="s">
        <v>53</v>
      </c>
      <c r="C42" s="53"/>
      <c r="D42" s="53"/>
      <c r="E42" s="53"/>
      <c r="F42" s="53"/>
      <c r="G42" s="53"/>
      <c r="H42" s="53"/>
      <c r="I42" s="53"/>
      <c r="J42" s="53"/>
      <c r="K42" s="53"/>
      <c r="L42" s="54"/>
    </row>
  </sheetData>
  <mergeCells count="13">
    <mergeCell ref="T12:X12"/>
    <mergeCell ref="T14:X14"/>
    <mergeCell ref="T27:X27"/>
    <mergeCell ref="B42:L42"/>
    <mergeCell ref="N12:R12"/>
    <mergeCell ref="B12:F12"/>
    <mergeCell ref="B14:F14"/>
    <mergeCell ref="B27:F27"/>
    <mergeCell ref="H12:L12"/>
    <mergeCell ref="H14:L14"/>
    <mergeCell ref="H27:L27"/>
    <mergeCell ref="N14:R14"/>
    <mergeCell ref="N27:R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120" zoomScaleNormal="120" workbookViewId="0">
      <selection activeCell="C7" sqref="C7"/>
    </sheetView>
  </sheetViews>
  <sheetFormatPr defaultColWidth="11" defaultRowHeight="15.75" x14ac:dyDescent="0.25"/>
  <cols>
    <col min="2" max="2" width="18.875" bestFit="1" customWidth="1"/>
    <col min="3" max="3" width="12.5" bestFit="1" customWidth="1"/>
    <col min="4" max="4" width="13.875" bestFit="1" customWidth="1"/>
    <col min="5" max="5" width="14.125" bestFit="1" customWidth="1"/>
    <col min="6" max="6" width="12.125" bestFit="1" customWidth="1"/>
    <col min="7" max="7" width="5.625" customWidth="1"/>
    <col min="8" max="8" width="11.5" bestFit="1" customWidth="1"/>
    <col min="9" max="9" width="12.5" bestFit="1" customWidth="1"/>
    <col min="10" max="10" width="13.875" bestFit="1" customWidth="1"/>
    <col min="11" max="11" width="12.5" bestFit="1" customWidth="1"/>
    <col min="12" max="12" width="12.125" bestFit="1" customWidth="1"/>
    <col min="13" max="13" width="4.625" customWidth="1"/>
    <col min="14" max="14" width="11.5" bestFit="1" customWidth="1"/>
    <col min="15" max="15" width="12.5" bestFit="1" customWidth="1"/>
    <col min="16" max="16" width="13.875" bestFit="1" customWidth="1"/>
    <col min="17" max="17" width="12.5" bestFit="1" customWidth="1"/>
    <col min="18" max="18" width="12.125" bestFit="1" customWidth="1"/>
    <col min="19" max="19" width="5" customWidth="1"/>
    <col min="20" max="20" width="11.5" bestFit="1" customWidth="1"/>
    <col min="21" max="21" width="12.5" bestFit="1" customWidth="1"/>
    <col min="22" max="22" width="13.875" bestFit="1" customWidth="1"/>
    <col min="23" max="23" width="12.5" bestFit="1" customWidth="1"/>
    <col min="24" max="24" width="12.125" bestFit="1" customWidth="1"/>
  </cols>
  <sheetData>
    <row r="3" spans="2:24" x14ac:dyDescent="0.25">
      <c r="B3" t="s">
        <v>40</v>
      </c>
      <c r="C3" s="13">
        <v>123</v>
      </c>
    </row>
    <row r="4" spans="2:24" x14ac:dyDescent="0.25">
      <c r="B4" t="s">
        <v>41</v>
      </c>
      <c r="C4" s="13">
        <v>20</v>
      </c>
    </row>
    <row r="5" spans="2:24" x14ac:dyDescent="0.25">
      <c r="B5" t="s">
        <v>42</v>
      </c>
      <c r="C5" s="13">
        <v>0</v>
      </c>
    </row>
    <row r="6" spans="2:24" x14ac:dyDescent="0.25">
      <c r="B6" t="s">
        <v>43</v>
      </c>
      <c r="C6" s="13">
        <v>71</v>
      </c>
    </row>
    <row r="7" spans="2:24" x14ac:dyDescent="0.25">
      <c r="B7" t="s">
        <v>44</v>
      </c>
      <c r="C7" s="13">
        <v>49</v>
      </c>
    </row>
    <row r="8" spans="2:24" x14ac:dyDescent="0.25">
      <c r="B8" t="s">
        <v>45</v>
      </c>
      <c r="C8" s="14">
        <v>0.3</v>
      </c>
    </row>
    <row r="11" spans="2:24" ht="16.5" thickBot="1" x14ac:dyDescent="0.3">
      <c r="D11">
        <v>150</v>
      </c>
      <c r="J11">
        <v>300</v>
      </c>
      <c r="P11">
        <v>500</v>
      </c>
      <c r="V11">
        <v>1000</v>
      </c>
    </row>
    <row r="12" spans="2:24" ht="21.75" thickBot="1" x14ac:dyDescent="0.4">
      <c r="B12" s="46" t="str">
        <f>"Ordre på "&amp;D11&amp;" kr"</f>
        <v>Ordre på 150 kr</v>
      </c>
      <c r="C12" s="47"/>
      <c r="D12" s="47"/>
      <c r="E12" s="47"/>
      <c r="F12" s="48"/>
      <c r="H12" s="46" t="str">
        <f>"Ordre på "&amp;J11&amp;" kr"</f>
        <v>Ordre på 300 kr</v>
      </c>
      <c r="I12" s="47"/>
      <c r="J12" s="47"/>
      <c r="K12" s="47"/>
      <c r="L12" s="48"/>
      <c r="N12" s="46" t="str">
        <f>"Ordre på "&amp;P11&amp;" kr"</f>
        <v>Ordre på 500 kr</v>
      </c>
      <c r="O12" s="47"/>
      <c r="P12" s="47"/>
      <c r="Q12" s="47"/>
      <c r="R12" s="48"/>
      <c r="T12" s="46" t="str">
        <f>"Ordre på "&amp;V11&amp;" kr"</f>
        <v>Ordre på 1000 kr</v>
      </c>
      <c r="U12" s="47"/>
      <c r="V12" s="47"/>
      <c r="W12" s="47"/>
      <c r="X12" s="48"/>
    </row>
    <row r="13" spans="2:24" ht="16.5" thickBot="1" x14ac:dyDescent="0.3"/>
    <row r="14" spans="2:24" ht="18.75" x14ac:dyDescent="0.3">
      <c r="B14" s="49" t="s">
        <v>46</v>
      </c>
      <c r="C14" s="50"/>
      <c r="D14" s="50"/>
      <c r="E14" s="50"/>
      <c r="F14" s="51"/>
      <c r="H14" s="49" t="s">
        <v>46</v>
      </c>
      <c r="I14" s="50"/>
      <c r="J14" s="50"/>
      <c r="K14" s="50"/>
      <c r="L14" s="51"/>
      <c r="N14" s="49" t="s">
        <v>46</v>
      </c>
      <c r="O14" s="50"/>
      <c r="P14" s="50"/>
      <c r="Q14" s="50"/>
      <c r="R14" s="51"/>
      <c r="T14" s="49" t="s">
        <v>46</v>
      </c>
      <c r="U14" s="50"/>
      <c r="V14" s="50"/>
      <c r="W14" s="50"/>
      <c r="X14" s="51"/>
    </row>
    <row r="15" spans="2:24" x14ac:dyDescent="0.25">
      <c r="B15" s="30" t="s">
        <v>47</v>
      </c>
      <c r="C15" s="31" t="s">
        <v>48</v>
      </c>
      <c r="D15" s="31" t="s">
        <v>49</v>
      </c>
      <c r="E15" s="31" t="s">
        <v>50</v>
      </c>
      <c r="F15" s="32" t="s">
        <v>51</v>
      </c>
      <c r="H15" s="30" t="s">
        <v>47</v>
      </c>
      <c r="I15" s="31" t="s">
        <v>48</v>
      </c>
      <c r="J15" s="31" t="s">
        <v>49</v>
      </c>
      <c r="K15" s="31" t="s">
        <v>50</v>
      </c>
      <c r="L15" s="32" t="s">
        <v>51</v>
      </c>
      <c r="N15" s="30" t="s">
        <v>47</v>
      </c>
      <c r="O15" s="31" t="s">
        <v>48</v>
      </c>
      <c r="P15" s="31" t="s">
        <v>49</v>
      </c>
      <c r="Q15" s="31" t="s">
        <v>50</v>
      </c>
      <c r="R15" s="32" t="s">
        <v>51</v>
      </c>
      <c r="T15" s="30" t="s">
        <v>47</v>
      </c>
      <c r="U15" s="31" t="s">
        <v>48</v>
      </c>
      <c r="V15" s="31" t="s">
        <v>49</v>
      </c>
      <c r="W15" s="31" t="s">
        <v>50</v>
      </c>
      <c r="X15" s="32" t="s">
        <v>51</v>
      </c>
    </row>
    <row r="16" spans="2:24" x14ac:dyDescent="0.25">
      <c r="B16" s="25">
        <v>1</v>
      </c>
      <c r="C16" s="22">
        <f>$C$3+$C$4*B16</f>
        <v>143</v>
      </c>
      <c r="D16" s="22">
        <f>C16/B16</f>
        <v>143</v>
      </c>
      <c r="E16" s="22">
        <f t="shared" ref="E16:E25" si="0">$C$7+(D$11*$C$8)-D16</f>
        <v>-49</v>
      </c>
      <c r="F16" s="28">
        <f t="shared" ref="F16:F25" si="1">E16/D$11</f>
        <v>-0.32666666666666666</v>
      </c>
      <c r="H16" s="25">
        <v>1</v>
      </c>
      <c r="I16" s="22">
        <f>$C$3+$C$4*H16</f>
        <v>143</v>
      </c>
      <c r="J16" s="22">
        <f>I16/H16</f>
        <v>143</v>
      </c>
      <c r="K16" s="22">
        <f t="shared" ref="K16:K25" si="2">$C$7+(J$11*$C$8)-J16</f>
        <v>-4</v>
      </c>
      <c r="L16" s="28">
        <f t="shared" ref="L16:L25" si="3">K16/J$11</f>
        <v>-1.3333333333333334E-2</v>
      </c>
      <c r="N16" s="25">
        <v>1</v>
      </c>
      <c r="O16" s="22">
        <f>$C$3+$C$4*N16</f>
        <v>143</v>
      </c>
      <c r="P16" s="22">
        <f>O16/N16</f>
        <v>143</v>
      </c>
      <c r="Q16" s="22">
        <f t="shared" ref="Q16:Q25" si="4">$C$7+(P$11*$C$8)-P16</f>
        <v>56</v>
      </c>
      <c r="R16" s="28">
        <f t="shared" ref="R16:R25" si="5">Q16/P$11</f>
        <v>0.112</v>
      </c>
      <c r="T16" s="25">
        <v>1</v>
      </c>
      <c r="U16" s="22">
        <f>$C$3+$C$4*T16</f>
        <v>143</v>
      </c>
      <c r="V16" s="22">
        <f>U16/T16</f>
        <v>143</v>
      </c>
      <c r="W16" s="22">
        <f t="shared" ref="W16:W25" si="6">$C$7+(V$11*$C$8)-V16</f>
        <v>206</v>
      </c>
      <c r="X16" s="28">
        <f t="shared" ref="X16:X25" si="7">W16/V$11</f>
        <v>0.20599999999999999</v>
      </c>
    </row>
    <row r="17" spans="2:24" x14ac:dyDescent="0.25">
      <c r="B17" s="25">
        <v>2</v>
      </c>
      <c r="C17" s="22">
        <f t="shared" ref="C17:C25" si="8">$C$3+$C$4*B17</f>
        <v>163</v>
      </c>
      <c r="D17" s="22">
        <f t="shared" ref="D17:D25" si="9">C17/B17</f>
        <v>81.5</v>
      </c>
      <c r="E17" s="22">
        <f t="shared" si="0"/>
        <v>12.5</v>
      </c>
      <c r="F17" s="28">
        <f t="shared" si="1"/>
        <v>8.3333333333333329E-2</v>
      </c>
      <c r="H17" s="25">
        <v>2</v>
      </c>
      <c r="I17" s="22">
        <f t="shared" ref="I17:I25" si="10">$C$3+$C$4*H17</f>
        <v>163</v>
      </c>
      <c r="J17" s="22">
        <f t="shared" ref="J17:J25" si="11">I17/H17</f>
        <v>81.5</v>
      </c>
      <c r="K17" s="22">
        <f t="shared" si="2"/>
        <v>57.5</v>
      </c>
      <c r="L17" s="28">
        <f t="shared" si="3"/>
        <v>0.19166666666666668</v>
      </c>
      <c r="N17" s="25">
        <v>2</v>
      </c>
      <c r="O17" s="22">
        <f t="shared" ref="O17:O25" si="12">$C$3+$C$4*N17</f>
        <v>163</v>
      </c>
      <c r="P17" s="22">
        <f t="shared" ref="P17:P25" si="13">O17/N17</f>
        <v>81.5</v>
      </c>
      <c r="Q17" s="22">
        <f t="shared" si="4"/>
        <v>117.5</v>
      </c>
      <c r="R17" s="28">
        <f t="shared" si="5"/>
        <v>0.23499999999999999</v>
      </c>
      <c r="T17" s="25">
        <v>2</v>
      </c>
      <c r="U17" s="22">
        <f t="shared" ref="U17:U25" si="14">$C$3+$C$4*T17</f>
        <v>163</v>
      </c>
      <c r="V17" s="22">
        <f t="shared" ref="V17:V25" si="15">U17/T17</f>
        <v>81.5</v>
      </c>
      <c r="W17" s="22">
        <f t="shared" si="6"/>
        <v>267.5</v>
      </c>
      <c r="X17" s="28">
        <f t="shared" si="7"/>
        <v>0.26750000000000002</v>
      </c>
    </row>
    <row r="18" spans="2:24" x14ac:dyDescent="0.25">
      <c r="B18" s="25">
        <v>3</v>
      </c>
      <c r="C18" s="22">
        <f t="shared" si="8"/>
        <v>183</v>
      </c>
      <c r="D18" s="22">
        <f t="shared" si="9"/>
        <v>61</v>
      </c>
      <c r="E18" s="22">
        <f t="shared" si="0"/>
        <v>33</v>
      </c>
      <c r="F18" s="28">
        <f t="shared" si="1"/>
        <v>0.22</v>
      </c>
      <c r="H18" s="25">
        <v>3</v>
      </c>
      <c r="I18" s="22">
        <f t="shared" si="10"/>
        <v>183</v>
      </c>
      <c r="J18" s="22">
        <f t="shared" si="11"/>
        <v>61</v>
      </c>
      <c r="K18" s="22">
        <f t="shared" si="2"/>
        <v>78</v>
      </c>
      <c r="L18" s="28">
        <f t="shared" si="3"/>
        <v>0.26</v>
      </c>
      <c r="N18" s="25">
        <v>3</v>
      </c>
      <c r="O18" s="22">
        <f t="shared" si="12"/>
        <v>183</v>
      </c>
      <c r="P18" s="22">
        <f t="shared" si="13"/>
        <v>61</v>
      </c>
      <c r="Q18" s="22">
        <f t="shared" si="4"/>
        <v>138</v>
      </c>
      <c r="R18" s="28">
        <f t="shared" si="5"/>
        <v>0.27600000000000002</v>
      </c>
      <c r="T18" s="25">
        <v>3</v>
      </c>
      <c r="U18" s="22">
        <f t="shared" si="14"/>
        <v>183</v>
      </c>
      <c r="V18" s="22">
        <f t="shared" si="15"/>
        <v>61</v>
      </c>
      <c r="W18" s="22">
        <f t="shared" si="6"/>
        <v>288</v>
      </c>
      <c r="X18" s="28">
        <f t="shared" si="7"/>
        <v>0.28799999999999998</v>
      </c>
    </row>
    <row r="19" spans="2:24" x14ac:dyDescent="0.25">
      <c r="B19" s="25">
        <v>4</v>
      </c>
      <c r="C19" s="22">
        <f t="shared" si="8"/>
        <v>203</v>
      </c>
      <c r="D19" s="22">
        <f t="shared" si="9"/>
        <v>50.75</v>
      </c>
      <c r="E19" s="22">
        <f t="shared" si="0"/>
        <v>43.25</v>
      </c>
      <c r="F19" s="28">
        <f t="shared" si="1"/>
        <v>0.28833333333333333</v>
      </c>
      <c r="H19" s="25">
        <v>4</v>
      </c>
      <c r="I19" s="22">
        <f t="shared" si="10"/>
        <v>203</v>
      </c>
      <c r="J19" s="22">
        <f t="shared" si="11"/>
        <v>50.75</v>
      </c>
      <c r="K19" s="22">
        <f t="shared" si="2"/>
        <v>88.25</v>
      </c>
      <c r="L19" s="28">
        <f t="shared" si="3"/>
        <v>0.29416666666666669</v>
      </c>
      <c r="N19" s="25">
        <v>4</v>
      </c>
      <c r="O19" s="22">
        <f t="shared" si="12"/>
        <v>203</v>
      </c>
      <c r="P19" s="22">
        <f t="shared" si="13"/>
        <v>50.75</v>
      </c>
      <c r="Q19" s="22">
        <f t="shared" si="4"/>
        <v>148.25</v>
      </c>
      <c r="R19" s="28">
        <f t="shared" si="5"/>
        <v>0.29649999999999999</v>
      </c>
      <c r="T19" s="25">
        <v>4</v>
      </c>
      <c r="U19" s="22">
        <f t="shared" si="14"/>
        <v>203</v>
      </c>
      <c r="V19" s="22">
        <f t="shared" si="15"/>
        <v>50.75</v>
      </c>
      <c r="W19" s="22">
        <f t="shared" si="6"/>
        <v>298.25</v>
      </c>
      <c r="X19" s="28">
        <f t="shared" si="7"/>
        <v>0.29825000000000002</v>
      </c>
    </row>
    <row r="20" spans="2:24" x14ac:dyDescent="0.25">
      <c r="B20" s="25">
        <v>5</v>
      </c>
      <c r="C20" s="22">
        <f t="shared" si="8"/>
        <v>223</v>
      </c>
      <c r="D20" s="22">
        <f t="shared" si="9"/>
        <v>44.6</v>
      </c>
      <c r="E20" s="22">
        <f t="shared" si="0"/>
        <v>49.4</v>
      </c>
      <c r="F20" s="28">
        <f t="shared" si="1"/>
        <v>0.32933333333333331</v>
      </c>
      <c r="H20" s="25">
        <v>5</v>
      </c>
      <c r="I20" s="22">
        <f t="shared" si="10"/>
        <v>223</v>
      </c>
      <c r="J20" s="22">
        <f t="shared" si="11"/>
        <v>44.6</v>
      </c>
      <c r="K20" s="22">
        <f t="shared" si="2"/>
        <v>94.4</v>
      </c>
      <c r="L20" s="28">
        <f t="shared" si="3"/>
        <v>0.31466666666666671</v>
      </c>
      <c r="N20" s="25">
        <v>5</v>
      </c>
      <c r="O20" s="22">
        <f t="shared" si="12"/>
        <v>223</v>
      </c>
      <c r="P20" s="22">
        <f t="shared" si="13"/>
        <v>44.6</v>
      </c>
      <c r="Q20" s="22">
        <f t="shared" si="4"/>
        <v>154.4</v>
      </c>
      <c r="R20" s="28">
        <f t="shared" si="5"/>
        <v>0.30880000000000002</v>
      </c>
      <c r="T20" s="25">
        <v>5</v>
      </c>
      <c r="U20" s="22">
        <f t="shared" si="14"/>
        <v>223</v>
      </c>
      <c r="V20" s="22">
        <f t="shared" si="15"/>
        <v>44.6</v>
      </c>
      <c r="W20" s="22">
        <f t="shared" si="6"/>
        <v>304.39999999999998</v>
      </c>
      <c r="X20" s="28">
        <f t="shared" si="7"/>
        <v>0.3044</v>
      </c>
    </row>
    <row r="21" spans="2:24" x14ac:dyDescent="0.25">
      <c r="B21" s="25">
        <v>6</v>
      </c>
      <c r="C21" s="22">
        <f t="shared" si="8"/>
        <v>243</v>
      </c>
      <c r="D21" s="22">
        <f t="shared" si="9"/>
        <v>40.5</v>
      </c>
      <c r="E21" s="22">
        <f t="shared" si="0"/>
        <v>53.5</v>
      </c>
      <c r="F21" s="28">
        <f t="shared" si="1"/>
        <v>0.35666666666666669</v>
      </c>
      <c r="H21" s="25">
        <v>6</v>
      </c>
      <c r="I21" s="22">
        <f t="shared" si="10"/>
        <v>243</v>
      </c>
      <c r="J21" s="22">
        <f t="shared" si="11"/>
        <v>40.5</v>
      </c>
      <c r="K21" s="22">
        <f t="shared" si="2"/>
        <v>98.5</v>
      </c>
      <c r="L21" s="28">
        <f t="shared" si="3"/>
        <v>0.32833333333333331</v>
      </c>
      <c r="N21" s="25">
        <v>6</v>
      </c>
      <c r="O21" s="22">
        <f t="shared" si="12"/>
        <v>243</v>
      </c>
      <c r="P21" s="22">
        <f t="shared" si="13"/>
        <v>40.5</v>
      </c>
      <c r="Q21" s="22">
        <f t="shared" si="4"/>
        <v>158.5</v>
      </c>
      <c r="R21" s="28">
        <f t="shared" si="5"/>
        <v>0.317</v>
      </c>
      <c r="T21" s="25">
        <v>6</v>
      </c>
      <c r="U21" s="22">
        <f t="shared" si="14"/>
        <v>243</v>
      </c>
      <c r="V21" s="22">
        <f t="shared" si="15"/>
        <v>40.5</v>
      </c>
      <c r="W21" s="22">
        <f t="shared" si="6"/>
        <v>308.5</v>
      </c>
      <c r="X21" s="28">
        <f t="shared" si="7"/>
        <v>0.3085</v>
      </c>
    </row>
    <row r="22" spans="2:24" x14ac:dyDescent="0.25">
      <c r="B22" s="25">
        <v>7</v>
      </c>
      <c r="C22" s="22">
        <f t="shared" si="8"/>
        <v>263</v>
      </c>
      <c r="D22" s="23">
        <f t="shared" si="9"/>
        <v>37.571428571428569</v>
      </c>
      <c r="E22" s="23">
        <f t="shared" si="0"/>
        <v>56.428571428571431</v>
      </c>
      <c r="F22" s="28">
        <f t="shared" si="1"/>
        <v>0.37619047619047619</v>
      </c>
      <c r="H22" s="25">
        <v>7</v>
      </c>
      <c r="I22" s="22">
        <f t="shared" si="10"/>
        <v>263</v>
      </c>
      <c r="J22" s="23">
        <f t="shared" si="11"/>
        <v>37.571428571428569</v>
      </c>
      <c r="K22" s="23">
        <f t="shared" si="2"/>
        <v>101.42857142857143</v>
      </c>
      <c r="L22" s="28">
        <f t="shared" si="3"/>
        <v>0.33809523809523812</v>
      </c>
      <c r="N22" s="25">
        <v>7</v>
      </c>
      <c r="O22" s="22">
        <f t="shared" si="12"/>
        <v>263</v>
      </c>
      <c r="P22" s="23">
        <f t="shared" si="13"/>
        <v>37.571428571428569</v>
      </c>
      <c r="Q22" s="23">
        <f t="shared" si="4"/>
        <v>161.42857142857144</v>
      </c>
      <c r="R22" s="28">
        <f t="shared" si="5"/>
        <v>0.3228571428571429</v>
      </c>
      <c r="T22" s="25">
        <v>7</v>
      </c>
      <c r="U22" s="22">
        <f t="shared" si="14"/>
        <v>263</v>
      </c>
      <c r="V22" s="23">
        <f t="shared" si="15"/>
        <v>37.571428571428569</v>
      </c>
      <c r="W22" s="23">
        <f t="shared" si="6"/>
        <v>311.42857142857144</v>
      </c>
      <c r="X22" s="28">
        <f t="shared" si="7"/>
        <v>0.31142857142857144</v>
      </c>
    </row>
    <row r="23" spans="2:24" x14ac:dyDescent="0.25">
      <c r="B23" s="25">
        <v>8</v>
      </c>
      <c r="C23" s="22">
        <f t="shared" si="8"/>
        <v>283</v>
      </c>
      <c r="D23" s="22">
        <f t="shared" si="9"/>
        <v>35.375</v>
      </c>
      <c r="E23" s="22">
        <f t="shared" si="0"/>
        <v>58.625</v>
      </c>
      <c r="F23" s="28">
        <f t="shared" si="1"/>
        <v>0.39083333333333331</v>
      </c>
      <c r="H23" s="25">
        <v>8</v>
      </c>
      <c r="I23" s="22">
        <f t="shared" si="10"/>
        <v>283</v>
      </c>
      <c r="J23" s="22">
        <f t="shared" si="11"/>
        <v>35.375</v>
      </c>
      <c r="K23" s="22">
        <f t="shared" si="2"/>
        <v>103.625</v>
      </c>
      <c r="L23" s="28">
        <f t="shared" si="3"/>
        <v>0.34541666666666665</v>
      </c>
      <c r="N23" s="25">
        <v>8</v>
      </c>
      <c r="O23" s="22">
        <f t="shared" si="12"/>
        <v>283</v>
      </c>
      <c r="P23" s="22">
        <f t="shared" si="13"/>
        <v>35.375</v>
      </c>
      <c r="Q23" s="22">
        <f t="shared" si="4"/>
        <v>163.625</v>
      </c>
      <c r="R23" s="28">
        <f t="shared" si="5"/>
        <v>0.32724999999999999</v>
      </c>
      <c r="T23" s="25">
        <v>8</v>
      </c>
      <c r="U23" s="22">
        <f t="shared" si="14"/>
        <v>283</v>
      </c>
      <c r="V23" s="22">
        <f t="shared" si="15"/>
        <v>35.375</v>
      </c>
      <c r="W23" s="22">
        <f t="shared" si="6"/>
        <v>313.625</v>
      </c>
      <c r="X23" s="28">
        <f t="shared" si="7"/>
        <v>0.31362499999999999</v>
      </c>
    </row>
    <row r="24" spans="2:24" x14ac:dyDescent="0.25">
      <c r="B24" s="25">
        <v>9</v>
      </c>
      <c r="C24" s="22">
        <f t="shared" si="8"/>
        <v>303</v>
      </c>
      <c r="D24" s="23">
        <f t="shared" si="9"/>
        <v>33.666666666666664</v>
      </c>
      <c r="E24" s="23">
        <f t="shared" si="0"/>
        <v>60.333333333333336</v>
      </c>
      <c r="F24" s="28">
        <f t="shared" si="1"/>
        <v>0.40222222222222226</v>
      </c>
      <c r="H24" s="25">
        <v>9</v>
      </c>
      <c r="I24" s="22">
        <f t="shared" si="10"/>
        <v>303</v>
      </c>
      <c r="J24" s="23">
        <f t="shared" si="11"/>
        <v>33.666666666666664</v>
      </c>
      <c r="K24" s="23">
        <f t="shared" si="2"/>
        <v>105.33333333333334</v>
      </c>
      <c r="L24" s="28">
        <f t="shared" si="3"/>
        <v>0.35111111111111115</v>
      </c>
      <c r="N24" s="25">
        <v>9</v>
      </c>
      <c r="O24" s="22">
        <f t="shared" si="12"/>
        <v>303</v>
      </c>
      <c r="P24" s="23">
        <f t="shared" si="13"/>
        <v>33.666666666666664</v>
      </c>
      <c r="Q24" s="23">
        <f t="shared" si="4"/>
        <v>165.33333333333334</v>
      </c>
      <c r="R24" s="28">
        <f t="shared" si="5"/>
        <v>0.33066666666666666</v>
      </c>
      <c r="T24" s="25">
        <v>9</v>
      </c>
      <c r="U24" s="22">
        <f t="shared" si="14"/>
        <v>303</v>
      </c>
      <c r="V24" s="23">
        <f t="shared" si="15"/>
        <v>33.666666666666664</v>
      </c>
      <c r="W24" s="23">
        <f t="shared" si="6"/>
        <v>315.33333333333331</v>
      </c>
      <c r="X24" s="28">
        <f t="shared" si="7"/>
        <v>0.3153333333333333</v>
      </c>
    </row>
    <row r="25" spans="2:24" ht="16.5" thickBot="1" x14ac:dyDescent="0.3">
      <c r="B25" s="26">
        <v>10</v>
      </c>
      <c r="C25" s="24">
        <f t="shared" si="8"/>
        <v>323</v>
      </c>
      <c r="D25" s="24">
        <f t="shared" si="9"/>
        <v>32.299999999999997</v>
      </c>
      <c r="E25" s="24">
        <f t="shared" si="0"/>
        <v>61.7</v>
      </c>
      <c r="F25" s="29">
        <f t="shared" si="1"/>
        <v>0.41133333333333333</v>
      </c>
      <c r="H25" s="26">
        <v>10</v>
      </c>
      <c r="I25" s="24">
        <f t="shared" si="10"/>
        <v>323</v>
      </c>
      <c r="J25" s="24">
        <f t="shared" si="11"/>
        <v>32.299999999999997</v>
      </c>
      <c r="K25" s="24">
        <f t="shared" si="2"/>
        <v>106.7</v>
      </c>
      <c r="L25" s="29">
        <f t="shared" si="3"/>
        <v>0.35566666666666669</v>
      </c>
      <c r="N25" s="26">
        <v>10</v>
      </c>
      <c r="O25" s="24">
        <f t="shared" si="12"/>
        <v>323</v>
      </c>
      <c r="P25" s="24">
        <f t="shared" si="13"/>
        <v>32.299999999999997</v>
      </c>
      <c r="Q25" s="24">
        <f t="shared" si="4"/>
        <v>166.7</v>
      </c>
      <c r="R25" s="29">
        <f t="shared" si="5"/>
        <v>0.33339999999999997</v>
      </c>
      <c r="T25" s="26">
        <v>10</v>
      </c>
      <c r="U25" s="24">
        <f t="shared" si="14"/>
        <v>323</v>
      </c>
      <c r="V25" s="24">
        <f t="shared" si="15"/>
        <v>32.299999999999997</v>
      </c>
      <c r="W25" s="24">
        <f t="shared" si="6"/>
        <v>316.7</v>
      </c>
      <c r="X25" s="29">
        <f t="shared" si="7"/>
        <v>0.31669999999999998</v>
      </c>
    </row>
    <row r="26" spans="2:24" ht="16.5" thickBot="1" x14ac:dyDescent="0.3"/>
    <row r="27" spans="2:24" ht="18.75" x14ac:dyDescent="0.3">
      <c r="B27" s="49" t="s">
        <v>52</v>
      </c>
      <c r="C27" s="50"/>
      <c r="D27" s="50"/>
      <c r="E27" s="50"/>
      <c r="F27" s="51"/>
      <c r="H27" s="49" t="s">
        <v>52</v>
      </c>
      <c r="I27" s="50"/>
      <c r="J27" s="50"/>
      <c r="K27" s="50"/>
      <c r="L27" s="51"/>
      <c r="N27" s="49" t="s">
        <v>52</v>
      </c>
      <c r="O27" s="50"/>
      <c r="P27" s="50"/>
      <c r="Q27" s="50"/>
      <c r="R27" s="51"/>
      <c r="T27" s="49" t="s">
        <v>52</v>
      </c>
      <c r="U27" s="50"/>
      <c r="V27" s="50"/>
      <c r="W27" s="50"/>
      <c r="X27" s="51"/>
    </row>
    <row r="28" spans="2:24" x14ac:dyDescent="0.25">
      <c r="B28" s="30" t="s">
        <v>47</v>
      </c>
      <c r="C28" s="31" t="s">
        <v>48</v>
      </c>
      <c r="D28" s="31" t="s">
        <v>49</v>
      </c>
      <c r="E28" s="31" t="s">
        <v>50</v>
      </c>
      <c r="F28" s="32" t="s">
        <v>51</v>
      </c>
      <c r="H28" s="30" t="s">
        <v>47</v>
      </c>
      <c r="I28" s="31" t="s">
        <v>48</v>
      </c>
      <c r="J28" s="31" t="s">
        <v>49</v>
      </c>
      <c r="K28" s="31" t="s">
        <v>50</v>
      </c>
      <c r="L28" s="32" t="s">
        <v>51</v>
      </c>
      <c r="N28" s="30" t="s">
        <v>47</v>
      </c>
      <c r="O28" s="31" t="s">
        <v>48</v>
      </c>
      <c r="P28" s="31" t="s">
        <v>49</v>
      </c>
      <c r="Q28" s="31" t="s">
        <v>50</v>
      </c>
      <c r="R28" s="32" t="s">
        <v>51</v>
      </c>
      <c r="T28" s="30" t="s">
        <v>47</v>
      </c>
      <c r="U28" s="31" t="s">
        <v>48</v>
      </c>
      <c r="V28" s="31" t="s">
        <v>49</v>
      </c>
      <c r="W28" s="31" t="s">
        <v>50</v>
      </c>
      <c r="X28" s="32" t="s">
        <v>51</v>
      </c>
    </row>
    <row r="29" spans="2:24" x14ac:dyDescent="0.25">
      <c r="B29" s="25">
        <v>1</v>
      </c>
      <c r="C29" s="22">
        <f>B29*$C$6</f>
        <v>71</v>
      </c>
      <c r="D29" s="22">
        <f>C29/B29</f>
        <v>71</v>
      </c>
      <c r="E29" s="22">
        <f t="shared" ref="E29:E38" si="16">$C$7+(D$11*$C$8)-D29</f>
        <v>23</v>
      </c>
      <c r="F29" s="28">
        <f t="shared" ref="F29:F38" si="17">E29/D$11</f>
        <v>0.15333333333333332</v>
      </c>
      <c r="H29" s="25">
        <v>1</v>
      </c>
      <c r="I29" s="22">
        <f>H29*$C$6</f>
        <v>71</v>
      </c>
      <c r="J29" s="22">
        <f>I29/H29</f>
        <v>71</v>
      </c>
      <c r="K29" s="22">
        <f t="shared" ref="K29:K38" si="18">$C$7+(J$11*$C$8)-J29</f>
        <v>68</v>
      </c>
      <c r="L29" s="28">
        <f t="shared" ref="L29:L38" si="19">K29/J$11</f>
        <v>0.22666666666666666</v>
      </c>
      <c r="N29" s="25">
        <v>1</v>
      </c>
      <c r="O29" s="22">
        <f>N29*$C$6</f>
        <v>71</v>
      </c>
      <c r="P29" s="22">
        <f>O29/N29</f>
        <v>71</v>
      </c>
      <c r="Q29" s="22">
        <f t="shared" ref="Q29:Q38" si="20">$C$7+(P$11*$C$8)-P29</f>
        <v>128</v>
      </c>
      <c r="R29" s="28">
        <f t="shared" ref="R29:R38" si="21">Q29/P$11</f>
        <v>0.25600000000000001</v>
      </c>
      <c r="T29" s="25">
        <v>1</v>
      </c>
      <c r="U29" s="22">
        <f>T29*$C$6</f>
        <v>71</v>
      </c>
      <c r="V29" s="22">
        <f>U29/T29</f>
        <v>71</v>
      </c>
      <c r="W29" s="22">
        <f t="shared" ref="W29:W38" si="22">$C$7+(V$11*$C$8)-V29</f>
        <v>278</v>
      </c>
      <c r="X29" s="28">
        <f t="shared" ref="X29:X38" si="23">W29/V$11</f>
        <v>0.27800000000000002</v>
      </c>
    </row>
    <row r="30" spans="2:24" x14ac:dyDescent="0.25">
      <c r="B30" s="25">
        <v>2</v>
      </c>
      <c r="C30" s="22">
        <f t="shared" ref="C30:C38" si="24">B30*$C$6</f>
        <v>142</v>
      </c>
      <c r="D30" s="22">
        <f t="shared" ref="D30:D38" si="25">C30/B30</f>
        <v>71</v>
      </c>
      <c r="E30" s="22">
        <f t="shared" si="16"/>
        <v>23</v>
      </c>
      <c r="F30" s="28">
        <f t="shared" si="17"/>
        <v>0.15333333333333332</v>
      </c>
      <c r="H30" s="25">
        <v>2</v>
      </c>
      <c r="I30" s="22">
        <f t="shared" ref="I30:I38" si="26">H30*$C$6</f>
        <v>142</v>
      </c>
      <c r="J30" s="22">
        <f t="shared" ref="J30:J38" si="27">I30/H30</f>
        <v>71</v>
      </c>
      <c r="K30" s="22">
        <f t="shared" si="18"/>
        <v>68</v>
      </c>
      <c r="L30" s="28">
        <f t="shared" si="19"/>
        <v>0.22666666666666666</v>
      </c>
      <c r="N30" s="25">
        <v>2</v>
      </c>
      <c r="O30" s="22">
        <f t="shared" ref="O30:O38" si="28">N30*$C$6</f>
        <v>142</v>
      </c>
      <c r="P30" s="22">
        <f t="shared" ref="P30:P38" si="29">O30/N30</f>
        <v>71</v>
      </c>
      <c r="Q30" s="22">
        <f t="shared" si="20"/>
        <v>128</v>
      </c>
      <c r="R30" s="28">
        <f t="shared" si="21"/>
        <v>0.25600000000000001</v>
      </c>
      <c r="T30" s="25">
        <v>2</v>
      </c>
      <c r="U30" s="22">
        <f t="shared" ref="U30:U38" si="30">T30*$C$6</f>
        <v>142</v>
      </c>
      <c r="V30" s="22">
        <f t="shared" ref="V30:V38" si="31">U30/T30</f>
        <v>71</v>
      </c>
      <c r="W30" s="22">
        <f t="shared" si="22"/>
        <v>278</v>
      </c>
      <c r="X30" s="28">
        <f t="shared" si="23"/>
        <v>0.27800000000000002</v>
      </c>
    </row>
    <row r="31" spans="2:24" x14ac:dyDescent="0.25">
      <c r="B31" s="25">
        <v>3</v>
      </c>
      <c r="C31" s="22">
        <f t="shared" si="24"/>
        <v>213</v>
      </c>
      <c r="D31" s="22">
        <f t="shared" si="25"/>
        <v>71</v>
      </c>
      <c r="E31" s="22">
        <f t="shared" si="16"/>
        <v>23</v>
      </c>
      <c r="F31" s="28">
        <f t="shared" si="17"/>
        <v>0.15333333333333332</v>
      </c>
      <c r="H31" s="25">
        <v>3</v>
      </c>
      <c r="I31" s="22">
        <f t="shared" si="26"/>
        <v>213</v>
      </c>
      <c r="J31" s="22">
        <f t="shared" si="27"/>
        <v>71</v>
      </c>
      <c r="K31" s="22">
        <f t="shared" si="18"/>
        <v>68</v>
      </c>
      <c r="L31" s="28">
        <f t="shared" si="19"/>
        <v>0.22666666666666666</v>
      </c>
      <c r="N31" s="25">
        <v>3</v>
      </c>
      <c r="O31" s="22">
        <f t="shared" si="28"/>
        <v>213</v>
      </c>
      <c r="P31" s="22">
        <f t="shared" si="29"/>
        <v>71</v>
      </c>
      <c r="Q31" s="22">
        <f t="shared" si="20"/>
        <v>128</v>
      </c>
      <c r="R31" s="28">
        <f t="shared" si="21"/>
        <v>0.25600000000000001</v>
      </c>
      <c r="T31" s="25">
        <v>3</v>
      </c>
      <c r="U31" s="22">
        <f t="shared" si="30"/>
        <v>213</v>
      </c>
      <c r="V31" s="22">
        <f t="shared" si="31"/>
        <v>71</v>
      </c>
      <c r="W31" s="22">
        <f t="shared" si="22"/>
        <v>278</v>
      </c>
      <c r="X31" s="28">
        <f t="shared" si="23"/>
        <v>0.27800000000000002</v>
      </c>
    </row>
    <row r="32" spans="2:24" x14ac:dyDescent="0.25">
      <c r="B32" s="25">
        <v>4</v>
      </c>
      <c r="C32" s="22">
        <f t="shared" si="24"/>
        <v>284</v>
      </c>
      <c r="D32" s="22">
        <f t="shared" si="25"/>
        <v>71</v>
      </c>
      <c r="E32" s="22">
        <f t="shared" si="16"/>
        <v>23</v>
      </c>
      <c r="F32" s="28">
        <f t="shared" si="17"/>
        <v>0.15333333333333332</v>
      </c>
      <c r="H32" s="25">
        <v>4</v>
      </c>
      <c r="I32" s="22">
        <f t="shared" si="26"/>
        <v>284</v>
      </c>
      <c r="J32" s="22">
        <f t="shared" si="27"/>
        <v>71</v>
      </c>
      <c r="K32" s="22">
        <f t="shared" si="18"/>
        <v>68</v>
      </c>
      <c r="L32" s="28">
        <f t="shared" si="19"/>
        <v>0.22666666666666666</v>
      </c>
      <c r="N32" s="25">
        <v>4</v>
      </c>
      <c r="O32" s="22">
        <f t="shared" si="28"/>
        <v>284</v>
      </c>
      <c r="P32" s="22">
        <f t="shared" si="29"/>
        <v>71</v>
      </c>
      <c r="Q32" s="22">
        <f t="shared" si="20"/>
        <v>128</v>
      </c>
      <c r="R32" s="28">
        <f t="shared" si="21"/>
        <v>0.25600000000000001</v>
      </c>
      <c r="T32" s="25">
        <v>4</v>
      </c>
      <c r="U32" s="22">
        <f t="shared" si="30"/>
        <v>284</v>
      </c>
      <c r="V32" s="22">
        <f t="shared" si="31"/>
        <v>71</v>
      </c>
      <c r="W32" s="22">
        <f t="shared" si="22"/>
        <v>278</v>
      </c>
      <c r="X32" s="28">
        <f t="shared" si="23"/>
        <v>0.27800000000000002</v>
      </c>
    </row>
    <row r="33" spans="2:24" x14ac:dyDescent="0.25">
      <c r="B33" s="25">
        <v>5</v>
      </c>
      <c r="C33" s="22">
        <f t="shared" si="24"/>
        <v>355</v>
      </c>
      <c r="D33" s="22">
        <f t="shared" si="25"/>
        <v>71</v>
      </c>
      <c r="E33" s="22">
        <f t="shared" si="16"/>
        <v>23</v>
      </c>
      <c r="F33" s="28">
        <f t="shared" si="17"/>
        <v>0.15333333333333332</v>
      </c>
      <c r="H33" s="25">
        <v>5</v>
      </c>
      <c r="I33" s="22">
        <f t="shared" si="26"/>
        <v>355</v>
      </c>
      <c r="J33" s="22">
        <f t="shared" si="27"/>
        <v>71</v>
      </c>
      <c r="K33" s="22">
        <f t="shared" si="18"/>
        <v>68</v>
      </c>
      <c r="L33" s="28">
        <f t="shared" si="19"/>
        <v>0.22666666666666666</v>
      </c>
      <c r="N33" s="25">
        <v>5</v>
      </c>
      <c r="O33" s="22">
        <f t="shared" si="28"/>
        <v>355</v>
      </c>
      <c r="P33" s="22">
        <f t="shared" si="29"/>
        <v>71</v>
      </c>
      <c r="Q33" s="22">
        <f t="shared" si="20"/>
        <v>128</v>
      </c>
      <c r="R33" s="28">
        <f t="shared" si="21"/>
        <v>0.25600000000000001</v>
      </c>
      <c r="T33" s="25">
        <v>5</v>
      </c>
      <c r="U33" s="22">
        <f t="shared" si="30"/>
        <v>355</v>
      </c>
      <c r="V33" s="22">
        <f t="shared" si="31"/>
        <v>71</v>
      </c>
      <c r="W33" s="22">
        <f t="shared" si="22"/>
        <v>278</v>
      </c>
      <c r="X33" s="28">
        <f t="shared" si="23"/>
        <v>0.27800000000000002</v>
      </c>
    </row>
    <row r="34" spans="2:24" x14ac:dyDescent="0.25">
      <c r="B34" s="25">
        <v>6</v>
      </c>
      <c r="C34" s="22">
        <f t="shared" si="24"/>
        <v>426</v>
      </c>
      <c r="D34" s="22">
        <f t="shared" si="25"/>
        <v>71</v>
      </c>
      <c r="E34" s="22">
        <f t="shared" si="16"/>
        <v>23</v>
      </c>
      <c r="F34" s="28">
        <f t="shared" si="17"/>
        <v>0.15333333333333332</v>
      </c>
      <c r="H34" s="25">
        <v>6</v>
      </c>
      <c r="I34" s="22">
        <f t="shared" si="26"/>
        <v>426</v>
      </c>
      <c r="J34" s="22">
        <f t="shared" si="27"/>
        <v>71</v>
      </c>
      <c r="K34" s="22">
        <f t="shared" si="18"/>
        <v>68</v>
      </c>
      <c r="L34" s="28">
        <f t="shared" si="19"/>
        <v>0.22666666666666666</v>
      </c>
      <c r="N34" s="25">
        <v>6</v>
      </c>
      <c r="O34" s="22">
        <f t="shared" si="28"/>
        <v>426</v>
      </c>
      <c r="P34" s="22">
        <f t="shared" si="29"/>
        <v>71</v>
      </c>
      <c r="Q34" s="22">
        <f t="shared" si="20"/>
        <v>128</v>
      </c>
      <c r="R34" s="28">
        <f t="shared" si="21"/>
        <v>0.25600000000000001</v>
      </c>
      <c r="T34" s="25">
        <v>6</v>
      </c>
      <c r="U34" s="22">
        <f t="shared" si="30"/>
        <v>426</v>
      </c>
      <c r="V34" s="22">
        <f t="shared" si="31"/>
        <v>71</v>
      </c>
      <c r="W34" s="22">
        <f t="shared" si="22"/>
        <v>278</v>
      </c>
      <c r="X34" s="28">
        <f t="shared" si="23"/>
        <v>0.27800000000000002</v>
      </c>
    </row>
    <row r="35" spans="2:24" x14ac:dyDescent="0.25">
      <c r="B35" s="25">
        <v>7</v>
      </c>
      <c r="C35" s="22">
        <f t="shared" si="24"/>
        <v>497</v>
      </c>
      <c r="D35" s="27">
        <f t="shared" si="25"/>
        <v>71</v>
      </c>
      <c r="E35" s="27">
        <f t="shared" si="16"/>
        <v>23</v>
      </c>
      <c r="F35" s="28">
        <f t="shared" si="17"/>
        <v>0.15333333333333332</v>
      </c>
      <c r="H35" s="25">
        <v>7</v>
      </c>
      <c r="I35" s="22">
        <f t="shared" si="26"/>
        <v>497</v>
      </c>
      <c r="J35" s="27">
        <f t="shared" si="27"/>
        <v>71</v>
      </c>
      <c r="K35" s="27">
        <f t="shared" si="18"/>
        <v>68</v>
      </c>
      <c r="L35" s="28">
        <f t="shared" si="19"/>
        <v>0.22666666666666666</v>
      </c>
      <c r="N35" s="25">
        <v>7</v>
      </c>
      <c r="O35" s="22">
        <f t="shared" si="28"/>
        <v>497</v>
      </c>
      <c r="P35" s="27">
        <f t="shared" si="29"/>
        <v>71</v>
      </c>
      <c r="Q35" s="27">
        <f t="shared" si="20"/>
        <v>128</v>
      </c>
      <c r="R35" s="28">
        <f t="shared" si="21"/>
        <v>0.25600000000000001</v>
      </c>
      <c r="T35" s="25">
        <v>7</v>
      </c>
      <c r="U35" s="22">
        <f t="shared" si="30"/>
        <v>497</v>
      </c>
      <c r="V35" s="27">
        <f t="shared" si="31"/>
        <v>71</v>
      </c>
      <c r="W35" s="27">
        <f t="shared" si="22"/>
        <v>278</v>
      </c>
      <c r="X35" s="28">
        <f t="shared" si="23"/>
        <v>0.27800000000000002</v>
      </c>
    </row>
    <row r="36" spans="2:24" x14ac:dyDescent="0.25">
      <c r="B36" s="25">
        <v>8</v>
      </c>
      <c r="C36" s="22">
        <f t="shared" si="24"/>
        <v>568</v>
      </c>
      <c r="D36" s="22">
        <f t="shared" si="25"/>
        <v>71</v>
      </c>
      <c r="E36" s="22">
        <f t="shared" si="16"/>
        <v>23</v>
      </c>
      <c r="F36" s="28">
        <f t="shared" si="17"/>
        <v>0.15333333333333332</v>
      </c>
      <c r="H36" s="25">
        <v>8</v>
      </c>
      <c r="I36" s="22">
        <f t="shared" si="26"/>
        <v>568</v>
      </c>
      <c r="J36" s="22">
        <f t="shared" si="27"/>
        <v>71</v>
      </c>
      <c r="K36" s="22">
        <f t="shared" si="18"/>
        <v>68</v>
      </c>
      <c r="L36" s="28">
        <f t="shared" si="19"/>
        <v>0.22666666666666666</v>
      </c>
      <c r="N36" s="25">
        <v>8</v>
      </c>
      <c r="O36" s="22">
        <f t="shared" si="28"/>
        <v>568</v>
      </c>
      <c r="P36" s="22">
        <f t="shared" si="29"/>
        <v>71</v>
      </c>
      <c r="Q36" s="22">
        <f t="shared" si="20"/>
        <v>128</v>
      </c>
      <c r="R36" s="28">
        <f t="shared" si="21"/>
        <v>0.25600000000000001</v>
      </c>
      <c r="T36" s="25">
        <v>8</v>
      </c>
      <c r="U36" s="22">
        <f t="shared" si="30"/>
        <v>568</v>
      </c>
      <c r="V36" s="22">
        <f t="shared" si="31"/>
        <v>71</v>
      </c>
      <c r="W36" s="22">
        <f t="shared" si="22"/>
        <v>278</v>
      </c>
      <c r="X36" s="28">
        <f t="shared" si="23"/>
        <v>0.27800000000000002</v>
      </c>
    </row>
    <row r="37" spans="2:24" x14ac:dyDescent="0.25">
      <c r="B37" s="25">
        <v>9</v>
      </c>
      <c r="C37" s="22">
        <f t="shared" si="24"/>
        <v>639</v>
      </c>
      <c r="D37" s="27">
        <f t="shared" si="25"/>
        <v>71</v>
      </c>
      <c r="E37" s="27">
        <f t="shared" si="16"/>
        <v>23</v>
      </c>
      <c r="F37" s="28">
        <f t="shared" si="17"/>
        <v>0.15333333333333332</v>
      </c>
      <c r="H37" s="25">
        <v>9</v>
      </c>
      <c r="I37" s="22">
        <f t="shared" si="26"/>
        <v>639</v>
      </c>
      <c r="J37" s="27">
        <f t="shared" si="27"/>
        <v>71</v>
      </c>
      <c r="K37" s="27">
        <f t="shared" si="18"/>
        <v>68</v>
      </c>
      <c r="L37" s="28">
        <f t="shared" si="19"/>
        <v>0.22666666666666666</v>
      </c>
      <c r="N37" s="25">
        <v>9</v>
      </c>
      <c r="O37" s="22">
        <f t="shared" si="28"/>
        <v>639</v>
      </c>
      <c r="P37" s="27">
        <f t="shared" si="29"/>
        <v>71</v>
      </c>
      <c r="Q37" s="27">
        <f t="shared" si="20"/>
        <v>128</v>
      </c>
      <c r="R37" s="28">
        <f t="shared" si="21"/>
        <v>0.25600000000000001</v>
      </c>
      <c r="T37" s="25">
        <v>9</v>
      </c>
      <c r="U37" s="22">
        <f t="shared" si="30"/>
        <v>639</v>
      </c>
      <c r="V37" s="27">
        <f t="shared" si="31"/>
        <v>71</v>
      </c>
      <c r="W37" s="27">
        <f t="shared" si="22"/>
        <v>278</v>
      </c>
      <c r="X37" s="28">
        <f t="shared" si="23"/>
        <v>0.27800000000000002</v>
      </c>
    </row>
    <row r="38" spans="2:24" ht="16.5" thickBot="1" x14ac:dyDescent="0.3">
      <c r="B38" s="26">
        <v>10</v>
      </c>
      <c r="C38" s="24">
        <f t="shared" si="24"/>
        <v>710</v>
      </c>
      <c r="D38" s="24">
        <f t="shared" si="25"/>
        <v>71</v>
      </c>
      <c r="E38" s="24">
        <f t="shared" si="16"/>
        <v>23</v>
      </c>
      <c r="F38" s="29">
        <f t="shared" si="17"/>
        <v>0.15333333333333332</v>
      </c>
      <c r="H38" s="26">
        <v>10</v>
      </c>
      <c r="I38" s="24">
        <f t="shared" si="26"/>
        <v>710</v>
      </c>
      <c r="J38" s="24">
        <f t="shared" si="27"/>
        <v>71</v>
      </c>
      <c r="K38" s="24">
        <f t="shared" si="18"/>
        <v>68</v>
      </c>
      <c r="L38" s="29">
        <f t="shared" si="19"/>
        <v>0.22666666666666666</v>
      </c>
      <c r="N38" s="26">
        <v>10</v>
      </c>
      <c r="O38" s="24">
        <f t="shared" si="28"/>
        <v>710</v>
      </c>
      <c r="P38" s="24">
        <f t="shared" si="29"/>
        <v>71</v>
      </c>
      <c r="Q38" s="24">
        <f t="shared" si="20"/>
        <v>128</v>
      </c>
      <c r="R38" s="29">
        <f t="shared" si="21"/>
        <v>0.25600000000000001</v>
      </c>
      <c r="T38" s="26">
        <v>10</v>
      </c>
      <c r="U38" s="24">
        <f t="shared" si="30"/>
        <v>710</v>
      </c>
      <c r="V38" s="24">
        <f t="shared" si="31"/>
        <v>71</v>
      </c>
      <c r="W38" s="24">
        <f t="shared" si="22"/>
        <v>278</v>
      </c>
      <c r="X38" s="29">
        <f t="shared" si="23"/>
        <v>0.27800000000000002</v>
      </c>
    </row>
    <row r="41" spans="2:24" ht="16.5" thickBot="1" x14ac:dyDescent="0.3"/>
    <row r="42" spans="2:24" ht="29.25" thickBot="1" x14ac:dyDescent="0.5">
      <c r="B42" s="52" t="s">
        <v>53</v>
      </c>
      <c r="C42" s="53"/>
      <c r="D42" s="53"/>
      <c r="E42" s="53"/>
      <c r="F42" s="53"/>
      <c r="G42" s="53"/>
      <c r="H42" s="53"/>
      <c r="I42" s="53"/>
      <c r="J42" s="53"/>
      <c r="K42" s="53"/>
      <c r="L42" s="54"/>
    </row>
  </sheetData>
  <mergeCells count="13">
    <mergeCell ref="B27:F27"/>
    <mergeCell ref="H27:L27"/>
    <mergeCell ref="N27:R27"/>
    <mergeCell ref="T27:X27"/>
    <mergeCell ref="B42:L42"/>
    <mergeCell ref="B12:F12"/>
    <mergeCell ref="H12:L12"/>
    <mergeCell ref="N12:R12"/>
    <mergeCell ref="T12:X12"/>
    <mergeCell ref="B14:F14"/>
    <mergeCell ref="H14:L14"/>
    <mergeCell ref="N14:R14"/>
    <mergeCell ref="T14:X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120" zoomScaleNormal="120" workbookViewId="0">
      <selection activeCell="C4" sqref="C4"/>
    </sheetView>
  </sheetViews>
  <sheetFormatPr defaultColWidth="11" defaultRowHeight="15.75" x14ac:dyDescent="0.25"/>
  <cols>
    <col min="2" max="2" width="18.875" bestFit="1" customWidth="1"/>
    <col min="3" max="3" width="12.5" bestFit="1" customWidth="1"/>
    <col min="4" max="4" width="13.875" bestFit="1" customWidth="1"/>
    <col min="5" max="5" width="14.125" bestFit="1" customWidth="1"/>
    <col min="6" max="6" width="12.125" bestFit="1" customWidth="1"/>
    <col min="7" max="7" width="5.625" customWidth="1"/>
    <col min="8" max="8" width="11.5" bestFit="1" customWidth="1"/>
    <col min="9" max="9" width="12.5" bestFit="1" customWidth="1"/>
    <col min="10" max="10" width="13.875" bestFit="1" customWidth="1"/>
    <col min="11" max="11" width="12.5" bestFit="1" customWidth="1"/>
    <col min="12" max="12" width="12.125" bestFit="1" customWidth="1"/>
    <col min="13" max="13" width="4.625" customWidth="1"/>
    <col min="14" max="14" width="11.5" bestFit="1" customWidth="1"/>
    <col min="15" max="15" width="12.5" bestFit="1" customWidth="1"/>
    <col min="16" max="16" width="13.875" bestFit="1" customWidth="1"/>
    <col min="17" max="17" width="12.5" bestFit="1" customWidth="1"/>
    <col min="18" max="18" width="12.125" bestFit="1" customWidth="1"/>
    <col min="19" max="19" width="5" customWidth="1"/>
    <col min="20" max="20" width="11.5" bestFit="1" customWidth="1"/>
    <col min="21" max="21" width="12.5" bestFit="1" customWidth="1"/>
    <col min="22" max="22" width="13.875" bestFit="1" customWidth="1"/>
    <col min="23" max="23" width="12.5" bestFit="1" customWidth="1"/>
    <col min="24" max="24" width="12.125" bestFit="1" customWidth="1"/>
  </cols>
  <sheetData>
    <row r="3" spans="2:24" x14ac:dyDescent="0.25">
      <c r="B3" t="s">
        <v>40</v>
      </c>
      <c r="C3" s="13">
        <v>123</v>
      </c>
    </row>
    <row r="4" spans="2:24" x14ac:dyDescent="0.25">
      <c r="B4" t="s">
        <v>41</v>
      </c>
      <c r="C4" s="13">
        <v>25</v>
      </c>
    </row>
    <row r="5" spans="2:24" x14ac:dyDescent="0.25">
      <c r="B5" t="s">
        <v>42</v>
      </c>
      <c r="C5" s="13">
        <v>0</v>
      </c>
    </row>
    <row r="6" spans="2:24" x14ac:dyDescent="0.25">
      <c r="B6" t="s">
        <v>43</v>
      </c>
      <c r="C6" s="13">
        <v>81</v>
      </c>
    </row>
    <row r="7" spans="2:24" x14ac:dyDescent="0.25">
      <c r="B7" t="s">
        <v>44</v>
      </c>
      <c r="C7" s="13">
        <v>49</v>
      </c>
    </row>
    <row r="8" spans="2:24" x14ac:dyDescent="0.25">
      <c r="B8" t="s">
        <v>45</v>
      </c>
      <c r="C8" s="14">
        <v>0.3</v>
      </c>
    </row>
    <row r="11" spans="2:24" ht="16.5" thickBot="1" x14ac:dyDescent="0.3">
      <c r="D11">
        <v>150</v>
      </c>
      <c r="J11">
        <v>300</v>
      </c>
      <c r="P11">
        <v>500</v>
      </c>
      <c r="V11">
        <v>1000</v>
      </c>
    </row>
    <row r="12" spans="2:24" ht="21.75" thickBot="1" x14ac:dyDescent="0.4">
      <c r="B12" s="46" t="str">
        <f>"Ordre på "&amp;D11&amp;" kr"</f>
        <v>Ordre på 150 kr</v>
      </c>
      <c r="C12" s="47"/>
      <c r="D12" s="47"/>
      <c r="E12" s="47"/>
      <c r="F12" s="48"/>
      <c r="H12" s="46" t="str">
        <f>"Ordre på "&amp;J11&amp;" kr"</f>
        <v>Ordre på 300 kr</v>
      </c>
      <c r="I12" s="47"/>
      <c r="J12" s="47"/>
      <c r="K12" s="47"/>
      <c r="L12" s="48"/>
      <c r="N12" s="46" t="str">
        <f>"Ordre på "&amp;P11&amp;" kr"</f>
        <v>Ordre på 500 kr</v>
      </c>
      <c r="O12" s="47"/>
      <c r="P12" s="47"/>
      <c r="Q12" s="47"/>
      <c r="R12" s="48"/>
      <c r="T12" s="46" t="str">
        <f>"Ordre på "&amp;V11&amp;" kr"</f>
        <v>Ordre på 1000 kr</v>
      </c>
      <c r="U12" s="47"/>
      <c r="V12" s="47"/>
      <c r="W12" s="47"/>
      <c r="X12" s="48"/>
    </row>
    <row r="13" spans="2:24" ht="16.5" thickBot="1" x14ac:dyDescent="0.3"/>
    <row r="14" spans="2:24" ht="18.75" x14ac:dyDescent="0.3">
      <c r="B14" s="49" t="s">
        <v>46</v>
      </c>
      <c r="C14" s="50"/>
      <c r="D14" s="50"/>
      <c r="E14" s="50"/>
      <c r="F14" s="51"/>
      <c r="H14" s="49" t="s">
        <v>46</v>
      </c>
      <c r="I14" s="50"/>
      <c r="J14" s="50"/>
      <c r="K14" s="50"/>
      <c r="L14" s="51"/>
      <c r="N14" s="49" t="s">
        <v>46</v>
      </c>
      <c r="O14" s="50"/>
      <c r="P14" s="50"/>
      <c r="Q14" s="50"/>
      <c r="R14" s="51"/>
      <c r="T14" s="49" t="s">
        <v>46</v>
      </c>
      <c r="U14" s="50"/>
      <c r="V14" s="50"/>
      <c r="W14" s="50"/>
      <c r="X14" s="51"/>
    </row>
    <row r="15" spans="2:24" x14ac:dyDescent="0.25">
      <c r="B15" s="30" t="s">
        <v>47</v>
      </c>
      <c r="C15" s="31" t="s">
        <v>48</v>
      </c>
      <c r="D15" s="31" t="s">
        <v>49</v>
      </c>
      <c r="E15" s="31" t="s">
        <v>50</v>
      </c>
      <c r="F15" s="32" t="s">
        <v>51</v>
      </c>
      <c r="H15" s="30" t="s">
        <v>47</v>
      </c>
      <c r="I15" s="31" t="s">
        <v>48</v>
      </c>
      <c r="J15" s="31" t="s">
        <v>49</v>
      </c>
      <c r="K15" s="31" t="s">
        <v>50</v>
      </c>
      <c r="L15" s="32" t="s">
        <v>51</v>
      </c>
      <c r="N15" s="30" t="s">
        <v>47</v>
      </c>
      <c r="O15" s="31" t="s">
        <v>48</v>
      </c>
      <c r="P15" s="31" t="s">
        <v>49</v>
      </c>
      <c r="Q15" s="31" t="s">
        <v>50</v>
      </c>
      <c r="R15" s="32" t="s">
        <v>51</v>
      </c>
      <c r="T15" s="30" t="s">
        <v>47</v>
      </c>
      <c r="U15" s="31" t="s">
        <v>48</v>
      </c>
      <c r="V15" s="31" t="s">
        <v>49</v>
      </c>
      <c r="W15" s="31" t="s">
        <v>50</v>
      </c>
      <c r="X15" s="32" t="s">
        <v>51</v>
      </c>
    </row>
    <row r="16" spans="2:24" x14ac:dyDescent="0.25">
      <c r="B16" s="25">
        <v>1</v>
      </c>
      <c r="C16" s="22">
        <f>$C$3+$C$4*B16</f>
        <v>148</v>
      </c>
      <c r="D16" s="22">
        <f>C16/B16</f>
        <v>148</v>
      </c>
      <c r="E16" s="22">
        <f t="shared" ref="E16:E25" si="0">$C$7+(D$11*$C$8)-D16</f>
        <v>-54</v>
      </c>
      <c r="F16" s="28">
        <f t="shared" ref="F16:F25" si="1">E16/D$11</f>
        <v>-0.36</v>
      </c>
      <c r="H16" s="25">
        <v>1</v>
      </c>
      <c r="I16" s="22">
        <f>$C$3+$C$4*H16</f>
        <v>148</v>
      </c>
      <c r="J16" s="22">
        <f>I16/H16</f>
        <v>148</v>
      </c>
      <c r="K16" s="22">
        <f t="shared" ref="K16:K25" si="2">$C$7+(J$11*$C$8)-J16</f>
        <v>-9</v>
      </c>
      <c r="L16" s="28">
        <f t="shared" ref="L16:L25" si="3">K16/J$11</f>
        <v>-0.03</v>
      </c>
      <c r="N16" s="25">
        <v>1</v>
      </c>
      <c r="O16" s="22">
        <f>$C$3+$C$4*N16</f>
        <v>148</v>
      </c>
      <c r="P16" s="22">
        <f>O16/N16</f>
        <v>148</v>
      </c>
      <c r="Q16" s="22">
        <f t="shared" ref="Q16:Q25" si="4">$C$7+(P$11*$C$8)-P16</f>
        <v>51</v>
      </c>
      <c r="R16" s="28">
        <f t="shared" ref="R16:R25" si="5">Q16/P$11</f>
        <v>0.10199999999999999</v>
      </c>
      <c r="T16" s="25">
        <v>1</v>
      </c>
      <c r="U16" s="22">
        <f>$C$3+$C$4*T16</f>
        <v>148</v>
      </c>
      <c r="V16" s="22">
        <f>U16/T16</f>
        <v>148</v>
      </c>
      <c r="W16" s="22">
        <f t="shared" ref="W16:W25" si="6">$C$7+(V$11*$C$8)-V16</f>
        <v>201</v>
      </c>
      <c r="X16" s="28">
        <f t="shared" ref="X16:X25" si="7">W16/V$11</f>
        <v>0.20100000000000001</v>
      </c>
    </row>
    <row r="17" spans="2:24" x14ac:dyDescent="0.25">
      <c r="B17" s="25">
        <v>2</v>
      </c>
      <c r="C17" s="22">
        <f t="shared" ref="C17:C25" si="8">$C$3+$C$4*B17</f>
        <v>173</v>
      </c>
      <c r="D17" s="22">
        <f t="shared" ref="D17:D25" si="9">C17/B17</f>
        <v>86.5</v>
      </c>
      <c r="E17" s="22">
        <f t="shared" si="0"/>
        <v>7.5</v>
      </c>
      <c r="F17" s="28">
        <f t="shared" si="1"/>
        <v>0.05</v>
      </c>
      <c r="H17" s="25">
        <v>2</v>
      </c>
      <c r="I17" s="22">
        <f t="shared" ref="I17:I25" si="10">$C$3+$C$4*H17</f>
        <v>173</v>
      </c>
      <c r="J17" s="22">
        <f t="shared" ref="J17:J25" si="11">I17/H17</f>
        <v>86.5</v>
      </c>
      <c r="K17" s="22">
        <f t="shared" si="2"/>
        <v>52.5</v>
      </c>
      <c r="L17" s="28">
        <f t="shared" si="3"/>
        <v>0.17499999999999999</v>
      </c>
      <c r="N17" s="25">
        <v>2</v>
      </c>
      <c r="O17" s="22">
        <f t="shared" ref="O17:O25" si="12">$C$3+$C$4*N17</f>
        <v>173</v>
      </c>
      <c r="P17" s="22">
        <f t="shared" ref="P17:P25" si="13">O17/N17</f>
        <v>86.5</v>
      </c>
      <c r="Q17" s="22">
        <f t="shared" si="4"/>
        <v>112.5</v>
      </c>
      <c r="R17" s="28">
        <f t="shared" si="5"/>
        <v>0.22500000000000001</v>
      </c>
      <c r="T17" s="25">
        <v>2</v>
      </c>
      <c r="U17" s="22">
        <f t="shared" ref="U17:U25" si="14">$C$3+$C$4*T17</f>
        <v>173</v>
      </c>
      <c r="V17" s="22">
        <f t="shared" ref="V17:V25" si="15">U17/T17</f>
        <v>86.5</v>
      </c>
      <c r="W17" s="22">
        <f t="shared" si="6"/>
        <v>262.5</v>
      </c>
      <c r="X17" s="28">
        <f t="shared" si="7"/>
        <v>0.26250000000000001</v>
      </c>
    </row>
    <row r="18" spans="2:24" x14ac:dyDescent="0.25">
      <c r="B18" s="25">
        <v>3</v>
      </c>
      <c r="C18" s="22">
        <f t="shared" si="8"/>
        <v>198</v>
      </c>
      <c r="D18" s="22">
        <f t="shared" si="9"/>
        <v>66</v>
      </c>
      <c r="E18" s="22">
        <f t="shared" si="0"/>
        <v>28</v>
      </c>
      <c r="F18" s="28">
        <f t="shared" si="1"/>
        <v>0.18666666666666668</v>
      </c>
      <c r="H18" s="25">
        <v>3</v>
      </c>
      <c r="I18" s="22">
        <f t="shared" si="10"/>
        <v>198</v>
      </c>
      <c r="J18" s="22">
        <f t="shared" si="11"/>
        <v>66</v>
      </c>
      <c r="K18" s="22">
        <f t="shared" si="2"/>
        <v>73</v>
      </c>
      <c r="L18" s="28">
        <f t="shared" si="3"/>
        <v>0.24333333333333335</v>
      </c>
      <c r="N18" s="25">
        <v>3</v>
      </c>
      <c r="O18" s="22">
        <f t="shared" si="12"/>
        <v>198</v>
      </c>
      <c r="P18" s="22">
        <f t="shared" si="13"/>
        <v>66</v>
      </c>
      <c r="Q18" s="22">
        <f t="shared" si="4"/>
        <v>133</v>
      </c>
      <c r="R18" s="28">
        <f t="shared" si="5"/>
        <v>0.26600000000000001</v>
      </c>
      <c r="T18" s="25">
        <v>3</v>
      </c>
      <c r="U18" s="22">
        <f t="shared" si="14"/>
        <v>198</v>
      </c>
      <c r="V18" s="22">
        <f t="shared" si="15"/>
        <v>66</v>
      </c>
      <c r="W18" s="22">
        <f t="shared" si="6"/>
        <v>283</v>
      </c>
      <c r="X18" s="28">
        <f t="shared" si="7"/>
        <v>0.28299999999999997</v>
      </c>
    </row>
    <row r="19" spans="2:24" x14ac:dyDescent="0.25">
      <c r="B19" s="25">
        <v>4</v>
      </c>
      <c r="C19" s="22">
        <f t="shared" si="8"/>
        <v>223</v>
      </c>
      <c r="D19" s="22">
        <f t="shared" si="9"/>
        <v>55.75</v>
      </c>
      <c r="E19" s="22">
        <f t="shared" si="0"/>
        <v>38.25</v>
      </c>
      <c r="F19" s="28">
        <f t="shared" si="1"/>
        <v>0.255</v>
      </c>
      <c r="H19" s="25">
        <v>4</v>
      </c>
      <c r="I19" s="22">
        <f t="shared" si="10"/>
        <v>223</v>
      </c>
      <c r="J19" s="22">
        <f t="shared" si="11"/>
        <v>55.75</v>
      </c>
      <c r="K19" s="22">
        <f t="shared" si="2"/>
        <v>83.25</v>
      </c>
      <c r="L19" s="28">
        <f t="shared" si="3"/>
        <v>0.27750000000000002</v>
      </c>
      <c r="N19" s="25">
        <v>4</v>
      </c>
      <c r="O19" s="22">
        <f t="shared" si="12"/>
        <v>223</v>
      </c>
      <c r="P19" s="22">
        <f t="shared" si="13"/>
        <v>55.75</v>
      </c>
      <c r="Q19" s="22">
        <f t="shared" si="4"/>
        <v>143.25</v>
      </c>
      <c r="R19" s="28">
        <f t="shared" si="5"/>
        <v>0.28649999999999998</v>
      </c>
      <c r="T19" s="25">
        <v>4</v>
      </c>
      <c r="U19" s="22">
        <f t="shared" si="14"/>
        <v>223</v>
      </c>
      <c r="V19" s="22">
        <f t="shared" si="15"/>
        <v>55.75</v>
      </c>
      <c r="W19" s="22">
        <f t="shared" si="6"/>
        <v>293.25</v>
      </c>
      <c r="X19" s="28">
        <f t="shared" si="7"/>
        <v>0.29325000000000001</v>
      </c>
    </row>
    <row r="20" spans="2:24" x14ac:dyDescent="0.25">
      <c r="B20" s="25">
        <v>5</v>
      </c>
      <c r="C20" s="22">
        <f t="shared" si="8"/>
        <v>248</v>
      </c>
      <c r="D20" s="22">
        <f t="shared" si="9"/>
        <v>49.6</v>
      </c>
      <c r="E20" s="22">
        <f t="shared" si="0"/>
        <v>44.4</v>
      </c>
      <c r="F20" s="28">
        <f t="shared" si="1"/>
        <v>0.29599999999999999</v>
      </c>
      <c r="H20" s="25">
        <v>5</v>
      </c>
      <c r="I20" s="22">
        <f t="shared" si="10"/>
        <v>248</v>
      </c>
      <c r="J20" s="22">
        <f t="shared" si="11"/>
        <v>49.6</v>
      </c>
      <c r="K20" s="22">
        <f t="shared" si="2"/>
        <v>89.4</v>
      </c>
      <c r="L20" s="28">
        <f t="shared" si="3"/>
        <v>0.29800000000000004</v>
      </c>
      <c r="N20" s="25">
        <v>5</v>
      </c>
      <c r="O20" s="22">
        <f t="shared" si="12"/>
        <v>248</v>
      </c>
      <c r="P20" s="22">
        <f t="shared" si="13"/>
        <v>49.6</v>
      </c>
      <c r="Q20" s="22">
        <f t="shared" si="4"/>
        <v>149.4</v>
      </c>
      <c r="R20" s="28">
        <f t="shared" si="5"/>
        <v>0.29880000000000001</v>
      </c>
      <c r="T20" s="25">
        <v>5</v>
      </c>
      <c r="U20" s="22">
        <f t="shared" si="14"/>
        <v>248</v>
      </c>
      <c r="V20" s="22">
        <f t="shared" si="15"/>
        <v>49.6</v>
      </c>
      <c r="W20" s="22">
        <f t="shared" si="6"/>
        <v>299.39999999999998</v>
      </c>
      <c r="X20" s="28">
        <f t="shared" si="7"/>
        <v>0.2994</v>
      </c>
    </row>
    <row r="21" spans="2:24" x14ac:dyDescent="0.25">
      <c r="B21" s="25">
        <v>6</v>
      </c>
      <c r="C21" s="22">
        <f t="shared" si="8"/>
        <v>273</v>
      </c>
      <c r="D21" s="22">
        <f t="shared" si="9"/>
        <v>45.5</v>
      </c>
      <c r="E21" s="22">
        <f t="shared" si="0"/>
        <v>48.5</v>
      </c>
      <c r="F21" s="28">
        <f t="shared" si="1"/>
        <v>0.32333333333333331</v>
      </c>
      <c r="H21" s="25">
        <v>6</v>
      </c>
      <c r="I21" s="22">
        <f t="shared" si="10"/>
        <v>273</v>
      </c>
      <c r="J21" s="22">
        <f t="shared" si="11"/>
        <v>45.5</v>
      </c>
      <c r="K21" s="22">
        <f t="shared" si="2"/>
        <v>93.5</v>
      </c>
      <c r="L21" s="28">
        <f t="shared" si="3"/>
        <v>0.31166666666666665</v>
      </c>
      <c r="N21" s="25">
        <v>6</v>
      </c>
      <c r="O21" s="22">
        <f t="shared" si="12"/>
        <v>273</v>
      </c>
      <c r="P21" s="22">
        <f t="shared" si="13"/>
        <v>45.5</v>
      </c>
      <c r="Q21" s="22">
        <f t="shared" si="4"/>
        <v>153.5</v>
      </c>
      <c r="R21" s="28">
        <f t="shared" si="5"/>
        <v>0.307</v>
      </c>
      <c r="T21" s="25">
        <v>6</v>
      </c>
      <c r="U21" s="22">
        <f t="shared" si="14"/>
        <v>273</v>
      </c>
      <c r="V21" s="22">
        <f t="shared" si="15"/>
        <v>45.5</v>
      </c>
      <c r="W21" s="22">
        <f t="shared" si="6"/>
        <v>303.5</v>
      </c>
      <c r="X21" s="28">
        <f t="shared" si="7"/>
        <v>0.30349999999999999</v>
      </c>
    </row>
    <row r="22" spans="2:24" x14ac:dyDescent="0.25">
      <c r="B22" s="25">
        <v>7</v>
      </c>
      <c r="C22" s="22">
        <f t="shared" si="8"/>
        <v>298</v>
      </c>
      <c r="D22" s="23">
        <f t="shared" si="9"/>
        <v>42.571428571428569</v>
      </c>
      <c r="E22" s="23">
        <f t="shared" si="0"/>
        <v>51.428571428571431</v>
      </c>
      <c r="F22" s="28">
        <f t="shared" si="1"/>
        <v>0.34285714285714286</v>
      </c>
      <c r="H22" s="25">
        <v>7</v>
      </c>
      <c r="I22" s="22">
        <f t="shared" si="10"/>
        <v>298</v>
      </c>
      <c r="J22" s="23">
        <f t="shared" si="11"/>
        <v>42.571428571428569</v>
      </c>
      <c r="K22" s="23">
        <f t="shared" si="2"/>
        <v>96.428571428571431</v>
      </c>
      <c r="L22" s="28">
        <f t="shared" si="3"/>
        <v>0.32142857142857145</v>
      </c>
      <c r="N22" s="25">
        <v>7</v>
      </c>
      <c r="O22" s="22">
        <f t="shared" si="12"/>
        <v>298</v>
      </c>
      <c r="P22" s="23">
        <f t="shared" si="13"/>
        <v>42.571428571428569</v>
      </c>
      <c r="Q22" s="23">
        <f t="shared" si="4"/>
        <v>156.42857142857144</v>
      </c>
      <c r="R22" s="28">
        <f t="shared" si="5"/>
        <v>0.31285714285714289</v>
      </c>
      <c r="T22" s="25">
        <v>7</v>
      </c>
      <c r="U22" s="22">
        <f t="shared" si="14"/>
        <v>298</v>
      </c>
      <c r="V22" s="23">
        <f t="shared" si="15"/>
        <v>42.571428571428569</v>
      </c>
      <c r="W22" s="23">
        <f t="shared" si="6"/>
        <v>306.42857142857144</v>
      </c>
      <c r="X22" s="28">
        <f t="shared" si="7"/>
        <v>0.30642857142857144</v>
      </c>
    </row>
    <row r="23" spans="2:24" x14ac:dyDescent="0.25">
      <c r="B23" s="25">
        <v>8</v>
      </c>
      <c r="C23" s="22">
        <f t="shared" si="8"/>
        <v>323</v>
      </c>
      <c r="D23" s="22">
        <f t="shared" si="9"/>
        <v>40.375</v>
      </c>
      <c r="E23" s="22">
        <f t="shared" si="0"/>
        <v>53.625</v>
      </c>
      <c r="F23" s="28">
        <f t="shared" si="1"/>
        <v>0.35749999999999998</v>
      </c>
      <c r="H23" s="25">
        <v>8</v>
      </c>
      <c r="I23" s="22">
        <f t="shared" si="10"/>
        <v>323</v>
      </c>
      <c r="J23" s="22">
        <f t="shared" si="11"/>
        <v>40.375</v>
      </c>
      <c r="K23" s="22">
        <f t="shared" si="2"/>
        <v>98.625</v>
      </c>
      <c r="L23" s="28">
        <f t="shared" si="3"/>
        <v>0.32874999999999999</v>
      </c>
      <c r="N23" s="25">
        <v>8</v>
      </c>
      <c r="O23" s="22">
        <f t="shared" si="12"/>
        <v>323</v>
      </c>
      <c r="P23" s="22">
        <f t="shared" si="13"/>
        <v>40.375</v>
      </c>
      <c r="Q23" s="22">
        <f t="shared" si="4"/>
        <v>158.625</v>
      </c>
      <c r="R23" s="28">
        <f t="shared" si="5"/>
        <v>0.31724999999999998</v>
      </c>
      <c r="T23" s="25">
        <v>8</v>
      </c>
      <c r="U23" s="22">
        <f t="shared" si="14"/>
        <v>323</v>
      </c>
      <c r="V23" s="22">
        <f t="shared" si="15"/>
        <v>40.375</v>
      </c>
      <c r="W23" s="22">
        <f t="shared" si="6"/>
        <v>308.625</v>
      </c>
      <c r="X23" s="28">
        <f t="shared" si="7"/>
        <v>0.30862499999999998</v>
      </c>
    </row>
    <row r="24" spans="2:24" x14ac:dyDescent="0.25">
      <c r="B24" s="25">
        <v>9</v>
      </c>
      <c r="C24" s="22">
        <f t="shared" si="8"/>
        <v>348</v>
      </c>
      <c r="D24" s="23">
        <f t="shared" si="9"/>
        <v>38.666666666666664</v>
      </c>
      <c r="E24" s="23">
        <f t="shared" si="0"/>
        <v>55.333333333333336</v>
      </c>
      <c r="F24" s="28">
        <f t="shared" si="1"/>
        <v>0.36888888888888888</v>
      </c>
      <c r="H24" s="25">
        <v>9</v>
      </c>
      <c r="I24" s="22">
        <f t="shared" si="10"/>
        <v>348</v>
      </c>
      <c r="J24" s="23">
        <f t="shared" si="11"/>
        <v>38.666666666666664</v>
      </c>
      <c r="K24" s="23">
        <f t="shared" si="2"/>
        <v>100.33333333333334</v>
      </c>
      <c r="L24" s="28">
        <f t="shared" si="3"/>
        <v>0.33444444444444449</v>
      </c>
      <c r="N24" s="25">
        <v>9</v>
      </c>
      <c r="O24" s="22">
        <f t="shared" si="12"/>
        <v>348</v>
      </c>
      <c r="P24" s="23">
        <f t="shared" si="13"/>
        <v>38.666666666666664</v>
      </c>
      <c r="Q24" s="23">
        <f t="shared" si="4"/>
        <v>160.33333333333334</v>
      </c>
      <c r="R24" s="28">
        <f t="shared" si="5"/>
        <v>0.32066666666666671</v>
      </c>
      <c r="T24" s="25">
        <v>9</v>
      </c>
      <c r="U24" s="22">
        <f t="shared" si="14"/>
        <v>348</v>
      </c>
      <c r="V24" s="23">
        <f t="shared" si="15"/>
        <v>38.666666666666664</v>
      </c>
      <c r="W24" s="23">
        <f t="shared" si="6"/>
        <v>310.33333333333331</v>
      </c>
      <c r="X24" s="28">
        <f t="shared" si="7"/>
        <v>0.31033333333333329</v>
      </c>
    </row>
    <row r="25" spans="2:24" ht="16.5" thickBot="1" x14ac:dyDescent="0.3">
      <c r="B25" s="26">
        <v>10</v>
      </c>
      <c r="C25" s="24">
        <f t="shared" si="8"/>
        <v>373</v>
      </c>
      <c r="D25" s="24">
        <f t="shared" si="9"/>
        <v>37.299999999999997</v>
      </c>
      <c r="E25" s="24">
        <f t="shared" si="0"/>
        <v>56.7</v>
      </c>
      <c r="F25" s="29">
        <f t="shared" si="1"/>
        <v>0.378</v>
      </c>
      <c r="H25" s="26">
        <v>10</v>
      </c>
      <c r="I25" s="24">
        <f t="shared" si="10"/>
        <v>373</v>
      </c>
      <c r="J25" s="24">
        <f t="shared" si="11"/>
        <v>37.299999999999997</v>
      </c>
      <c r="K25" s="24">
        <f t="shared" si="2"/>
        <v>101.7</v>
      </c>
      <c r="L25" s="29">
        <f t="shared" si="3"/>
        <v>0.33900000000000002</v>
      </c>
      <c r="N25" s="26">
        <v>10</v>
      </c>
      <c r="O25" s="24">
        <f t="shared" si="12"/>
        <v>373</v>
      </c>
      <c r="P25" s="24">
        <f t="shared" si="13"/>
        <v>37.299999999999997</v>
      </c>
      <c r="Q25" s="24">
        <f t="shared" si="4"/>
        <v>161.69999999999999</v>
      </c>
      <c r="R25" s="29">
        <f t="shared" si="5"/>
        <v>0.32339999999999997</v>
      </c>
      <c r="T25" s="26">
        <v>10</v>
      </c>
      <c r="U25" s="24">
        <f t="shared" si="14"/>
        <v>373</v>
      </c>
      <c r="V25" s="24">
        <f t="shared" si="15"/>
        <v>37.299999999999997</v>
      </c>
      <c r="W25" s="24">
        <f t="shared" si="6"/>
        <v>311.7</v>
      </c>
      <c r="X25" s="29">
        <f t="shared" si="7"/>
        <v>0.31169999999999998</v>
      </c>
    </row>
    <row r="26" spans="2:24" ht="16.5" thickBot="1" x14ac:dyDescent="0.3"/>
    <row r="27" spans="2:24" ht="18.75" x14ac:dyDescent="0.3">
      <c r="B27" s="49" t="s">
        <v>52</v>
      </c>
      <c r="C27" s="50"/>
      <c r="D27" s="50"/>
      <c r="E27" s="50"/>
      <c r="F27" s="51"/>
      <c r="H27" s="49" t="s">
        <v>52</v>
      </c>
      <c r="I27" s="50"/>
      <c r="J27" s="50"/>
      <c r="K27" s="50"/>
      <c r="L27" s="51"/>
      <c r="N27" s="49" t="s">
        <v>52</v>
      </c>
      <c r="O27" s="50"/>
      <c r="P27" s="50"/>
      <c r="Q27" s="50"/>
      <c r="R27" s="51"/>
      <c r="T27" s="49" t="s">
        <v>52</v>
      </c>
      <c r="U27" s="50"/>
      <c r="V27" s="50"/>
      <c r="W27" s="50"/>
      <c r="X27" s="51"/>
    </row>
    <row r="28" spans="2:24" x14ac:dyDescent="0.25">
      <c r="B28" s="30" t="s">
        <v>47</v>
      </c>
      <c r="C28" s="31" t="s">
        <v>48</v>
      </c>
      <c r="D28" s="31" t="s">
        <v>49</v>
      </c>
      <c r="E28" s="31" t="s">
        <v>50</v>
      </c>
      <c r="F28" s="32" t="s">
        <v>51</v>
      </c>
      <c r="H28" s="30" t="s">
        <v>47</v>
      </c>
      <c r="I28" s="31" t="s">
        <v>48</v>
      </c>
      <c r="J28" s="31" t="s">
        <v>49</v>
      </c>
      <c r="K28" s="31" t="s">
        <v>50</v>
      </c>
      <c r="L28" s="32" t="s">
        <v>51</v>
      </c>
      <c r="N28" s="30" t="s">
        <v>47</v>
      </c>
      <c r="O28" s="31" t="s">
        <v>48</v>
      </c>
      <c r="P28" s="31" t="s">
        <v>49</v>
      </c>
      <c r="Q28" s="31" t="s">
        <v>50</v>
      </c>
      <c r="R28" s="32" t="s">
        <v>51</v>
      </c>
      <c r="T28" s="30" t="s">
        <v>47</v>
      </c>
      <c r="U28" s="31" t="s">
        <v>48</v>
      </c>
      <c r="V28" s="31" t="s">
        <v>49</v>
      </c>
      <c r="W28" s="31" t="s">
        <v>50</v>
      </c>
      <c r="X28" s="32" t="s">
        <v>51</v>
      </c>
    </row>
    <row r="29" spans="2:24" x14ac:dyDescent="0.25">
      <c r="B29" s="25">
        <v>1</v>
      </c>
      <c r="C29" s="22">
        <f>B29*$C$6</f>
        <v>81</v>
      </c>
      <c r="D29" s="22">
        <f>C29/B29</f>
        <v>81</v>
      </c>
      <c r="E29" s="22">
        <f t="shared" ref="E29:E38" si="16">$C$7+(D$11*$C$8)-D29</f>
        <v>13</v>
      </c>
      <c r="F29" s="28">
        <f t="shared" ref="F29:F38" si="17">E29/D$11</f>
        <v>8.666666666666667E-2</v>
      </c>
      <c r="H29" s="25">
        <v>1</v>
      </c>
      <c r="I29" s="22">
        <f>H29*$C$6</f>
        <v>81</v>
      </c>
      <c r="J29" s="22">
        <f>I29/H29</f>
        <v>81</v>
      </c>
      <c r="K29" s="22">
        <f t="shared" ref="K29:K38" si="18">$C$7+(J$11*$C$8)-J29</f>
        <v>58</v>
      </c>
      <c r="L29" s="28">
        <f t="shared" ref="L29:L38" si="19">K29/J$11</f>
        <v>0.19333333333333333</v>
      </c>
      <c r="N29" s="25">
        <v>1</v>
      </c>
      <c r="O29" s="22">
        <f>N29*$C$6</f>
        <v>81</v>
      </c>
      <c r="P29" s="22">
        <f>O29/N29</f>
        <v>81</v>
      </c>
      <c r="Q29" s="22">
        <f t="shared" ref="Q29:Q38" si="20">$C$7+(P$11*$C$8)-P29</f>
        <v>118</v>
      </c>
      <c r="R29" s="28">
        <f t="shared" ref="R29:R38" si="21">Q29/P$11</f>
        <v>0.23599999999999999</v>
      </c>
      <c r="T29" s="25">
        <v>1</v>
      </c>
      <c r="U29" s="22">
        <f>T29*$C$6</f>
        <v>81</v>
      </c>
      <c r="V29" s="22">
        <f>U29/T29</f>
        <v>81</v>
      </c>
      <c r="W29" s="22">
        <f t="shared" ref="W29:W38" si="22">$C$7+(V$11*$C$8)-V29</f>
        <v>268</v>
      </c>
      <c r="X29" s="28">
        <f t="shared" ref="X29:X38" si="23">W29/V$11</f>
        <v>0.26800000000000002</v>
      </c>
    </row>
    <row r="30" spans="2:24" x14ac:dyDescent="0.25">
      <c r="B30" s="25">
        <v>2</v>
      </c>
      <c r="C30" s="22">
        <f t="shared" ref="C30:C38" si="24">B30*$C$6</f>
        <v>162</v>
      </c>
      <c r="D30" s="22">
        <f t="shared" ref="D30:D38" si="25">C30/B30</f>
        <v>81</v>
      </c>
      <c r="E30" s="22">
        <f t="shared" si="16"/>
        <v>13</v>
      </c>
      <c r="F30" s="28">
        <f t="shared" si="17"/>
        <v>8.666666666666667E-2</v>
      </c>
      <c r="H30" s="25">
        <v>2</v>
      </c>
      <c r="I30" s="22">
        <f t="shared" ref="I30:I38" si="26">H30*$C$6</f>
        <v>162</v>
      </c>
      <c r="J30" s="22">
        <f t="shared" ref="J30:J38" si="27">I30/H30</f>
        <v>81</v>
      </c>
      <c r="K30" s="22">
        <f t="shared" si="18"/>
        <v>58</v>
      </c>
      <c r="L30" s="28">
        <f t="shared" si="19"/>
        <v>0.19333333333333333</v>
      </c>
      <c r="N30" s="25">
        <v>2</v>
      </c>
      <c r="O30" s="22">
        <f t="shared" ref="O30:O38" si="28">N30*$C$6</f>
        <v>162</v>
      </c>
      <c r="P30" s="22">
        <f t="shared" ref="P30:P38" si="29">O30/N30</f>
        <v>81</v>
      </c>
      <c r="Q30" s="22">
        <f t="shared" si="20"/>
        <v>118</v>
      </c>
      <c r="R30" s="28">
        <f t="shared" si="21"/>
        <v>0.23599999999999999</v>
      </c>
      <c r="T30" s="25">
        <v>2</v>
      </c>
      <c r="U30" s="22">
        <f t="shared" ref="U30:U38" si="30">T30*$C$6</f>
        <v>162</v>
      </c>
      <c r="V30" s="22">
        <f t="shared" ref="V30:V38" si="31">U30/T30</f>
        <v>81</v>
      </c>
      <c r="W30" s="22">
        <f t="shared" si="22"/>
        <v>268</v>
      </c>
      <c r="X30" s="28">
        <f t="shared" si="23"/>
        <v>0.26800000000000002</v>
      </c>
    </row>
    <row r="31" spans="2:24" x14ac:dyDescent="0.25">
      <c r="B31" s="25">
        <v>3</v>
      </c>
      <c r="C31" s="22">
        <f t="shared" si="24"/>
        <v>243</v>
      </c>
      <c r="D31" s="22">
        <f t="shared" si="25"/>
        <v>81</v>
      </c>
      <c r="E31" s="22">
        <f t="shared" si="16"/>
        <v>13</v>
      </c>
      <c r="F31" s="28">
        <f t="shared" si="17"/>
        <v>8.666666666666667E-2</v>
      </c>
      <c r="H31" s="25">
        <v>3</v>
      </c>
      <c r="I31" s="22">
        <f t="shared" si="26"/>
        <v>243</v>
      </c>
      <c r="J31" s="22">
        <f t="shared" si="27"/>
        <v>81</v>
      </c>
      <c r="K31" s="22">
        <f t="shared" si="18"/>
        <v>58</v>
      </c>
      <c r="L31" s="28">
        <f t="shared" si="19"/>
        <v>0.19333333333333333</v>
      </c>
      <c r="N31" s="25">
        <v>3</v>
      </c>
      <c r="O31" s="22">
        <f t="shared" si="28"/>
        <v>243</v>
      </c>
      <c r="P31" s="22">
        <f t="shared" si="29"/>
        <v>81</v>
      </c>
      <c r="Q31" s="22">
        <f t="shared" si="20"/>
        <v>118</v>
      </c>
      <c r="R31" s="28">
        <f t="shared" si="21"/>
        <v>0.23599999999999999</v>
      </c>
      <c r="T31" s="25">
        <v>3</v>
      </c>
      <c r="U31" s="22">
        <f t="shared" si="30"/>
        <v>243</v>
      </c>
      <c r="V31" s="22">
        <f t="shared" si="31"/>
        <v>81</v>
      </c>
      <c r="W31" s="22">
        <f t="shared" si="22"/>
        <v>268</v>
      </c>
      <c r="X31" s="28">
        <f t="shared" si="23"/>
        <v>0.26800000000000002</v>
      </c>
    </row>
    <row r="32" spans="2:24" x14ac:dyDescent="0.25">
      <c r="B32" s="25">
        <v>4</v>
      </c>
      <c r="C32" s="22">
        <f t="shared" si="24"/>
        <v>324</v>
      </c>
      <c r="D32" s="22">
        <f t="shared" si="25"/>
        <v>81</v>
      </c>
      <c r="E32" s="22">
        <f t="shared" si="16"/>
        <v>13</v>
      </c>
      <c r="F32" s="28">
        <f t="shared" si="17"/>
        <v>8.666666666666667E-2</v>
      </c>
      <c r="H32" s="25">
        <v>4</v>
      </c>
      <c r="I32" s="22">
        <f t="shared" si="26"/>
        <v>324</v>
      </c>
      <c r="J32" s="22">
        <f t="shared" si="27"/>
        <v>81</v>
      </c>
      <c r="K32" s="22">
        <f t="shared" si="18"/>
        <v>58</v>
      </c>
      <c r="L32" s="28">
        <f t="shared" si="19"/>
        <v>0.19333333333333333</v>
      </c>
      <c r="N32" s="25">
        <v>4</v>
      </c>
      <c r="O32" s="22">
        <f t="shared" si="28"/>
        <v>324</v>
      </c>
      <c r="P32" s="22">
        <f t="shared" si="29"/>
        <v>81</v>
      </c>
      <c r="Q32" s="22">
        <f t="shared" si="20"/>
        <v>118</v>
      </c>
      <c r="R32" s="28">
        <f t="shared" si="21"/>
        <v>0.23599999999999999</v>
      </c>
      <c r="T32" s="25">
        <v>4</v>
      </c>
      <c r="U32" s="22">
        <f t="shared" si="30"/>
        <v>324</v>
      </c>
      <c r="V32" s="22">
        <f t="shared" si="31"/>
        <v>81</v>
      </c>
      <c r="W32" s="22">
        <f t="shared" si="22"/>
        <v>268</v>
      </c>
      <c r="X32" s="28">
        <f t="shared" si="23"/>
        <v>0.26800000000000002</v>
      </c>
    </row>
    <row r="33" spans="2:24" x14ac:dyDescent="0.25">
      <c r="B33" s="25">
        <v>5</v>
      </c>
      <c r="C33" s="22">
        <f t="shared" si="24"/>
        <v>405</v>
      </c>
      <c r="D33" s="22">
        <f t="shared" si="25"/>
        <v>81</v>
      </c>
      <c r="E33" s="22">
        <f t="shared" si="16"/>
        <v>13</v>
      </c>
      <c r="F33" s="28">
        <f t="shared" si="17"/>
        <v>8.666666666666667E-2</v>
      </c>
      <c r="H33" s="25">
        <v>5</v>
      </c>
      <c r="I33" s="22">
        <f t="shared" si="26"/>
        <v>405</v>
      </c>
      <c r="J33" s="22">
        <f t="shared" si="27"/>
        <v>81</v>
      </c>
      <c r="K33" s="22">
        <f t="shared" si="18"/>
        <v>58</v>
      </c>
      <c r="L33" s="28">
        <f t="shared" si="19"/>
        <v>0.19333333333333333</v>
      </c>
      <c r="N33" s="25">
        <v>5</v>
      </c>
      <c r="O33" s="22">
        <f t="shared" si="28"/>
        <v>405</v>
      </c>
      <c r="P33" s="22">
        <f t="shared" si="29"/>
        <v>81</v>
      </c>
      <c r="Q33" s="22">
        <f t="shared" si="20"/>
        <v>118</v>
      </c>
      <c r="R33" s="28">
        <f t="shared" si="21"/>
        <v>0.23599999999999999</v>
      </c>
      <c r="T33" s="25">
        <v>5</v>
      </c>
      <c r="U33" s="22">
        <f t="shared" si="30"/>
        <v>405</v>
      </c>
      <c r="V33" s="22">
        <f t="shared" si="31"/>
        <v>81</v>
      </c>
      <c r="W33" s="22">
        <f t="shared" si="22"/>
        <v>268</v>
      </c>
      <c r="X33" s="28">
        <f t="shared" si="23"/>
        <v>0.26800000000000002</v>
      </c>
    </row>
    <row r="34" spans="2:24" x14ac:dyDescent="0.25">
      <c r="B34" s="25">
        <v>6</v>
      </c>
      <c r="C34" s="22">
        <f t="shared" si="24"/>
        <v>486</v>
      </c>
      <c r="D34" s="22">
        <f t="shared" si="25"/>
        <v>81</v>
      </c>
      <c r="E34" s="22">
        <f t="shared" si="16"/>
        <v>13</v>
      </c>
      <c r="F34" s="28">
        <f t="shared" si="17"/>
        <v>8.666666666666667E-2</v>
      </c>
      <c r="H34" s="25">
        <v>6</v>
      </c>
      <c r="I34" s="22">
        <f t="shared" si="26"/>
        <v>486</v>
      </c>
      <c r="J34" s="22">
        <f t="shared" si="27"/>
        <v>81</v>
      </c>
      <c r="K34" s="22">
        <f t="shared" si="18"/>
        <v>58</v>
      </c>
      <c r="L34" s="28">
        <f t="shared" si="19"/>
        <v>0.19333333333333333</v>
      </c>
      <c r="N34" s="25">
        <v>6</v>
      </c>
      <c r="O34" s="22">
        <f t="shared" si="28"/>
        <v>486</v>
      </c>
      <c r="P34" s="22">
        <f t="shared" si="29"/>
        <v>81</v>
      </c>
      <c r="Q34" s="22">
        <f t="shared" si="20"/>
        <v>118</v>
      </c>
      <c r="R34" s="28">
        <f t="shared" si="21"/>
        <v>0.23599999999999999</v>
      </c>
      <c r="T34" s="25">
        <v>6</v>
      </c>
      <c r="U34" s="22">
        <f t="shared" si="30"/>
        <v>486</v>
      </c>
      <c r="V34" s="22">
        <f t="shared" si="31"/>
        <v>81</v>
      </c>
      <c r="W34" s="22">
        <f t="shared" si="22"/>
        <v>268</v>
      </c>
      <c r="X34" s="28">
        <f t="shared" si="23"/>
        <v>0.26800000000000002</v>
      </c>
    </row>
    <row r="35" spans="2:24" x14ac:dyDescent="0.25">
      <c r="B35" s="25">
        <v>7</v>
      </c>
      <c r="C35" s="22">
        <f t="shared" si="24"/>
        <v>567</v>
      </c>
      <c r="D35" s="27">
        <f t="shared" si="25"/>
        <v>81</v>
      </c>
      <c r="E35" s="27">
        <f t="shared" si="16"/>
        <v>13</v>
      </c>
      <c r="F35" s="28">
        <f t="shared" si="17"/>
        <v>8.666666666666667E-2</v>
      </c>
      <c r="H35" s="25">
        <v>7</v>
      </c>
      <c r="I35" s="22">
        <f t="shared" si="26"/>
        <v>567</v>
      </c>
      <c r="J35" s="27">
        <f t="shared" si="27"/>
        <v>81</v>
      </c>
      <c r="K35" s="27">
        <f t="shared" si="18"/>
        <v>58</v>
      </c>
      <c r="L35" s="28">
        <f t="shared" si="19"/>
        <v>0.19333333333333333</v>
      </c>
      <c r="N35" s="25">
        <v>7</v>
      </c>
      <c r="O35" s="22">
        <f t="shared" si="28"/>
        <v>567</v>
      </c>
      <c r="P35" s="27">
        <f t="shared" si="29"/>
        <v>81</v>
      </c>
      <c r="Q35" s="27">
        <f t="shared" si="20"/>
        <v>118</v>
      </c>
      <c r="R35" s="28">
        <f t="shared" si="21"/>
        <v>0.23599999999999999</v>
      </c>
      <c r="T35" s="25">
        <v>7</v>
      </c>
      <c r="U35" s="22">
        <f t="shared" si="30"/>
        <v>567</v>
      </c>
      <c r="V35" s="27">
        <f t="shared" si="31"/>
        <v>81</v>
      </c>
      <c r="W35" s="27">
        <f t="shared" si="22"/>
        <v>268</v>
      </c>
      <c r="X35" s="28">
        <f t="shared" si="23"/>
        <v>0.26800000000000002</v>
      </c>
    </row>
    <row r="36" spans="2:24" x14ac:dyDescent="0.25">
      <c r="B36" s="25">
        <v>8</v>
      </c>
      <c r="C36" s="22">
        <f t="shared" si="24"/>
        <v>648</v>
      </c>
      <c r="D36" s="22">
        <f t="shared" si="25"/>
        <v>81</v>
      </c>
      <c r="E36" s="22">
        <f t="shared" si="16"/>
        <v>13</v>
      </c>
      <c r="F36" s="28">
        <f t="shared" si="17"/>
        <v>8.666666666666667E-2</v>
      </c>
      <c r="H36" s="25">
        <v>8</v>
      </c>
      <c r="I36" s="22">
        <f t="shared" si="26"/>
        <v>648</v>
      </c>
      <c r="J36" s="22">
        <f t="shared" si="27"/>
        <v>81</v>
      </c>
      <c r="K36" s="22">
        <f t="shared" si="18"/>
        <v>58</v>
      </c>
      <c r="L36" s="28">
        <f t="shared" si="19"/>
        <v>0.19333333333333333</v>
      </c>
      <c r="N36" s="25">
        <v>8</v>
      </c>
      <c r="O36" s="22">
        <f t="shared" si="28"/>
        <v>648</v>
      </c>
      <c r="P36" s="22">
        <f t="shared" si="29"/>
        <v>81</v>
      </c>
      <c r="Q36" s="22">
        <f t="shared" si="20"/>
        <v>118</v>
      </c>
      <c r="R36" s="28">
        <f t="shared" si="21"/>
        <v>0.23599999999999999</v>
      </c>
      <c r="T36" s="25">
        <v>8</v>
      </c>
      <c r="U36" s="22">
        <f t="shared" si="30"/>
        <v>648</v>
      </c>
      <c r="V36" s="22">
        <f t="shared" si="31"/>
        <v>81</v>
      </c>
      <c r="W36" s="22">
        <f t="shared" si="22"/>
        <v>268</v>
      </c>
      <c r="X36" s="28">
        <f t="shared" si="23"/>
        <v>0.26800000000000002</v>
      </c>
    </row>
    <row r="37" spans="2:24" x14ac:dyDescent="0.25">
      <c r="B37" s="25">
        <v>9</v>
      </c>
      <c r="C37" s="22">
        <f t="shared" si="24"/>
        <v>729</v>
      </c>
      <c r="D37" s="27">
        <f t="shared" si="25"/>
        <v>81</v>
      </c>
      <c r="E37" s="27">
        <f t="shared" si="16"/>
        <v>13</v>
      </c>
      <c r="F37" s="28">
        <f t="shared" si="17"/>
        <v>8.666666666666667E-2</v>
      </c>
      <c r="H37" s="25">
        <v>9</v>
      </c>
      <c r="I37" s="22">
        <f t="shared" si="26"/>
        <v>729</v>
      </c>
      <c r="J37" s="27">
        <f t="shared" si="27"/>
        <v>81</v>
      </c>
      <c r="K37" s="27">
        <f t="shared" si="18"/>
        <v>58</v>
      </c>
      <c r="L37" s="28">
        <f t="shared" si="19"/>
        <v>0.19333333333333333</v>
      </c>
      <c r="N37" s="25">
        <v>9</v>
      </c>
      <c r="O37" s="22">
        <f t="shared" si="28"/>
        <v>729</v>
      </c>
      <c r="P37" s="27">
        <f t="shared" si="29"/>
        <v>81</v>
      </c>
      <c r="Q37" s="27">
        <f t="shared" si="20"/>
        <v>118</v>
      </c>
      <c r="R37" s="28">
        <f t="shared" si="21"/>
        <v>0.23599999999999999</v>
      </c>
      <c r="T37" s="25">
        <v>9</v>
      </c>
      <c r="U37" s="22">
        <f t="shared" si="30"/>
        <v>729</v>
      </c>
      <c r="V37" s="27">
        <f t="shared" si="31"/>
        <v>81</v>
      </c>
      <c r="W37" s="27">
        <f t="shared" si="22"/>
        <v>268</v>
      </c>
      <c r="X37" s="28">
        <f t="shared" si="23"/>
        <v>0.26800000000000002</v>
      </c>
    </row>
    <row r="38" spans="2:24" ht="16.5" thickBot="1" x14ac:dyDescent="0.3">
      <c r="B38" s="26">
        <v>10</v>
      </c>
      <c r="C38" s="24">
        <f t="shared" si="24"/>
        <v>810</v>
      </c>
      <c r="D38" s="24">
        <f t="shared" si="25"/>
        <v>81</v>
      </c>
      <c r="E38" s="24">
        <f t="shared" si="16"/>
        <v>13</v>
      </c>
      <c r="F38" s="29">
        <f t="shared" si="17"/>
        <v>8.666666666666667E-2</v>
      </c>
      <c r="H38" s="26">
        <v>10</v>
      </c>
      <c r="I38" s="24">
        <f t="shared" si="26"/>
        <v>810</v>
      </c>
      <c r="J38" s="24">
        <f t="shared" si="27"/>
        <v>81</v>
      </c>
      <c r="K38" s="24">
        <f t="shared" si="18"/>
        <v>58</v>
      </c>
      <c r="L38" s="29">
        <f t="shared" si="19"/>
        <v>0.19333333333333333</v>
      </c>
      <c r="N38" s="26">
        <v>10</v>
      </c>
      <c r="O38" s="24">
        <f t="shared" si="28"/>
        <v>810</v>
      </c>
      <c r="P38" s="24">
        <f t="shared" si="29"/>
        <v>81</v>
      </c>
      <c r="Q38" s="24">
        <f t="shared" si="20"/>
        <v>118</v>
      </c>
      <c r="R38" s="29">
        <f t="shared" si="21"/>
        <v>0.23599999999999999</v>
      </c>
      <c r="T38" s="26">
        <v>10</v>
      </c>
      <c r="U38" s="24">
        <f t="shared" si="30"/>
        <v>810</v>
      </c>
      <c r="V38" s="24">
        <f t="shared" si="31"/>
        <v>81</v>
      </c>
      <c r="W38" s="24">
        <f t="shared" si="22"/>
        <v>268</v>
      </c>
      <c r="X38" s="29">
        <f t="shared" si="23"/>
        <v>0.26800000000000002</v>
      </c>
    </row>
    <row r="41" spans="2:24" ht="16.5" thickBot="1" x14ac:dyDescent="0.3"/>
    <row r="42" spans="2:24" ht="29.25" thickBot="1" x14ac:dyDescent="0.5">
      <c r="B42" s="52" t="s">
        <v>53</v>
      </c>
      <c r="C42" s="53"/>
      <c r="D42" s="53"/>
      <c r="E42" s="53"/>
      <c r="F42" s="53"/>
      <c r="G42" s="53"/>
      <c r="H42" s="53"/>
      <c r="I42" s="53"/>
      <c r="J42" s="53"/>
      <c r="K42" s="53"/>
      <c r="L42" s="54"/>
    </row>
  </sheetData>
  <mergeCells count="13">
    <mergeCell ref="B27:F27"/>
    <mergeCell ref="H27:L27"/>
    <mergeCell ref="N27:R27"/>
    <mergeCell ref="T27:X27"/>
    <mergeCell ref="B42:L42"/>
    <mergeCell ref="B12:F12"/>
    <mergeCell ref="H12:L12"/>
    <mergeCell ref="N12:R12"/>
    <mergeCell ref="T12:X12"/>
    <mergeCell ref="B14:F14"/>
    <mergeCell ref="H14:L14"/>
    <mergeCell ref="N14:R14"/>
    <mergeCell ref="T14:X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D612D3FDCC54AB0867F0997DA0A34" ma:contentTypeVersion="13" ma:contentTypeDescription="Create a new document." ma:contentTypeScope="" ma:versionID="918f396252e26a53156966209d05b2ac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82ee63a73e7bf7b43acf63d7e067e041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AB17E1-587F-4EBB-BDE4-A94D13923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7A2714-9CAE-46BC-955A-13B3A965E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C3606-8C40-4C6C-A5AA-A26B7AFC1B3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http://schemas.microsoft.com/office/2006/metadata/properties"/>
    <ds:schemaRef ds:uri="http://schemas.microsoft.com/office/2006/documentManagement/types"/>
    <ds:schemaRef ds:uri="263ca01a-a29a-4a2b-9879-77f8d21a8c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60+mil</vt:lpstr>
      <vt:lpstr>40+mil</vt:lpstr>
      <vt:lpstr>20+mil</vt:lpstr>
      <vt:lpstr>10+mil</vt:lpstr>
      <vt:lpstr>Under 4,8mil</vt:lpstr>
      <vt:lpstr>Foodora profitt (ukedager)</vt:lpstr>
      <vt:lpstr>Foodora profitt (lørdager)</vt:lpstr>
      <vt:lpstr>Foodora profitt (søndager)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Wilhelmsen, Lise Marie</cp:lastModifiedBy>
  <cp:revision/>
  <dcterms:created xsi:type="dcterms:W3CDTF">2020-07-08T12:30:23Z</dcterms:created>
  <dcterms:modified xsi:type="dcterms:W3CDTF">2021-09-29T10:38:06Z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