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ti\OneDrive\Dokumenter\Skole\semester 6\Bachelor\Bachelor oppgave ferdigstilt\"/>
    </mc:Choice>
  </mc:AlternateContent>
  <xr:revisionPtr revIDLastSave="1" documentId="8_{C6EA213B-FABE-4BB0-8A8E-B6FCD93C90AD}" xr6:coauthVersionLast="43" xr6:coauthVersionMax="43" xr10:uidLastSave="{CD77C1D1-18D1-46C5-A67F-CD18F10E8641}"/>
  <bookViews>
    <workbookView xWindow="984" yWindow="564" windowWidth="17280" windowHeight="8964" xr2:uid="{D94AD941-32AC-4A6F-8B37-C54EFC29A23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19" i="1"/>
  <c r="G38" i="1" l="1"/>
  <c r="G26" i="1"/>
  <c r="G27" i="1"/>
  <c r="C60" i="1" l="1"/>
  <c r="G41" i="1"/>
  <c r="C65" i="1"/>
  <c r="D65" i="1" s="1"/>
  <c r="C73" i="1" l="1"/>
  <c r="C74" i="1" s="1"/>
  <c r="G54" i="1" l="1"/>
  <c r="E77" i="1" s="1"/>
  <c r="G51" i="1"/>
  <c r="C76" i="1"/>
  <c r="C58" i="1"/>
  <c r="C57" i="1"/>
  <c r="G17" i="1"/>
  <c r="G18" i="1" s="1"/>
  <c r="C39" i="1" s="1"/>
  <c r="F17" i="1"/>
  <c r="F18" i="1" s="1"/>
  <c r="E17" i="1"/>
  <c r="E18" i="1" s="1"/>
  <c r="D17" i="1"/>
  <c r="D18" i="1" s="1"/>
  <c r="C17" i="1"/>
  <c r="C18" i="1" s="1"/>
  <c r="D25" i="1" l="1"/>
  <c r="C47" i="1"/>
  <c r="C34" i="1"/>
  <c r="D34" i="1" s="1"/>
  <c r="C33" i="1"/>
  <c r="D33" i="1" s="1"/>
  <c r="C32" i="1"/>
  <c r="D32" i="1" s="1"/>
  <c r="D31" i="1"/>
  <c r="D39" i="1"/>
  <c r="C41" i="1"/>
  <c r="D41" i="1" s="1"/>
  <c r="C42" i="1"/>
  <c r="D42" i="1" s="1"/>
  <c r="C40" i="1"/>
  <c r="D40" i="1" s="1"/>
  <c r="D24" i="1"/>
  <c r="C23" i="1"/>
  <c r="D23" i="1"/>
  <c r="D26" i="1"/>
  <c r="C66" i="1"/>
  <c r="D66" i="1" s="1"/>
  <c r="C68" i="1"/>
  <c r="D68" i="1" s="1"/>
  <c r="C67" i="1"/>
  <c r="D67" i="1" s="1"/>
  <c r="G52" i="1"/>
  <c r="D73" i="1" s="1"/>
  <c r="D76" i="1" s="1"/>
  <c r="D77" i="1"/>
  <c r="G55" i="1"/>
  <c r="E73" i="1" s="1"/>
  <c r="E76" i="1" s="1"/>
  <c r="G46" i="1"/>
  <c r="C59" i="1" s="1"/>
  <c r="D47" i="1" l="1"/>
  <c r="C50" i="1"/>
  <c r="D50" i="1" s="1"/>
  <c r="C48" i="1"/>
  <c r="D48" i="1" s="1"/>
  <c r="C49" i="1"/>
  <c r="D49" i="1" s="1"/>
  <c r="C25" i="1"/>
  <c r="C24" i="1"/>
  <c r="C26" i="1"/>
  <c r="C78" i="1"/>
  <c r="D74" i="1"/>
  <c r="E74" i="1"/>
  <c r="E75" i="1"/>
  <c r="C75" i="1"/>
  <c r="D75" i="1"/>
</calcChain>
</file>

<file path=xl/sharedStrings.xml><?xml version="1.0" encoding="utf-8"?>
<sst xmlns="http://schemas.openxmlformats.org/spreadsheetml/2006/main" count="91" uniqueCount="68">
  <si>
    <t>Totaltid min</t>
  </si>
  <si>
    <t xml:space="preserve">Daglig </t>
  </si>
  <si>
    <t>Årlig</t>
  </si>
  <si>
    <t>Tid i timer</t>
  </si>
  <si>
    <t>ukentlig</t>
  </si>
  <si>
    <t xml:space="preserve">Timeslønn </t>
  </si>
  <si>
    <t xml:space="preserve">Lønnskostnader ved håndtering av papirer </t>
  </si>
  <si>
    <t xml:space="preserve">Kostnader ved kontor tid </t>
  </si>
  <si>
    <t xml:space="preserve">Kostnader </t>
  </si>
  <si>
    <t>Tid</t>
  </si>
  <si>
    <t xml:space="preserve">Tid i timer </t>
  </si>
  <si>
    <t xml:space="preserve">Ukentlig </t>
  </si>
  <si>
    <t xml:space="preserve">Månedlig </t>
  </si>
  <si>
    <t xml:space="preserve">Administrativ kostnader ventetid </t>
  </si>
  <si>
    <t>Kostnader</t>
  </si>
  <si>
    <t>Ukentlig</t>
  </si>
  <si>
    <t xml:space="preserve">Årlig </t>
  </si>
  <si>
    <t xml:space="preserve">Enkelt </t>
  </si>
  <si>
    <t xml:space="preserve">Månedlig  </t>
  </si>
  <si>
    <t xml:space="preserve">Kostnad </t>
  </si>
  <si>
    <t>Diversere opplysninger fra Fjordline</t>
  </si>
  <si>
    <t xml:space="preserve">Kostnad utskrift </t>
  </si>
  <si>
    <t>Månedlig</t>
  </si>
  <si>
    <t>Enkelt</t>
  </si>
  <si>
    <t>Kostnader per utskrift</t>
  </si>
  <si>
    <t xml:space="preserve">Daglig administrativ tid enkelt arbeider </t>
  </si>
  <si>
    <t xml:space="preserve">Daglig timesverk enkelt ansatt </t>
  </si>
  <si>
    <t xml:space="preserve">Informasjon om enkelt ansatt </t>
  </si>
  <si>
    <t xml:space="preserve">Arbeidsdager iløpet av året </t>
  </si>
  <si>
    <t xml:space="preserve">Timer per Arbeidsdag </t>
  </si>
  <si>
    <t>Dager i uken</t>
  </si>
  <si>
    <t xml:space="preserve">Estimert minimums rabatt </t>
  </si>
  <si>
    <t xml:space="preserve">Estimert maks rabatt </t>
  </si>
  <si>
    <t>Uten rabatt</t>
  </si>
  <si>
    <t>Rabatt 5%</t>
  </si>
  <si>
    <t xml:space="preserve">Nypris 5% </t>
  </si>
  <si>
    <t>Ny pris 5%</t>
  </si>
  <si>
    <t>Rabatt</t>
  </si>
  <si>
    <t>Årlig kostnad</t>
  </si>
  <si>
    <t>Transportpris per tralle</t>
  </si>
  <si>
    <t xml:space="preserve">Kostnader ved Utskrift av papirer hos Fjordline </t>
  </si>
  <si>
    <t>Ny pris 15%</t>
  </si>
  <si>
    <t>Rabatt 15%</t>
  </si>
  <si>
    <t>Nypris 15%</t>
  </si>
  <si>
    <t>Differanse mellom 5% og 15%</t>
  </si>
  <si>
    <t>Administrativ tid enkelt ansatt hos Fjordline</t>
  </si>
  <si>
    <t>Papir utland</t>
  </si>
  <si>
    <t xml:space="preserve">Måndendlig </t>
  </si>
  <si>
    <t>Kostnad i kr</t>
  </si>
  <si>
    <t xml:space="preserve">Papirtid totalt tid </t>
  </si>
  <si>
    <t xml:space="preserve">Totale kostnader ved papirhåndtering utland </t>
  </si>
  <si>
    <t>Enkelt løstralle</t>
  </si>
  <si>
    <t>Eneklt løstralle</t>
  </si>
  <si>
    <t xml:space="preserve">Diverse opplysninger fra Bring </t>
  </si>
  <si>
    <t xml:space="preserve">Transport av traller </t>
  </si>
  <si>
    <t xml:space="preserve">Kostnader løstralle </t>
  </si>
  <si>
    <t xml:space="preserve">Målte data rundt lossing </t>
  </si>
  <si>
    <t>Utlandstraller</t>
  </si>
  <si>
    <t>Rapport</t>
  </si>
  <si>
    <t>Ventetid Basert på håndtering av papirene</t>
  </si>
  <si>
    <r>
      <rPr>
        <b/>
        <sz val="12"/>
        <color theme="1"/>
        <rFont val="Times New Roman"/>
        <family val="1"/>
      </rPr>
      <t>Timelønn</t>
    </r>
    <r>
      <rPr>
        <sz val="12"/>
        <color theme="1"/>
        <rFont val="Times New Roman"/>
        <family val="1"/>
      </rPr>
      <t xml:space="preserve"> </t>
    </r>
  </si>
  <si>
    <r>
      <t>Tralle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mengde lossing</t>
    </r>
  </si>
  <si>
    <t>Gj.snitt tid per lastebærer</t>
  </si>
  <si>
    <r>
      <rPr>
        <b/>
        <sz val="12"/>
        <color theme="1"/>
        <rFont val="Times New Roman"/>
        <family val="1"/>
      </rPr>
      <t>Antall</t>
    </r>
    <r>
      <rPr>
        <sz val="12"/>
        <color theme="1"/>
        <rFont val="Times New Roman"/>
        <family val="1"/>
      </rPr>
      <t xml:space="preserve"> </t>
    </r>
  </si>
  <si>
    <t xml:space="preserve">Lastebærer innland </t>
  </si>
  <si>
    <t>Fast pris og estimert Nypris på løstraller</t>
  </si>
  <si>
    <t xml:space="preserve">Per utskrift </t>
  </si>
  <si>
    <t>Per løstralle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</si>
</sst>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2" fillId="8" borderId="0" xfId="0" applyNumberFormat="1" applyFont="1" applyFill="1"/>
    <xf numFmtId="0" fontId="1" fillId="8" borderId="0" xfId="0" applyFont="1" applyFill="1"/>
    <xf numFmtId="0" fontId="1" fillId="0" borderId="0" xfId="0" applyFont="1"/>
    <xf numFmtId="0" fontId="1" fillId="0" borderId="0" xfId="0" applyFont="1" applyAlignment="1"/>
    <xf numFmtId="0" fontId="1" fillId="4" borderId="0" xfId="0" applyFont="1" applyFill="1"/>
    <xf numFmtId="0" fontId="2" fillId="4" borderId="0" xfId="0" applyFont="1" applyFill="1"/>
    <xf numFmtId="2" fontId="1" fillId="4" borderId="0" xfId="0" applyNumberFormat="1" applyFont="1" applyFill="1"/>
    <xf numFmtId="2" fontId="2" fillId="4" borderId="0" xfId="0" applyNumberFormat="1" applyFont="1" applyFill="1"/>
    <xf numFmtId="0" fontId="1" fillId="3" borderId="0" xfId="0" applyFont="1" applyFill="1"/>
    <xf numFmtId="0" fontId="2" fillId="3" borderId="0" xfId="0" applyFont="1" applyFill="1"/>
    <xf numFmtId="2" fontId="1" fillId="3" borderId="0" xfId="0" applyNumberFormat="1" applyFont="1" applyFill="1"/>
    <xf numFmtId="2" fontId="2" fillId="3" borderId="0" xfId="0" applyNumberFormat="1" applyFont="1" applyFill="1"/>
    <xf numFmtId="0" fontId="2" fillId="0" borderId="0" xfId="0" applyFont="1" applyAlignment="1"/>
    <xf numFmtId="0" fontId="1" fillId="2" borderId="0" xfId="0" applyFont="1" applyFill="1"/>
    <xf numFmtId="0" fontId="2" fillId="2" borderId="0" xfId="0" applyFont="1" applyFill="1"/>
    <xf numFmtId="2" fontId="1" fillId="2" borderId="0" xfId="0" applyNumberFormat="1" applyFont="1" applyFill="1"/>
    <xf numFmtId="2" fontId="2" fillId="2" borderId="0" xfId="0" applyNumberFormat="1" applyFont="1" applyFill="1"/>
    <xf numFmtId="0" fontId="1" fillId="0" borderId="0" xfId="0" applyFont="1" applyFill="1"/>
    <xf numFmtId="0" fontId="1" fillId="5" borderId="0" xfId="0" applyFont="1" applyFill="1"/>
    <xf numFmtId="2" fontId="1" fillId="5" borderId="0" xfId="0" applyNumberFormat="1" applyFont="1" applyFill="1"/>
    <xf numFmtId="0" fontId="2" fillId="5" borderId="0" xfId="0" applyFont="1" applyFill="1"/>
    <xf numFmtId="2" fontId="2" fillId="5" borderId="0" xfId="0" applyNumberFormat="1" applyFont="1" applyFill="1"/>
    <xf numFmtId="0" fontId="1" fillId="7" borderId="0" xfId="0" applyFont="1" applyFill="1"/>
    <xf numFmtId="0" fontId="2" fillId="7" borderId="0" xfId="0" applyFont="1" applyFill="1"/>
    <xf numFmtId="2" fontId="1" fillId="0" borderId="0" xfId="0" applyNumberFormat="1" applyFont="1" applyFill="1"/>
    <xf numFmtId="0" fontId="2" fillId="6" borderId="0" xfId="0" applyFont="1" applyFill="1"/>
    <xf numFmtId="0" fontId="1" fillId="6" borderId="0" xfId="0" applyFont="1" applyFill="1"/>
    <xf numFmtId="0" fontId="1" fillId="9" borderId="0" xfId="0" applyFont="1" applyFill="1"/>
    <xf numFmtId="0" fontId="2" fillId="9" borderId="0" xfId="0" applyFont="1" applyFill="1"/>
    <xf numFmtId="1" fontId="2" fillId="9" borderId="0" xfId="0" applyNumberFormat="1" applyFont="1" applyFill="1"/>
    <xf numFmtId="9" fontId="1" fillId="9" borderId="0" xfId="0" applyNumberFormat="1" applyFont="1" applyFill="1"/>
    <xf numFmtId="1" fontId="1" fillId="9" borderId="0" xfId="0" applyNumberFormat="1" applyFont="1" applyFill="1"/>
    <xf numFmtId="0" fontId="1" fillId="9" borderId="0" xfId="0" quotePrefix="1" applyFont="1" applyFill="1"/>
    <xf numFmtId="0" fontId="2" fillId="0" borderId="0" xfId="0" applyFont="1" applyFill="1" applyAlignment="1"/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1DB1-EBD1-4FE4-99BA-A727DCA59D8B}">
  <dimension ref="B2:G88"/>
  <sheetViews>
    <sheetView tabSelected="1" topLeftCell="A61" zoomScaleNormal="100" workbookViewId="0">
      <selection activeCell="F65" sqref="F65"/>
    </sheetView>
  </sheetViews>
  <sheetFormatPr baseColWidth="10" defaultRowHeight="14.4" x14ac:dyDescent="0.3"/>
  <cols>
    <col min="1" max="1" width="16.77734375" customWidth="1"/>
    <col min="2" max="2" width="26.88671875" bestFit="1" customWidth="1"/>
    <col min="3" max="3" width="22.77734375" customWidth="1"/>
    <col min="4" max="4" width="17.5546875" customWidth="1"/>
    <col min="5" max="5" width="14.21875" customWidth="1"/>
    <col min="6" max="6" width="34.21875" bestFit="1" customWidth="1"/>
    <col min="7" max="7" width="40.77734375" customWidth="1"/>
    <col min="8" max="8" width="14.21875" bestFit="1" customWidth="1"/>
  </cols>
  <sheetData>
    <row r="2" spans="2:7" ht="15.6" x14ac:dyDescent="0.3">
      <c r="B2" s="41" t="s">
        <v>56</v>
      </c>
      <c r="C2" s="41"/>
      <c r="D2" s="41"/>
      <c r="E2" s="41"/>
      <c r="F2" s="41"/>
      <c r="G2" s="41"/>
    </row>
    <row r="3" spans="2:7" ht="15.6" x14ac:dyDescent="0.3">
      <c r="B3" s="28" t="s">
        <v>63</v>
      </c>
      <c r="C3" s="29" t="s">
        <v>64</v>
      </c>
      <c r="D3" s="29" t="s">
        <v>57</v>
      </c>
      <c r="E3" s="29" t="s">
        <v>46</v>
      </c>
      <c r="F3" s="29" t="s">
        <v>58</v>
      </c>
      <c r="G3" s="29" t="s">
        <v>59</v>
      </c>
    </row>
    <row r="4" spans="2:7" ht="15.6" x14ac:dyDescent="0.3">
      <c r="B4" s="28">
        <v>1</v>
      </c>
      <c r="C4" s="28">
        <v>32</v>
      </c>
      <c r="D4" s="28">
        <v>25</v>
      </c>
      <c r="E4" s="28">
        <v>5</v>
      </c>
      <c r="F4" s="28">
        <v>2</v>
      </c>
      <c r="G4" s="28">
        <v>6</v>
      </c>
    </row>
    <row r="5" spans="2:7" ht="15.6" x14ac:dyDescent="0.3">
      <c r="B5" s="28">
        <v>2</v>
      </c>
      <c r="C5" s="28">
        <v>38</v>
      </c>
      <c r="D5" s="28">
        <v>91</v>
      </c>
      <c r="E5" s="28">
        <v>30</v>
      </c>
      <c r="F5" s="28">
        <v>1</v>
      </c>
      <c r="G5" s="28">
        <v>2</v>
      </c>
    </row>
    <row r="6" spans="2:7" ht="15.6" x14ac:dyDescent="0.3">
      <c r="B6" s="28">
        <v>3</v>
      </c>
      <c r="C6" s="28">
        <v>18</v>
      </c>
      <c r="D6" s="28">
        <v>52</v>
      </c>
      <c r="E6" s="28">
        <v>10</v>
      </c>
      <c r="F6" s="28">
        <v>1</v>
      </c>
      <c r="G6" s="28">
        <v>6</v>
      </c>
    </row>
    <row r="7" spans="2:7" ht="15.6" x14ac:dyDescent="0.3">
      <c r="B7" s="28">
        <v>4</v>
      </c>
      <c r="C7" s="28">
        <v>8</v>
      </c>
      <c r="D7" s="28">
        <v>103.5</v>
      </c>
      <c r="E7" s="28">
        <v>28</v>
      </c>
      <c r="F7" s="28">
        <v>2</v>
      </c>
      <c r="G7" s="28">
        <v>5</v>
      </c>
    </row>
    <row r="8" spans="2:7" ht="15.6" x14ac:dyDescent="0.3">
      <c r="B8" s="28">
        <v>5</v>
      </c>
      <c r="C8" s="28">
        <v>17</v>
      </c>
      <c r="D8" s="28">
        <v>38</v>
      </c>
      <c r="E8" s="28">
        <v>11</v>
      </c>
      <c r="F8" s="28">
        <v>2</v>
      </c>
      <c r="G8" s="28">
        <v>3</v>
      </c>
    </row>
    <row r="9" spans="2:7" ht="15.6" x14ac:dyDescent="0.3">
      <c r="B9" s="28">
        <v>6</v>
      </c>
      <c r="C9" s="28">
        <v>32</v>
      </c>
      <c r="D9" s="28">
        <v>166</v>
      </c>
      <c r="E9" s="28">
        <v>29</v>
      </c>
      <c r="F9" s="28">
        <v>1</v>
      </c>
      <c r="G9" s="28">
        <v>3</v>
      </c>
    </row>
    <row r="10" spans="2:7" ht="15.6" x14ac:dyDescent="0.3">
      <c r="B10" s="28">
        <v>7</v>
      </c>
      <c r="C10" s="28">
        <v>15</v>
      </c>
      <c r="D10" s="28"/>
      <c r="E10" s="28"/>
      <c r="F10" s="28"/>
      <c r="G10" s="28"/>
    </row>
    <row r="11" spans="2:7" ht="15.6" x14ac:dyDescent="0.3">
      <c r="B11" s="28">
        <v>8</v>
      </c>
      <c r="C11" s="28">
        <v>24</v>
      </c>
      <c r="D11" s="28"/>
      <c r="E11" s="28"/>
      <c r="F11" s="28"/>
      <c r="G11" s="28"/>
    </row>
    <row r="12" spans="2:7" ht="15.6" x14ac:dyDescent="0.3">
      <c r="B12" s="28">
        <v>9</v>
      </c>
      <c r="C12" s="28">
        <v>10</v>
      </c>
      <c r="D12" s="28"/>
      <c r="E12" s="28"/>
      <c r="F12" s="28"/>
      <c r="G12" s="28"/>
    </row>
    <row r="13" spans="2:7" ht="15.6" x14ac:dyDescent="0.3">
      <c r="B13" s="28">
        <v>10</v>
      </c>
      <c r="C13" s="28">
        <v>37</v>
      </c>
      <c r="D13" s="28"/>
      <c r="E13" s="28"/>
      <c r="F13" s="28"/>
      <c r="G13" s="28"/>
    </row>
    <row r="14" spans="2:7" ht="15.6" x14ac:dyDescent="0.3">
      <c r="B14" s="28">
        <v>11</v>
      </c>
      <c r="C14" s="28">
        <v>21</v>
      </c>
      <c r="D14" s="28"/>
      <c r="E14" s="28"/>
      <c r="F14" s="28"/>
      <c r="G14" s="28"/>
    </row>
    <row r="15" spans="2:7" ht="15.6" x14ac:dyDescent="0.3">
      <c r="B15" s="33">
        <v>12</v>
      </c>
      <c r="C15" s="28">
        <v>45</v>
      </c>
      <c r="D15" s="28"/>
      <c r="E15" s="28"/>
      <c r="F15" s="28"/>
      <c r="G15" s="28"/>
    </row>
    <row r="16" spans="2:7" ht="15.6" x14ac:dyDescent="0.3">
      <c r="B16" s="28">
        <v>13</v>
      </c>
      <c r="C16" s="28">
        <v>59</v>
      </c>
      <c r="D16" s="28"/>
      <c r="E16" s="28"/>
      <c r="F16" s="28"/>
      <c r="G16" s="28"/>
    </row>
    <row r="17" spans="2:7" ht="15.6" x14ac:dyDescent="0.3">
      <c r="B17" s="1" t="s">
        <v>0</v>
      </c>
      <c r="C17" s="1">
        <f>SUM(C4:C16)</f>
        <v>356</v>
      </c>
      <c r="D17" s="1">
        <f>SUM(D4:D9)</f>
        <v>475.5</v>
      </c>
      <c r="E17" s="1">
        <f>SUM(E4:E9)</f>
        <v>113</v>
      </c>
      <c r="F17" s="1">
        <f>SUM(F4:F9)</f>
        <v>9</v>
      </c>
      <c r="G17" s="1">
        <f>SUM(G4:G9)</f>
        <v>25</v>
      </c>
    </row>
    <row r="18" spans="2:7" ht="15.6" x14ac:dyDescent="0.3">
      <c r="B18" s="1" t="s">
        <v>62</v>
      </c>
      <c r="C18" s="1">
        <f>SUM(C17/13)</f>
        <v>27.384615384615383</v>
      </c>
      <c r="D18" s="1">
        <f>D17/6</f>
        <v>79.25</v>
      </c>
      <c r="E18" s="1">
        <f>SUM(E17/6)</f>
        <v>18.833333333333332</v>
      </c>
      <c r="F18" s="1">
        <f>SUM(F17/6)</f>
        <v>1.5</v>
      </c>
      <c r="G18" s="1">
        <f>SUM(G17/6)</f>
        <v>4.166666666666667</v>
      </c>
    </row>
    <row r="19" spans="2:7" ht="15.6" x14ac:dyDescent="0.3">
      <c r="B19" s="2" t="s">
        <v>49</v>
      </c>
      <c r="C19" s="47">
        <f>SUM(E18:G18)</f>
        <v>24.5</v>
      </c>
      <c r="D19" s="48"/>
      <c r="E19" s="48"/>
      <c r="F19" s="48"/>
      <c r="G19" s="48"/>
    </row>
    <row r="20" spans="2:7" ht="15.6" x14ac:dyDescent="0.3">
      <c r="B20" s="3"/>
      <c r="C20" s="3"/>
      <c r="D20" s="3"/>
      <c r="E20" s="3"/>
      <c r="F20" s="3"/>
      <c r="G20" s="3"/>
    </row>
    <row r="21" spans="2:7" ht="15.6" x14ac:dyDescent="0.3">
      <c r="B21" s="45" t="s">
        <v>6</v>
      </c>
      <c r="C21" s="45"/>
      <c r="D21" s="45"/>
      <c r="E21" s="4"/>
      <c r="F21" s="3"/>
      <c r="G21" s="3"/>
    </row>
    <row r="22" spans="2:7" ht="16.2" x14ac:dyDescent="0.35">
      <c r="B22" s="5"/>
      <c r="C22" s="6" t="s">
        <v>3</v>
      </c>
      <c r="D22" s="6" t="s">
        <v>48</v>
      </c>
      <c r="E22" s="3"/>
      <c r="F22" s="37" t="s">
        <v>53</v>
      </c>
      <c r="G22" s="46"/>
    </row>
    <row r="23" spans="2:7" ht="15.6" x14ac:dyDescent="0.3">
      <c r="B23" s="5" t="s">
        <v>51</v>
      </c>
      <c r="C23" s="7">
        <f>SUM(E18/60)</f>
        <v>0.31388888888888888</v>
      </c>
      <c r="D23" s="7">
        <f>SUM(E18/60*287.32*G25)</f>
        <v>90.186555555555557</v>
      </c>
      <c r="E23" s="3"/>
      <c r="F23" s="28" t="s">
        <v>60</v>
      </c>
      <c r="G23" s="29">
        <v>287.33999999999997</v>
      </c>
    </row>
    <row r="24" spans="2:7" ht="15.6" x14ac:dyDescent="0.3">
      <c r="B24" s="5" t="s">
        <v>15</v>
      </c>
      <c r="C24" s="7">
        <f>SUM(C23*G26)</f>
        <v>4.5272435897435894</v>
      </c>
      <c r="D24" s="7">
        <f>SUM(E18/60*G23*G26)</f>
        <v>1300.8581730769231</v>
      </c>
      <c r="E24" s="3"/>
      <c r="F24" s="41" t="s">
        <v>61</v>
      </c>
      <c r="G24" s="41"/>
    </row>
    <row r="25" spans="2:7" ht="15.6" x14ac:dyDescent="0.3">
      <c r="B25" s="5" t="s">
        <v>47</v>
      </c>
      <c r="C25" s="7">
        <f>SUM(C23*G27)</f>
        <v>19.618055555555554</v>
      </c>
      <c r="D25" s="7">
        <f>SUM(E18/60*G23*G27)</f>
        <v>5637.052083333333</v>
      </c>
      <c r="E25" s="3"/>
      <c r="F25" s="28" t="s">
        <v>17</v>
      </c>
      <c r="G25" s="29">
        <v>1</v>
      </c>
    </row>
    <row r="26" spans="2:7" ht="15.6" x14ac:dyDescent="0.3">
      <c r="B26" s="5" t="s">
        <v>2</v>
      </c>
      <c r="C26" s="8">
        <f>SUM(C23*G28)</f>
        <v>235.41666666666666</v>
      </c>
      <c r="D26" s="8">
        <f>SUM(E18/60*G23*G28)</f>
        <v>67644.625</v>
      </c>
      <c r="E26" s="3"/>
      <c r="F26" s="28" t="s">
        <v>11</v>
      </c>
      <c r="G26" s="30">
        <f>SUM(G28/52)</f>
        <v>14.423076923076923</v>
      </c>
    </row>
    <row r="27" spans="2:7" ht="15.6" x14ac:dyDescent="0.3">
      <c r="B27" s="3"/>
      <c r="C27" s="3"/>
      <c r="D27" s="3"/>
      <c r="E27" s="3"/>
      <c r="F27" s="28" t="s">
        <v>18</v>
      </c>
      <c r="G27" s="30">
        <f>SUM(G28/12)</f>
        <v>62.5</v>
      </c>
    </row>
    <row r="28" spans="2:7" ht="15.6" x14ac:dyDescent="0.3">
      <c r="B28" s="3"/>
      <c r="C28" s="3"/>
      <c r="D28" s="3"/>
      <c r="E28" s="3"/>
      <c r="F28" s="28" t="s">
        <v>16</v>
      </c>
      <c r="G28" s="29">
        <v>750</v>
      </c>
    </row>
    <row r="29" spans="2:7" ht="15.6" x14ac:dyDescent="0.3">
      <c r="B29" s="44" t="s">
        <v>7</v>
      </c>
      <c r="C29" s="44"/>
      <c r="D29" s="44"/>
      <c r="E29" s="4"/>
      <c r="F29" s="28"/>
      <c r="G29" s="28"/>
    </row>
    <row r="30" spans="2:7" ht="15.6" x14ac:dyDescent="0.3">
      <c r="B30" s="9"/>
      <c r="C30" s="10" t="s">
        <v>10</v>
      </c>
      <c r="D30" s="10" t="s">
        <v>8</v>
      </c>
      <c r="E30" s="3"/>
      <c r="F30" s="28"/>
      <c r="G30" s="28"/>
    </row>
    <row r="31" spans="2:7" ht="15.6" x14ac:dyDescent="0.3">
      <c r="B31" s="9" t="s">
        <v>51</v>
      </c>
      <c r="C31" s="11">
        <f>SUM(F18/60)</f>
        <v>2.5000000000000001E-2</v>
      </c>
      <c r="D31" s="11">
        <f>SUM(C31*G23)</f>
        <v>7.1834999999999996</v>
      </c>
      <c r="E31" s="3"/>
      <c r="F31" s="28"/>
      <c r="G31" s="28"/>
    </row>
    <row r="32" spans="2:7" ht="15.6" x14ac:dyDescent="0.3">
      <c r="B32" s="9" t="s">
        <v>11</v>
      </c>
      <c r="C32" s="11">
        <f>SUM(C31*G26)</f>
        <v>0.36057692307692313</v>
      </c>
      <c r="D32" s="11">
        <f>SUM(C32*G23)</f>
        <v>103.60817307692308</v>
      </c>
      <c r="E32" s="3"/>
      <c r="F32" s="28"/>
      <c r="G32" s="28"/>
    </row>
    <row r="33" spans="2:7" ht="16.2" x14ac:dyDescent="0.35">
      <c r="B33" s="9" t="s">
        <v>12</v>
      </c>
      <c r="C33" s="11">
        <f>SUM(C31*G27)</f>
        <v>1.5625</v>
      </c>
      <c r="D33" s="11">
        <f>SUM(C33*G23)</f>
        <v>448.96874999999994</v>
      </c>
      <c r="E33" s="3"/>
      <c r="F33" s="37" t="s">
        <v>20</v>
      </c>
      <c r="G33" s="37"/>
    </row>
    <row r="34" spans="2:7" ht="15.6" x14ac:dyDescent="0.3">
      <c r="B34" s="9" t="s">
        <v>2</v>
      </c>
      <c r="C34" s="11">
        <f>SUM(C31*G28)</f>
        <v>18.75</v>
      </c>
      <c r="D34" s="12">
        <f>SUM(C34*G23)</f>
        <v>5387.6249999999991</v>
      </c>
      <c r="E34" s="3"/>
      <c r="F34" s="29" t="s">
        <v>24</v>
      </c>
      <c r="G34" s="29">
        <v>100</v>
      </c>
    </row>
    <row r="35" spans="2:7" ht="15.6" x14ac:dyDescent="0.3">
      <c r="B35" s="3"/>
      <c r="C35" s="3"/>
      <c r="D35" s="3"/>
      <c r="E35" s="3"/>
      <c r="F35" s="41" t="s">
        <v>27</v>
      </c>
      <c r="G35" s="41"/>
    </row>
    <row r="36" spans="2:7" ht="15.6" x14ac:dyDescent="0.3">
      <c r="B36" s="3"/>
      <c r="C36" s="3"/>
      <c r="D36" s="3"/>
      <c r="E36" s="3"/>
      <c r="F36" s="28" t="s">
        <v>25</v>
      </c>
      <c r="G36" s="31">
        <v>0.4</v>
      </c>
    </row>
    <row r="37" spans="2:7" ht="15.6" x14ac:dyDescent="0.3">
      <c r="B37" s="36" t="s">
        <v>13</v>
      </c>
      <c r="C37" s="36"/>
      <c r="D37" s="36"/>
      <c r="E37" s="13"/>
      <c r="F37" s="28" t="s">
        <v>29</v>
      </c>
      <c r="G37" s="28">
        <v>7.5</v>
      </c>
    </row>
    <row r="38" spans="2:7" ht="15.6" x14ac:dyDescent="0.3">
      <c r="B38" s="14"/>
      <c r="C38" s="15" t="s">
        <v>3</v>
      </c>
      <c r="D38" s="15" t="s">
        <v>14</v>
      </c>
      <c r="E38" s="3"/>
      <c r="F38" s="28" t="s">
        <v>26</v>
      </c>
      <c r="G38" s="28">
        <f>SUM(G37*G36)</f>
        <v>3</v>
      </c>
    </row>
    <row r="39" spans="2:7" ht="15.6" x14ac:dyDescent="0.3">
      <c r="B39" s="14" t="s">
        <v>51</v>
      </c>
      <c r="C39" s="16">
        <f>SUM(G18/60)</f>
        <v>6.9444444444444448E-2</v>
      </c>
      <c r="D39" s="16">
        <f>SUM(C39*G23)</f>
        <v>19.954166666666666</v>
      </c>
      <c r="E39" s="3"/>
      <c r="F39" s="28" t="s">
        <v>5</v>
      </c>
      <c r="G39" s="28">
        <v>300</v>
      </c>
    </row>
    <row r="40" spans="2:7" ht="15.6" x14ac:dyDescent="0.3">
      <c r="B40" s="14" t="s">
        <v>15</v>
      </c>
      <c r="C40" s="16">
        <f>SUM(C39*G26)</f>
        <v>1.0016025641025641</v>
      </c>
      <c r="D40" s="16">
        <f>SUM(C40*G23)</f>
        <v>287.80048076923072</v>
      </c>
      <c r="E40" s="3"/>
      <c r="F40" s="28" t="s">
        <v>28</v>
      </c>
      <c r="G40" s="29">
        <v>230</v>
      </c>
    </row>
    <row r="41" spans="2:7" ht="15.6" x14ac:dyDescent="0.3">
      <c r="B41" s="14" t="s">
        <v>12</v>
      </c>
      <c r="C41" s="16">
        <f>SUM(C39*G27)</f>
        <v>4.3402777777777777</v>
      </c>
      <c r="D41" s="16">
        <f>SUM(C41*G23)</f>
        <v>1247.1354166666665</v>
      </c>
      <c r="E41" s="3"/>
      <c r="F41" s="28" t="s">
        <v>22</v>
      </c>
      <c r="G41" s="32">
        <f>SUM(G40/12)</f>
        <v>19.166666666666668</v>
      </c>
    </row>
    <row r="42" spans="2:7" ht="15.6" x14ac:dyDescent="0.3">
      <c r="B42" s="14" t="s">
        <v>2</v>
      </c>
      <c r="C42" s="16">
        <f>SUM(C39*G28)</f>
        <v>52.083333333333336</v>
      </c>
      <c r="D42" s="17">
        <f>SUM(C42*G23)</f>
        <v>14965.625</v>
      </c>
      <c r="E42" s="3"/>
      <c r="F42" s="28" t="s">
        <v>30</v>
      </c>
      <c r="G42" s="28">
        <v>5</v>
      </c>
    </row>
    <row r="43" spans="2:7" ht="15.6" x14ac:dyDescent="0.3">
      <c r="B43" s="18"/>
      <c r="C43" s="18"/>
      <c r="D43" s="18"/>
      <c r="E43" s="3"/>
      <c r="F43" s="41" t="s">
        <v>54</v>
      </c>
      <c r="G43" s="41"/>
    </row>
    <row r="44" spans="2:7" ht="15.6" x14ac:dyDescent="0.3">
      <c r="B44" s="3"/>
      <c r="C44" s="3"/>
      <c r="D44" s="3"/>
      <c r="E44" s="3"/>
      <c r="F44" s="28" t="s">
        <v>23</v>
      </c>
      <c r="G44" s="28">
        <v>1</v>
      </c>
    </row>
    <row r="45" spans="2:7" ht="15.6" x14ac:dyDescent="0.3">
      <c r="B45" s="38" t="s">
        <v>50</v>
      </c>
      <c r="C45" s="38"/>
      <c r="D45" s="38"/>
      <c r="E45" s="3"/>
      <c r="F45" s="28" t="s">
        <v>15</v>
      </c>
      <c r="G45" s="28">
        <v>26</v>
      </c>
    </row>
    <row r="46" spans="2:7" ht="15.6" x14ac:dyDescent="0.3">
      <c r="B46" s="19"/>
      <c r="C46" s="19" t="s">
        <v>10</v>
      </c>
      <c r="D46" s="19" t="s">
        <v>14</v>
      </c>
      <c r="E46" s="3"/>
      <c r="F46" s="28" t="s">
        <v>22</v>
      </c>
      <c r="G46" s="32">
        <f>SUM(G47/12)</f>
        <v>112.5</v>
      </c>
    </row>
    <row r="47" spans="2:7" ht="15.6" x14ac:dyDescent="0.3">
      <c r="B47" s="19" t="s">
        <v>52</v>
      </c>
      <c r="C47" s="20">
        <f>SUM(C19/60)</f>
        <v>0.40833333333333333</v>
      </c>
      <c r="D47" s="20">
        <f>SUM(C47*G23)</f>
        <v>117.33049999999999</v>
      </c>
      <c r="E47" s="3"/>
      <c r="F47" s="28" t="s">
        <v>2</v>
      </c>
      <c r="G47" s="29">
        <v>1350</v>
      </c>
    </row>
    <row r="48" spans="2:7" ht="15.6" x14ac:dyDescent="0.3">
      <c r="B48" s="19" t="s">
        <v>15</v>
      </c>
      <c r="C48" s="20">
        <f>SUM(C47*G26)</f>
        <v>5.8894230769230766</v>
      </c>
      <c r="D48" s="20">
        <f>SUM(C48*G23)</f>
        <v>1692.2668269230767</v>
      </c>
      <c r="E48" s="3"/>
      <c r="F48" s="41" t="s">
        <v>55</v>
      </c>
      <c r="G48" s="42"/>
    </row>
    <row r="49" spans="2:7" ht="15.6" x14ac:dyDescent="0.3">
      <c r="B49" s="19" t="s">
        <v>22</v>
      </c>
      <c r="C49" s="20">
        <f>SUM(C47*G27)</f>
        <v>25.520833333333332</v>
      </c>
      <c r="D49" s="20">
        <f>SUM(C49*G23)</f>
        <v>7333.1562499999991</v>
      </c>
      <c r="E49" s="3"/>
      <c r="F49" s="29" t="s">
        <v>39</v>
      </c>
      <c r="G49" s="29">
        <v>6000</v>
      </c>
    </row>
    <row r="50" spans="2:7" ht="15.6" x14ac:dyDescent="0.3">
      <c r="B50" s="19" t="s">
        <v>2</v>
      </c>
      <c r="C50" s="21">
        <f>SUM(C47*G28)</f>
        <v>306.25</v>
      </c>
      <c r="D50" s="22">
        <f>SUM(C50*G23)</f>
        <v>87997.874999999985</v>
      </c>
      <c r="E50" s="3"/>
      <c r="F50" s="28" t="s">
        <v>31</v>
      </c>
      <c r="G50" s="31">
        <v>0.05</v>
      </c>
    </row>
    <row r="51" spans="2:7" ht="15.6" x14ac:dyDescent="0.3">
      <c r="E51" s="3"/>
      <c r="F51" s="28" t="s">
        <v>34</v>
      </c>
      <c r="G51" s="28">
        <f>SUM(G50*G49)</f>
        <v>300</v>
      </c>
    </row>
    <row r="52" spans="2:7" ht="15.6" x14ac:dyDescent="0.3">
      <c r="B52" s="3"/>
      <c r="C52" s="3"/>
      <c r="D52" s="3"/>
      <c r="E52" s="3"/>
      <c r="F52" s="28" t="s">
        <v>35</v>
      </c>
      <c r="G52" s="28">
        <f>G49-G51</f>
        <v>5700</v>
      </c>
    </row>
    <row r="53" spans="2:7" ht="15.6" x14ac:dyDescent="0.3">
      <c r="B53" s="3"/>
      <c r="C53" s="3"/>
      <c r="D53" s="3"/>
      <c r="E53" s="3"/>
      <c r="F53" s="28" t="s">
        <v>32</v>
      </c>
      <c r="G53" s="31">
        <v>0.15</v>
      </c>
    </row>
    <row r="54" spans="2:7" ht="15.6" x14ac:dyDescent="0.3">
      <c r="B54" s="3"/>
      <c r="C54" s="3"/>
      <c r="D54" s="3"/>
      <c r="E54" s="3"/>
      <c r="F54" s="28" t="s">
        <v>42</v>
      </c>
      <c r="G54" s="28">
        <f>SUM(G49*G53)</f>
        <v>900</v>
      </c>
    </row>
    <row r="55" spans="2:7" ht="15.6" x14ac:dyDescent="0.3">
      <c r="B55" s="43" t="s">
        <v>40</v>
      </c>
      <c r="C55" s="43"/>
      <c r="D55" s="34"/>
      <c r="E55" s="3"/>
      <c r="F55" s="28" t="s">
        <v>43</v>
      </c>
      <c r="G55" s="28">
        <f>SUM(G49-G54)</f>
        <v>5100</v>
      </c>
    </row>
    <row r="56" spans="2:7" ht="15.6" x14ac:dyDescent="0.3">
      <c r="B56" s="23"/>
      <c r="C56" s="24" t="s">
        <v>21</v>
      </c>
      <c r="D56" s="18"/>
      <c r="E56" s="3"/>
    </row>
    <row r="57" spans="2:7" ht="15.6" x14ac:dyDescent="0.3">
      <c r="B57" s="23" t="s">
        <v>66</v>
      </c>
      <c r="C57" s="23">
        <f>SUM(G34*G44)</f>
        <v>100</v>
      </c>
      <c r="D57" s="18"/>
      <c r="E57" s="3"/>
    </row>
    <row r="58" spans="2:7" ht="15.6" x14ac:dyDescent="0.3">
      <c r="B58" s="23" t="s">
        <v>15</v>
      </c>
      <c r="C58" s="23">
        <f>SUM(G45*G34)</f>
        <v>2600</v>
      </c>
      <c r="D58" s="18"/>
      <c r="E58" s="3"/>
      <c r="F58" s="3"/>
      <c r="G58" s="3"/>
    </row>
    <row r="59" spans="2:7" ht="15.6" x14ac:dyDescent="0.3">
      <c r="B59" s="23" t="s">
        <v>12</v>
      </c>
      <c r="C59" s="23">
        <f>SUM(G34*G46)</f>
        <v>11250</v>
      </c>
      <c r="D59" s="18"/>
      <c r="E59" s="3"/>
      <c r="F59" s="3"/>
      <c r="G59" s="3"/>
    </row>
    <row r="60" spans="2:7" ht="15.6" x14ac:dyDescent="0.3">
      <c r="B60" s="23" t="s">
        <v>16</v>
      </c>
      <c r="C60" s="24">
        <f>SUM(G34*G47)</f>
        <v>135000</v>
      </c>
      <c r="D60" s="18"/>
      <c r="E60" s="3"/>
      <c r="F60" s="3"/>
      <c r="G60" s="3"/>
    </row>
    <row r="61" spans="2:7" ht="15.6" x14ac:dyDescent="0.3">
      <c r="E61" s="3"/>
      <c r="F61" s="3"/>
      <c r="G61" s="3"/>
    </row>
    <row r="62" spans="2:7" ht="15.6" x14ac:dyDescent="0.3">
      <c r="E62" s="3"/>
      <c r="F62" s="3"/>
      <c r="G62" s="3"/>
    </row>
    <row r="63" spans="2:7" ht="15.6" x14ac:dyDescent="0.3">
      <c r="B63" s="38" t="s">
        <v>45</v>
      </c>
      <c r="C63" s="39"/>
      <c r="D63" s="39"/>
      <c r="E63" s="3"/>
      <c r="F63" s="3"/>
      <c r="G63" s="3"/>
    </row>
    <row r="64" spans="2:7" ht="15.6" x14ac:dyDescent="0.3">
      <c r="B64" s="19"/>
      <c r="C64" s="21" t="s">
        <v>9</v>
      </c>
      <c r="D64" s="21" t="s">
        <v>19</v>
      </c>
      <c r="E64" s="3"/>
      <c r="F64" s="3"/>
      <c r="G64" s="3"/>
    </row>
    <row r="65" spans="2:7" ht="15.6" x14ac:dyDescent="0.3">
      <c r="B65" s="19" t="s">
        <v>1</v>
      </c>
      <c r="C65" s="19">
        <f>SUM(G36*G37)</f>
        <v>3</v>
      </c>
      <c r="D65" s="20">
        <f>SUM(C65*G39)</f>
        <v>900</v>
      </c>
      <c r="E65" s="3"/>
      <c r="F65" s="3"/>
      <c r="G65" s="3"/>
    </row>
    <row r="66" spans="2:7" ht="15.6" x14ac:dyDescent="0.3">
      <c r="B66" s="19" t="s">
        <v>11</v>
      </c>
      <c r="C66" s="19">
        <f>SUM(G42*G38)</f>
        <v>15</v>
      </c>
      <c r="D66" s="20">
        <f>SUM(C66*G39)</f>
        <v>4500</v>
      </c>
      <c r="E66" s="3"/>
      <c r="F66" s="3"/>
      <c r="G66" s="3"/>
    </row>
    <row r="67" spans="2:7" ht="15.6" x14ac:dyDescent="0.3">
      <c r="B67" s="19" t="s">
        <v>12</v>
      </c>
      <c r="C67" s="19">
        <f>SUM(G38*G41)</f>
        <v>57.5</v>
      </c>
      <c r="D67" s="20">
        <f>SUM(C67*G39)</f>
        <v>17250</v>
      </c>
      <c r="E67" s="3"/>
      <c r="F67" s="3"/>
      <c r="G67" s="3"/>
    </row>
    <row r="68" spans="2:7" ht="15.6" x14ac:dyDescent="0.3">
      <c r="B68" s="19" t="s">
        <v>16</v>
      </c>
      <c r="C68" s="19">
        <f>SUM(G38*G40)</f>
        <v>690</v>
      </c>
      <c r="D68" s="22">
        <f>SUM(C68*G39)</f>
        <v>207000</v>
      </c>
      <c r="E68" s="3"/>
      <c r="F68" s="3"/>
      <c r="G68" s="3"/>
    </row>
    <row r="69" spans="2:7" ht="15.6" x14ac:dyDescent="0.3">
      <c r="B69" s="3"/>
      <c r="C69" s="3"/>
      <c r="D69" s="3"/>
      <c r="E69" s="3"/>
      <c r="F69" s="3"/>
      <c r="G69" s="3"/>
    </row>
    <row r="70" spans="2:7" ht="15.6" x14ac:dyDescent="0.3">
      <c r="B70" s="3"/>
      <c r="C70" s="3"/>
      <c r="D70" s="3"/>
      <c r="E70" s="3"/>
      <c r="F70" s="3"/>
      <c r="G70" s="3"/>
    </row>
    <row r="71" spans="2:7" ht="15.6" x14ac:dyDescent="0.3">
      <c r="B71" s="35" t="s">
        <v>65</v>
      </c>
      <c r="C71" s="40"/>
      <c r="D71" s="40"/>
      <c r="E71" s="40"/>
      <c r="F71" s="3"/>
      <c r="G71" s="3"/>
    </row>
    <row r="72" spans="2:7" ht="15.6" x14ac:dyDescent="0.3">
      <c r="B72" s="26"/>
      <c r="C72" s="26" t="s">
        <v>33</v>
      </c>
      <c r="D72" s="26" t="s">
        <v>36</v>
      </c>
      <c r="E72" s="26" t="s">
        <v>41</v>
      </c>
      <c r="F72" s="3"/>
      <c r="G72" s="3"/>
    </row>
    <row r="73" spans="2:7" ht="15.6" x14ac:dyDescent="0.3">
      <c r="B73" s="27" t="s">
        <v>67</v>
      </c>
      <c r="C73" s="27">
        <f>SUM(G49)</f>
        <v>6000</v>
      </c>
      <c r="D73" s="27">
        <f>SUM(G52)</f>
        <v>5700</v>
      </c>
      <c r="E73" s="27">
        <f>SUM(G55)</f>
        <v>5100</v>
      </c>
      <c r="F73" s="3"/>
      <c r="G73" s="3"/>
    </row>
    <row r="74" spans="2:7" ht="15.6" x14ac:dyDescent="0.3">
      <c r="B74" s="27" t="s">
        <v>4</v>
      </c>
      <c r="C74" s="27">
        <f>SUM(C73*G45)</f>
        <v>156000</v>
      </c>
      <c r="D74" s="27">
        <f>D73*G45</f>
        <v>148200</v>
      </c>
      <c r="E74" s="27">
        <f>SUM(E73*G45)</f>
        <v>132600</v>
      </c>
      <c r="F74" s="3"/>
      <c r="G74" s="18"/>
    </row>
    <row r="75" spans="2:7" ht="15.6" x14ac:dyDescent="0.3">
      <c r="B75" s="27" t="s">
        <v>12</v>
      </c>
      <c r="C75" s="27">
        <f>SUM(C73*G46)</f>
        <v>675000</v>
      </c>
      <c r="D75" s="27">
        <f>SUM(D73*G46)</f>
        <v>641250</v>
      </c>
      <c r="E75" s="27">
        <f>SUM(E73*G46)</f>
        <v>573750</v>
      </c>
      <c r="F75" s="3"/>
      <c r="G75" s="25"/>
    </row>
    <row r="76" spans="2:7" ht="15.6" x14ac:dyDescent="0.3">
      <c r="B76" s="27" t="s">
        <v>38</v>
      </c>
      <c r="C76" s="26">
        <f>SUM(C73*G47)</f>
        <v>8100000</v>
      </c>
      <c r="D76" s="26">
        <f>SUM(D73*G47)</f>
        <v>7695000</v>
      </c>
      <c r="E76" s="26">
        <f>SUM(G47*E73)</f>
        <v>6885000</v>
      </c>
      <c r="F76" s="3"/>
      <c r="G76" s="18"/>
    </row>
    <row r="77" spans="2:7" ht="15.6" x14ac:dyDescent="0.3">
      <c r="B77" s="27" t="s">
        <v>37</v>
      </c>
      <c r="C77" s="27"/>
      <c r="D77" s="27">
        <f>SUM(G51*G47)</f>
        <v>405000</v>
      </c>
      <c r="E77" s="27">
        <f>SUM(G54*G47)</f>
        <v>1215000</v>
      </c>
      <c r="F77" s="3"/>
      <c r="G77" s="3"/>
    </row>
    <row r="78" spans="2:7" ht="15.6" x14ac:dyDescent="0.3">
      <c r="B78" s="27" t="s">
        <v>44</v>
      </c>
      <c r="C78" s="35">
        <f>SUM(D77+E77)/2</f>
        <v>810000</v>
      </c>
      <c r="D78" s="35"/>
      <c r="E78" s="35"/>
      <c r="F78" s="3"/>
      <c r="G78" s="3"/>
    </row>
    <row r="79" spans="2:7" ht="15.6" x14ac:dyDescent="0.3">
      <c r="B79" s="3"/>
      <c r="C79" s="3"/>
      <c r="D79" s="3"/>
      <c r="E79" s="3"/>
      <c r="F79" s="3"/>
      <c r="G79" s="3"/>
    </row>
    <row r="80" spans="2:7" ht="15.6" x14ac:dyDescent="0.3">
      <c r="B80" s="3"/>
      <c r="C80" s="3"/>
      <c r="D80" s="3"/>
      <c r="E80" s="3"/>
      <c r="F80" s="3"/>
      <c r="G80" s="3"/>
    </row>
    <row r="81" spans="6:7" ht="15.6" x14ac:dyDescent="0.3">
      <c r="F81" s="3"/>
      <c r="G81" s="3"/>
    </row>
    <row r="82" spans="6:7" ht="15.6" x14ac:dyDescent="0.3">
      <c r="F82" s="3"/>
      <c r="G82" s="3"/>
    </row>
    <row r="83" spans="6:7" ht="15.6" x14ac:dyDescent="0.3">
      <c r="F83" s="3"/>
      <c r="G83" s="3"/>
    </row>
    <row r="84" spans="6:7" ht="15.6" x14ac:dyDescent="0.3">
      <c r="F84" s="3"/>
      <c r="G84" s="3"/>
    </row>
    <row r="85" spans="6:7" ht="15.6" x14ac:dyDescent="0.3">
      <c r="F85" s="3"/>
      <c r="G85" s="3"/>
    </row>
    <row r="86" spans="6:7" ht="15.6" x14ac:dyDescent="0.3">
      <c r="F86" s="3"/>
      <c r="G86" s="3"/>
    </row>
    <row r="87" spans="6:7" ht="15.6" x14ac:dyDescent="0.3">
      <c r="F87" s="3"/>
      <c r="G87" s="3"/>
    </row>
    <row r="88" spans="6:7" ht="15.6" x14ac:dyDescent="0.3">
      <c r="F88" s="3"/>
      <c r="G88" s="3"/>
    </row>
  </sheetData>
  <mergeCells count="16">
    <mergeCell ref="B2:G2"/>
    <mergeCell ref="B29:D29"/>
    <mergeCell ref="B21:D21"/>
    <mergeCell ref="F22:G22"/>
    <mergeCell ref="C19:G19"/>
    <mergeCell ref="F24:G24"/>
    <mergeCell ref="C78:E78"/>
    <mergeCell ref="B37:D37"/>
    <mergeCell ref="F33:G33"/>
    <mergeCell ref="B63:D63"/>
    <mergeCell ref="B71:E71"/>
    <mergeCell ref="B45:D45"/>
    <mergeCell ref="F35:G35"/>
    <mergeCell ref="F48:G48"/>
    <mergeCell ref="F43:G43"/>
    <mergeCell ref="B55:C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andreassen</dc:creator>
  <cp:lastModifiedBy>kjetil andreassen</cp:lastModifiedBy>
  <dcterms:created xsi:type="dcterms:W3CDTF">2019-05-03T08:36:19Z</dcterms:created>
  <dcterms:modified xsi:type="dcterms:W3CDTF">2019-05-24T16:17:02Z</dcterms:modified>
</cp:coreProperties>
</file>