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3022_Library_and_Learning_Resources\2. Informasjonsressurser\Samlinger\Studentoppgaver\Bachelor\2018\"/>
    </mc:Choice>
  </mc:AlternateContent>
  <bookViews>
    <workbookView xWindow="0" yWindow="0" windowWidth="25200" windowHeight="11250" tabRatio="884" activeTab="6"/>
  </bookViews>
  <sheets>
    <sheet name="Leverandørutbetalinger" sheetId="2" r:id="rId1"/>
    <sheet name="Porteføljeanalyse" sheetId="5" r:id="rId2"/>
    <sheet name="Kategoririsiko" sheetId="7" r:id="rId3"/>
    <sheet name="Finansiell risiko" sheetId="14" r:id="rId4"/>
    <sheet name="Avhengighet" sheetId="15" r:id="rId5"/>
    <sheet name="Innkjøpskostnader" sheetId="8" r:id="rId6"/>
    <sheet name="Spend sheet" sheetId="6" r:id="rId7"/>
    <sheet name="Stolpediagram" sheetId="9" r:id="rId8"/>
  </sheets>
  <calcPr calcId="179016"/>
</workbook>
</file>

<file path=xl/calcChain.xml><?xml version="1.0" encoding="utf-8"?>
<calcChain xmlns="http://schemas.openxmlformats.org/spreadsheetml/2006/main">
  <c r="G3" i="2" l="1"/>
  <c r="J41" i="2" l="1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B28" i="9" l="1"/>
  <c r="B25" i="9" l="1"/>
  <c r="B24" i="9"/>
  <c r="B23" i="9"/>
  <c r="B22" i="9"/>
  <c r="B20" i="9"/>
  <c r="B19" i="9"/>
  <c r="B18" i="9"/>
  <c r="B17" i="9"/>
  <c r="B15" i="9"/>
  <c r="B16" i="9"/>
  <c r="B14" i="9"/>
  <c r="B13" i="9"/>
  <c r="B12" i="9"/>
  <c r="B9" i="9"/>
  <c r="B8" i="9"/>
  <c r="B7" i="9"/>
  <c r="B5" i="9"/>
  <c r="B4" i="9"/>
  <c r="B2" i="9"/>
  <c r="B1" i="9"/>
  <c r="B3" i="9"/>
  <c r="H39" i="2" l="1"/>
  <c r="H40" i="2"/>
  <c r="H41" i="2"/>
  <c r="H28" i="2"/>
  <c r="H29" i="2"/>
  <c r="H30" i="2"/>
  <c r="H31" i="2"/>
  <c r="H32" i="2"/>
  <c r="H33" i="2"/>
  <c r="H34" i="2"/>
  <c r="H35" i="2"/>
  <c r="H36" i="2"/>
  <c r="H37" i="2"/>
  <c r="H3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28" i="2"/>
  <c r="G2" i="2"/>
  <c r="G17" i="2"/>
  <c r="H17" i="2"/>
  <c r="L2" i="2"/>
  <c r="G27" i="2"/>
  <c r="H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6" i="2"/>
  <c r="G16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G4" i="2"/>
  <c r="G5" i="2"/>
  <c r="G6" i="2"/>
  <c r="G7" i="2"/>
  <c r="G8" i="2"/>
  <c r="G9" i="2"/>
  <c r="G10" i="2"/>
  <c r="G11" i="2"/>
  <c r="G12" i="2"/>
  <c r="G13" i="2"/>
  <c r="G14" i="2"/>
  <c r="G15" i="2"/>
  <c r="J42" i="2" l="1"/>
  <c r="K17" i="2" s="1"/>
  <c r="L3" i="2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K40" i="2" l="1"/>
  <c r="K20" i="2"/>
  <c r="K30" i="2"/>
  <c r="K24" i="2"/>
  <c r="K5" i="2"/>
  <c r="K8" i="2"/>
  <c r="K7" i="2"/>
  <c r="K26" i="2"/>
  <c r="K6" i="2"/>
  <c r="K3" i="2"/>
  <c r="K32" i="2"/>
  <c r="K9" i="2"/>
  <c r="K16" i="2"/>
  <c r="K33" i="2"/>
  <c r="K13" i="2"/>
  <c r="K35" i="2"/>
  <c r="K10" i="2"/>
  <c r="K15" i="2"/>
  <c r="K36" i="2"/>
  <c r="K37" i="2"/>
  <c r="K22" i="2"/>
  <c r="K23" i="2"/>
  <c r="K4" i="2"/>
  <c r="K39" i="2"/>
  <c r="K25" i="2"/>
  <c r="K12" i="2"/>
  <c r="K11" i="2"/>
  <c r="K28" i="2"/>
  <c r="K2" i="2"/>
  <c r="K41" i="2"/>
  <c r="K18" i="2"/>
  <c r="K19" i="2"/>
  <c r="K27" i="2"/>
  <c r="K38" i="2"/>
  <c r="K34" i="2"/>
  <c r="K21" i="2"/>
  <c r="K14" i="2"/>
  <c r="K29" i="2"/>
  <c r="K31" i="2"/>
  <c r="K42" i="2" l="1"/>
</calcChain>
</file>

<file path=xl/sharedStrings.xml><?xml version="1.0" encoding="utf-8"?>
<sst xmlns="http://schemas.openxmlformats.org/spreadsheetml/2006/main" count="219" uniqueCount="127">
  <si>
    <t xml:space="preserve">Leverandør </t>
  </si>
  <si>
    <t>Kategori</t>
  </si>
  <si>
    <t>Sum X</t>
  </si>
  <si>
    <t>Sum Y</t>
  </si>
  <si>
    <t>Beløp</t>
  </si>
  <si>
    <t>% av total</t>
  </si>
  <si>
    <t>Intercargo Scandinavia A/S</t>
  </si>
  <si>
    <t>Transport</t>
  </si>
  <si>
    <t>Askim Entreprenør AS</t>
  </si>
  <si>
    <t>Entrepreneur</t>
  </si>
  <si>
    <t>UAB Girteka logistics</t>
  </si>
  <si>
    <t>Sveum Fryseri As</t>
  </si>
  <si>
    <t>Warehousing (cold)</t>
  </si>
  <si>
    <t>Manpower As</t>
  </si>
  <si>
    <t>Temporary labor</t>
  </si>
  <si>
    <t>Carat Norge AS</t>
  </si>
  <si>
    <t>Consultancy services</t>
  </si>
  <si>
    <t>LeasePlan Norge As</t>
  </si>
  <si>
    <t>Car rental</t>
  </si>
  <si>
    <t>Storebrand Livsforikring AS</t>
  </si>
  <si>
    <t>Insurance</t>
  </si>
  <si>
    <t>Kloosterboer Norway AS</t>
  </si>
  <si>
    <t>Posten Norge Div logistikk</t>
  </si>
  <si>
    <t>GHD Georg Hartmann Maschinenbau GmbH</t>
  </si>
  <si>
    <t>Production Equipment Services</t>
  </si>
  <si>
    <t>Norsk Lastbærer Pool</t>
  </si>
  <si>
    <t>Plastic pallets</t>
  </si>
  <si>
    <t>Therma Industri AS</t>
  </si>
  <si>
    <t>Heating, cooling and ventilation</t>
  </si>
  <si>
    <t>FlexLink AB</t>
  </si>
  <si>
    <t>Automation and control</t>
  </si>
  <si>
    <t>ManpowerGroup Solutions AS</t>
  </si>
  <si>
    <t>Toma Facility Services AS</t>
  </si>
  <si>
    <t>Cleaning</t>
  </si>
  <si>
    <t>Fimamec AS</t>
  </si>
  <si>
    <t>Sprinklerpartner AS</t>
  </si>
  <si>
    <t>Fire Safety Equipment</t>
  </si>
  <si>
    <t>Cooling Partner AS</t>
  </si>
  <si>
    <t>Norgesnett AS avd. Follo</t>
  </si>
  <si>
    <t>Telecom</t>
  </si>
  <si>
    <t>Futura Entreprenør AS</t>
  </si>
  <si>
    <t>Iss Facility Services As</t>
  </si>
  <si>
    <t>Bravida Norge As</t>
  </si>
  <si>
    <t>Electrical services</t>
  </si>
  <si>
    <t>Raw materials</t>
  </si>
  <si>
    <t>Tryg Forsikring</t>
  </si>
  <si>
    <t>Mettler-Toledo AS</t>
  </si>
  <si>
    <t>The Nielsen Company</t>
  </si>
  <si>
    <t>Market Research</t>
  </si>
  <si>
    <t>Ace Retail AS</t>
  </si>
  <si>
    <t>Interior decoration</t>
  </si>
  <si>
    <t>Toyota Materal Handling</t>
  </si>
  <si>
    <t>Service cars</t>
  </si>
  <si>
    <t>Ipsos MMI AS</t>
  </si>
  <si>
    <t>Telenor Norge As Mobil</t>
  </si>
  <si>
    <t>Bring Frigo AS</t>
  </si>
  <si>
    <t>Temperate Road Transport</t>
  </si>
  <si>
    <t>Ateam Inneklimaservice AS</t>
  </si>
  <si>
    <t>Bernt Bekke Arkitekter AS</t>
  </si>
  <si>
    <t>Architects</t>
  </si>
  <si>
    <t>Surburbia Reklamebyrå AS</t>
  </si>
  <si>
    <t>PR incl. marketing</t>
  </si>
  <si>
    <t>The Value Innovation Team AS</t>
  </si>
  <si>
    <t>Finance Consultants</t>
  </si>
  <si>
    <t>Kreo AS</t>
  </si>
  <si>
    <t>intenz P/S</t>
  </si>
  <si>
    <t>Management consultants</t>
  </si>
  <si>
    <t>ReproCentret</t>
  </si>
  <si>
    <t>Marketing and communication</t>
  </si>
  <si>
    <t>Sundhagen Kontorservice AS</t>
  </si>
  <si>
    <t>Stationary</t>
  </si>
  <si>
    <t>Total sum</t>
  </si>
  <si>
    <t>Vekt</t>
  </si>
  <si>
    <t>Spend level</t>
  </si>
  <si>
    <t>&gt;25000000</t>
  </si>
  <si>
    <t>&gt;20000000</t>
  </si>
  <si>
    <t>&gt;15000000</t>
  </si>
  <si>
    <t>&gt;10000000</t>
  </si>
  <si>
    <t>&gt;8000000</t>
  </si>
  <si>
    <t>&gt;6000000</t>
  </si>
  <si>
    <t>&gt;4000000</t>
  </si>
  <si>
    <t>&gt;3000000</t>
  </si>
  <si>
    <t>&gt;2000000</t>
  </si>
  <si>
    <t>&gt;1000000</t>
  </si>
  <si>
    <t>&gt;800000</t>
  </si>
  <si>
    <t>&gt;600000</t>
  </si>
  <si>
    <t>&gt;400000</t>
  </si>
  <si>
    <t>&gt;5000000</t>
  </si>
  <si>
    <t>&gt;7000000</t>
  </si>
  <si>
    <t>&gt;9000000</t>
  </si>
  <si>
    <t>&gt;12500000</t>
  </si>
  <si>
    <t>&gt;30000000</t>
  </si>
  <si>
    <t>Lav</t>
  </si>
  <si>
    <t>Middels</t>
  </si>
  <si>
    <t>Leverandørkategori</t>
  </si>
  <si>
    <t>Risiko</t>
  </si>
  <si>
    <t>Vekting</t>
  </si>
  <si>
    <t>Høy = 5</t>
  </si>
  <si>
    <t>Middels= 3</t>
  </si>
  <si>
    <t>Lav = 1</t>
  </si>
  <si>
    <t>NOK</t>
  </si>
  <si>
    <t>Akkumulert beløp</t>
  </si>
  <si>
    <t>Lavere enn 400000</t>
  </si>
  <si>
    <t>Høyere enn 40000000</t>
  </si>
  <si>
    <t>Hydro Extrusion Norway AS (Tidl. Sapa Profiler Magnor AS)</t>
  </si>
  <si>
    <t>SiN Innkjøpssamarbeid SA</t>
  </si>
  <si>
    <t>Navn</t>
  </si>
  <si>
    <t>SUM</t>
  </si>
  <si>
    <t>X Avhengighet</t>
  </si>
  <si>
    <t>X Finansiell risiko</t>
  </si>
  <si>
    <t>X Kategoririsiko</t>
  </si>
  <si>
    <t>Y kostnader</t>
  </si>
  <si>
    <t xml:space="preserve">Tall for finansiell risiko hentes fra proff.no sine nøkkeltall for soliditet av hver enkelt leverandør. </t>
  </si>
  <si>
    <t>Dersom soliditet ikke er tilgjengelig, settes risiko til 5.</t>
  </si>
  <si>
    <t>Soliditetsgrad</t>
  </si>
  <si>
    <t>Vurdering</t>
  </si>
  <si>
    <t>&lt; 3%</t>
  </si>
  <si>
    <t>Dårlig soliditet</t>
  </si>
  <si>
    <t>3% - 9%</t>
  </si>
  <si>
    <t>Lav soliditet</t>
  </si>
  <si>
    <t>10% - 17%</t>
  </si>
  <si>
    <t>Ok soliditet</t>
  </si>
  <si>
    <t>18% - 40%</t>
  </si>
  <si>
    <t>God soliditet</t>
  </si>
  <si>
    <t>&gt; 40%</t>
  </si>
  <si>
    <t>Meget god soliditet</t>
  </si>
  <si>
    <t>Vurderes skjønnsmessig fra 1 (lavest) til 5 (høyest) etter hvor forretningskritisk leveransen er for Unibakes salg og distribusjon.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</si>
</sst>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\ %"/>
    <numFmt numFmtId="166" formatCode="&quot;kr&quot;\ #,##0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92D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Border="1"/>
    <xf numFmtId="0" fontId="0" fillId="0" borderId="4" xfId="0" applyBorder="1"/>
    <xf numFmtId="0" fontId="1" fillId="0" borderId="0" xfId="0" applyFont="1"/>
    <xf numFmtId="9" fontId="0" fillId="0" borderId="0" xfId="0" applyNumberFormat="1"/>
    <xf numFmtId="0" fontId="0" fillId="0" borderId="0" xfId="0" applyAlignment="1">
      <alignment horizontal="left" indent="1"/>
    </xf>
    <xf numFmtId="16" fontId="0" fillId="0" borderId="0" xfId="0" quotePrefix="1" applyNumberFormat="1" applyAlignment="1">
      <alignment horizontal="right"/>
    </xf>
    <xf numFmtId="0" fontId="0" fillId="0" borderId="0" xfId="0" applyFill="1" applyBorder="1"/>
    <xf numFmtId="9" fontId="0" fillId="0" borderId="0" xfId="0" applyNumberFormat="1" applyBorder="1"/>
    <xf numFmtId="165" fontId="2" fillId="2" borderId="1" xfId="1" applyNumberFormat="1" applyFont="1" applyFill="1" applyBorder="1" applyAlignment="1">
      <alignment horizontal="left"/>
    </xf>
    <xf numFmtId="0" fontId="0" fillId="2" borderId="1" xfId="0" applyFill="1" applyBorder="1"/>
    <xf numFmtId="0" fontId="1" fillId="0" borderId="3" xfId="0" applyFont="1" applyBorder="1"/>
    <xf numFmtId="0" fontId="0" fillId="3" borderId="5" xfId="0" applyFill="1" applyBorder="1"/>
    <xf numFmtId="0" fontId="0" fillId="3" borderId="1" xfId="0" applyFill="1" applyBorder="1"/>
    <xf numFmtId="0" fontId="1" fillId="0" borderId="7" xfId="0" applyFont="1" applyBorder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6" fillId="4" borderId="0" xfId="0" applyFont="1" applyFill="1"/>
    <xf numFmtId="166" fontId="2" fillId="2" borderId="1" xfId="1" applyNumberFormat="1" applyFont="1" applyFill="1" applyBorder="1" applyAlignment="1">
      <alignment horizontal="left"/>
    </xf>
    <xf numFmtId="166" fontId="2" fillId="2" borderId="2" xfId="1" applyNumberFormat="1" applyFont="1" applyFill="1" applyBorder="1" applyAlignment="1">
      <alignment horizontal="left"/>
    </xf>
    <xf numFmtId="166" fontId="1" fillId="0" borderId="4" xfId="0" applyNumberFormat="1" applyFont="1" applyBorder="1" applyAlignment="1">
      <alignment horizontal="left"/>
    </xf>
    <xf numFmtId="9" fontId="1" fillId="0" borderId="4" xfId="0" applyNumberFormat="1" applyFont="1" applyBorder="1" applyAlignment="1">
      <alignment horizontal="left"/>
    </xf>
    <xf numFmtId="0" fontId="1" fillId="5" borderId="0" xfId="0" applyFont="1" applyFill="1"/>
    <xf numFmtId="0" fontId="0" fillId="5" borderId="0" xfId="0" applyFill="1"/>
    <xf numFmtId="0" fontId="7" fillId="5" borderId="0" xfId="0" applyFont="1" applyFill="1"/>
    <xf numFmtId="167" fontId="8" fillId="5" borderId="0" xfId="2" applyNumberFormat="1" applyFont="1" applyFill="1"/>
    <xf numFmtId="167" fontId="0" fillId="5" borderId="0" xfId="2" applyNumberFormat="1" applyFont="1" applyFill="1"/>
    <xf numFmtId="1" fontId="0" fillId="0" borderId="0" xfId="0" applyNumberFormat="1"/>
    <xf numFmtId="0" fontId="9" fillId="4" borderId="0" xfId="0" applyFont="1" applyFill="1"/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166" fontId="1" fillId="0" borderId="11" xfId="0" applyNumberFormat="1" applyFont="1" applyBorder="1" applyAlignment="1">
      <alignment horizontal="left"/>
    </xf>
    <xf numFmtId="0" fontId="0" fillId="2" borderId="2" xfId="0" applyFill="1" applyBorder="1" applyAlignment="1">
      <alignment wrapText="1"/>
    </xf>
    <xf numFmtId="0" fontId="0" fillId="2" borderId="6" xfId="0" applyFill="1" applyBorder="1"/>
    <xf numFmtId="166" fontId="0" fillId="2" borderId="1" xfId="0" applyNumberFormat="1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left"/>
    </xf>
    <xf numFmtId="166" fontId="0" fillId="2" borderId="1" xfId="0" applyNumberFormat="1" applyFont="1" applyFill="1" applyBorder="1" applyAlignment="1">
      <alignment horizontal="left" wrapText="1"/>
    </xf>
    <xf numFmtId="166" fontId="0" fillId="2" borderId="0" xfId="0" applyNumberFormat="1" applyFont="1" applyFill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Porteføljeanalyse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06229917260457E-2"/>
          <c:y val="7.2215898441080534E-2"/>
          <c:w val="0.94382074554490203"/>
          <c:h val="0.83984719360430127"/>
        </c:manualLayout>
      </c:layout>
      <c:bubbleChart>
        <c:varyColors val="1"/>
        <c:ser>
          <c:idx val="0"/>
          <c:order val="0"/>
          <c:tx>
            <c:strRef>
              <c:f>Leverandørutbetalinger!$A$2</c:f>
              <c:strCache>
                <c:ptCount val="1"/>
                <c:pt idx="0">
                  <c:v>Intercargo Scandinavia A/S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Leverandørutbetalinger!$G$2</c:f>
              <c:numCache>
                <c:formatCode>General</c:formatCode>
                <c:ptCount val="1"/>
                <c:pt idx="0">
                  <c:v>3.5</c:v>
                </c:pt>
              </c:numCache>
            </c:numRef>
          </c:xVal>
          <c:yVal>
            <c:numRef>
              <c:f>Leverandørutbetalinger!$H$2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Leverandørutbetalinger!$I$2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1FB1-4E75-B6CE-8A3B26D54A7A}"/>
            </c:ext>
          </c:extLst>
        </c:ser>
        <c:ser>
          <c:idx val="1"/>
          <c:order val="1"/>
          <c:tx>
            <c:strRef>
              <c:f>Leverandørutbetalinger!$A$3</c:f>
              <c:strCache>
                <c:ptCount val="1"/>
                <c:pt idx="0">
                  <c:v>Askim Entreprenør 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Leverandørutbetalinger!$G$3</c:f>
              <c:numCache>
                <c:formatCode>General</c:formatCode>
                <c:ptCount val="1"/>
                <c:pt idx="0">
                  <c:v>1.25</c:v>
                </c:pt>
              </c:numCache>
            </c:numRef>
          </c:xVal>
          <c:yVal>
            <c:numRef>
              <c:f>Leverandørutbetalinger!$H$3</c:f>
              <c:numCache>
                <c:formatCode>General</c:formatCode>
                <c:ptCount val="1"/>
                <c:pt idx="0">
                  <c:v>4.0999999999999996</c:v>
                </c:pt>
              </c:numCache>
            </c:numRef>
          </c:yVal>
          <c:bubbleSize>
            <c:numRef>
              <c:f>Leverandørutbetalinger!$I$3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1FB1-4E75-B6CE-8A3B26D54A7A}"/>
            </c:ext>
          </c:extLst>
        </c:ser>
        <c:ser>
          <c:idx val="2"/>
          <c:order val="2"/>
          <c:tx>
            <c:strRef>
              <c:f>Leverandørutbetalinger!$A$4</c:f>
              <c:strCache>
                <c:ptCount val="1"/>
                <c:pt idx="0">
                  <c:v>UAB Girteka logistics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Leverandørutbetalinger!$G$4</c:f>
              <c:numCache>
                <c:formatCode>General</c:formatCode>
                <c:ptCount val="1"/>
                <c:pt idx="0">
                  <c:v>4.5</c:v>
                </c:pt>
              </c:numCache>
            </c:numRef>
          </c:xVal>
          <c:yVal>
            <c:numRef>
              <c:f>Leverandørutbetalinger!$H$4</c:f>
              <c:numCache>
                <c:formatCode>General</c:formatCode>
                <c:ptCount val="1"/>
                <c:pt idx="0">
                  <c:v>3.9</c:v>
                </c:pt>
              </c:numCache>
            </c:numRef>
          </c:yVal>
          <c:bubbleSize>
            <c:numRef>
              <c:f>Leverandørutbetalinger!$I$4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1FB1-4E75-B6CE-8A3B26D54A7A}"/>
            </c:ext>
          </c:extLst>
        </c:ser>
        <c:ser>
          <c:idx val="3"/>
          <c:order val="3"/>
          <c:tx>
            <c:strRef>
              <c:f>Leverandørutbetalinger!$A$5</c:f>
              <c:strCache>
                <c:ptCount val="1"/>
                <c:pt idx="0">
                  <c:v>Sveum Fryseri 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Leverandørutbetalinger!$G$5</c:f>
              <c:numCache>
                <c:formatCode>General</c:formatCode>
                <c:ptCount val="1"/>
                <c:pt idx="0">
                  <c:v>3.75</c:v>
                </c:pt>
              </c:numCache>
            </c:numRef>
          </c:xVal>
          <c:yVal>
            <c:numRef>
              <c:f>Leverandørutbetalinger!$H$5</c:f>
              <c:numCache>
                <c:formatCode>General</c:formatCode>
                <c:ptCount val="1"/>
                <c:pt idx="0">
                  <c:v>3.9</c:v>
                </c:pt>
              </c:numCache>
            </c:numRef>
          </c:yVal>
          <c:bubbleSize>
            <c:numRef>
              <c:f>Leverandørutbetalinger!$I$5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1FB1-4E75-B6CE-8A3B26D54A7A}"/>
            </c:ext>
          </c:extLst>
        </c:ser>
        <c:ser>
          <c:idx val="4"/>
          <c:order val="4"/>
          <c:tx>
            <c:strRef>
              <c:f>Leverandørutbetalinger!$A$6</c:f>
              <c:strCache>
                <c:ptCount val="1"/>
                <c:pt idx="0">
                  <c:v>Manpower 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Leverandørutbetalinger!$G$6</c:f>
              <c:numCache>
                <c:formatCode>General</c:formatCode>
                <c:ptCount val="1"/>
                <c:pt idx="0">
                  <c:v>1.75</c:v>
                </c:pt>
              </c:numCache>
            </c:numRef>
          </c:xVal>
          <c:yVal>
            <c:numRef>
              <c:f>Leverandørutbetalinger!$H$6</c:f>
              <c:numCache>
                <c:formatCode>General</c:formatCode>
                <c:ptCount val="1"/>
                <c:pt idx="0">
                  <c:v>3.7</c:v>
                </c:pt>
              </c:numCache>
            </c:numRef>
          </c:yVal>
          <c:bubbleSize>
            <c:numRef>
              <c:f>Leverandørutbetalinger!$I$6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1FB1-4E75-B6CE-8A3B26D54A7A}"/>
            </c:ext>
          </c:extLst>
        </c:ser>
        <c:ser>
          <c:idx val="5"/>
          <c:order val="5"/>
          <c:tx>
            <c:strRef>
              <c:f>Leverandørutbetalinger!$A$7</c:f>
              <c:strCache>
                <c:ptCount val="1"/>
                <c:pt idx="0">
                  <c:v>Carat Norge 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Leverandørutbetalinger!$G$7</c:f>
              <c:numCache>
                <c:formatCode>General</c:formatCode>
                <c:ptCount val="1"/>
                <c:pt idx="0">
                  <c:v>1.25</c:v>
                </c:pt>
              </c:numCache>
            </c:numRef>
          </c:xVal>
          <c:yVal>
            <c:numRef>
              <c:f>Leverandørutbetalinger!$H$7</c:f>
              <c:numCache>
                <c:formatCode>General</c:formatCode>
                <c:ptCount val="1"/>
                <c:pt idx="0">
                  <c:v>3.5</c:v>
                </c:pt>
              </c:numCache>
            </c:numRef>
          </c:yVal>
          <c:bubbleSize>
            <c:numRef>
              <c:f>Leverandørutbetalinger!$I$7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1FB1-4E75-B6CE-8A3B26D54A7A}"/>
            </c:ext>
          </c:extLst>
        </c:ser>
        <c:ser>
          <c:idx val="6"/>
          <c:order val="6"/>
          <c:tx>
            <c:strRef>
              <c:f>Leverandørutbetalinger!$A$8</c:f>
              <c:strCache>
                <c:ptCount val="1"/>
                <c:pt idx="0">
                  <c:v>LeasePlan Norge 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Leverandørutbetalinger!$G$8</c:f>
              <c:numCache>
                <c:formatCode>General</c:formatCode>
                <c:ptCount val="1"/>
                <c:pt idx="0">
                  <c:v>1.75</c:v>
                </c:pt>
              </c:numCache>
            </c:numRef>
          </c:xVal>
          <c:yVal>
            <c:numRef>
              <c:f>Leverandørutbetalinger!$H$8</c:f>
              <c:numCache>
                <c:formatCode>General</c:formatCode>
                <c:ptCount val="1"/>
                <c:pt idx="0">
                  <c:v>2.9</c:v>
                </c:pt>
              </c:numCache>
            </c:numRef>
          </c:yVal>
          <c:bubbleSize>
            <c:numRef>
              <c:f>Leverandørutbetalinger!$I$8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1FB1-4E75-B6CE-8A3B26D54A7A}"/>
            </c:ext>
          </c:extLst>
        </c:ser>
        <c:ser>
          <c:idx val="7"/>
          <c:order val="7"/>
          <c:tx>
            <c:strRef>
              <c:f>Leverandørutbetalinger!$A$9</c:f>
              <c:strCache>
                <c:ptCount val="1"/>
                <c:pt idx="0">
                  <c:v>Storebrand Livsforikring 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Leverandørutbetalinger!$G$9</c:f>
              <c:numCache>
                <c:formatCode>General</c:formatCode>
                <c:ptCount val="1"/>
                <c:pt idx="0">
                  <c:v>1.25</c:v>
                </c:pt>
              </c:numCache>
            </c:numRef>
          </c:xVal>
          <c:yVal>
            <c:numRef>
              <c:f>Leverandørutbetalinger!$H$9</c:f>
              <c:numCache>
                <c:formatCode>General</c:formatCode>
                <c:ptCount val="1"/>
                <c:pt idx="0">
                  <c:v>2.7</c:v>
                </c:pt>
              </c:numCache>
            </c:numRef>
          </c:yVal>
          <c:bubbleSize>
            <c:numRef>
              <c:f>Leverandørutbetalinger!$I$9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1FB1-4E75-B6CE-8A3B26D54A7A}"/>
            </c:ext>
          </c:extLst>
        </c:ser>
        <c:ser>
          <c:idx val="8"/>
          <c:order val="8"/>
          <c:tx>
            <c:strRef>
              <c:f>Leverandørutbetalinger!$A$10</c:f>
              <c:strCache>
                <c:ptCount val="1"/>
                <c:pt idx="0">
                  <c:v>Kloosterboer Norway 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Leverandørutbetalinger!$G$10</c:f>
              <c:numCache>
                <c:formatCode>General</c:formatCode>
                <c:ptCount val="1"/>
                <c:pt idx="0">
                  <c:v>3.5</c:v>
                </c:pt>
              </c:numCache>
            </c:numRef>
          </c:xVal>
          <c:yVal>
            <c:numRef>
              <c:f>Leverandørutbetalinger!$H$10</c:f>
              <c:numCache>
                <c:formatCode>General</c:formatCode>
                <c:ptCount val="1"/>
                <c:pt idx="0">
                  <c:v>2.5</c:v>
                </c:pt>
              </c:numCache>
            </c:numRef>
          </c:yVal>
          <c:bubbleSize>
            <c:numRef>
              <c:f>Leverandørutbetalinger!$I$10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1FB1-4E75-B6CE-8A3B26D54A7A}"/>
            </c:ext>
          </c:extLst>
        </c:ser>
        <c:ser>
          <c:idx val="9"/>
          <c:order val="9"/>
          <c:tx>
            <c:strRef>
              <c:f>Leverandørutbetalinger!$A$11</c:f>
              <c:strCache>
                <c:ptCount val="1"/>
                <c:pt idx="0">
                  <c:v>Posten Norge Div logistikk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Leverandørutbetalinger!$G$11</c:f>
              <c:numCache>
                <c:formatCode>General</c:formatCode>
                <c:ptCount val="1"/>
                <c:pt idx="0">
                  <c:v>2.75</c:v>
                </c:pt>
              </c:numCache>
            </c:numRef>
          </c:xVal>
          <c:yVal>
            <c:numRef>
              <c:f>Leverandørutbetalinger!$H$11</c:f>
              <c:numCache>
                <c:formatCode>General</c:formatCode>
                <c:ptCount val="1"/>
                <c:pt idx="0">
                  <c:v>2.2999999999999998</c:v>
                </c:pt>
              </c:numCache>
            </c:numRef>
          </c:yVal>
          <c:bubbleSize>
            <c:numRef>
              <c:f>Leverandørutbetalinger!$I$11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1FB1-4E75-B6CE-8A3B26D54A7A}"/>
            </c:ext>
          </c:extLst>
        </c:ser>
        <c:ser>
          <c:idx val="10"/>
          <c:order val="10"/>
          <c:tx>
            <c:strRef>
              <c:f>Leverandørutbetalinger!$A$12</c:f>
              <c:strCache>
                <c:ptCount val="1"/>
                <c:pt idx="0">
                  <c:v>GHD Georg Hartmann Maschinenbau GmbH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Leverandørutbetalinger!$G$12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Leverandørutbetalinger!$H$12</c:f>
              <c:numCache>
                <c:formatCode>General</c:formatCode>
                <c:ptCount val="1"/>
                <c:pt idx="0">
                  <c:v>2.2999999999999998</c:v>
                </c:pt>
              </c:numCache>
            </c:numRef>
          </c:yVal>
          <c:bubbleSize>
            <c:numRef>
              <c:f>Leverandørutbetalinger!$I$12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1FB1-4E75-B6CE-8A3B26D54A7A}"/>
            </c:ext>
          </c:extLst>
        </c:ser>
        <c:ser>
          <c:idx val="11"/>
          <c:order val="11"/>
          <c:tx>
            <c:strRef>
              <c:f>Leverandørutbetalinger!$A$13</c:f>
              <c:strCache>
                <c:ptCount val="1"/>
                <c:pt idx="0">
                  <c:v>Norsk Lastbærer Pool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Leverandørutbetalinger!$G$13</c:f>
              <c:numCache>
                <c:formatCode>General</c:formatCode>
                <c:ptCount val="1"/>
                <c:pt idx="0">
                  <c:v>1.5</c:v>
                </c:pt>
              </c:numCache>
            </c:numRef>
          </c:xVal>
          <c:yVal>
            <c:numRef>
              <c:f>Leverandørutbetalinger!$H$13</c:f>
              <c:numCache>
                <c:formatCode>General</c:formatCode>
                <c:ptCount val="1"/>
                <c:pt idx="0">
                  <c:v>2.2999999999999998</c:v>
                </c:pt>
              </c:numCache>
            </c:numRef>
          </c:yVal>
          <c:bubbleSize>
            <c:numRef>
              <c:f>Leverandørutbetalinger!$I$13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1FB1-4E75-B6CE-8A3B26D54A7A}"/>
            </c:ext>
          </c:extLst>
        </c:ser>
        <c:ser>
          <c:idx val="12"/>
          <c:order val="12"/>
          <c:tx>
            <c:strRef>
              <c:f>Leverandørutbetalinger!$A$14</c:f>
              <c:strCache>
                <c:ptCount val="1"/>
                <c:pt idx="0">
                  <c:v>Therma Industri 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Leverandørutbetalinger!$G$14</c:f>
              <c:numCache>
                <c:formatCode>General</c:formatCode>
                <c:ptCount val="1"/>
                <c:pt idx="0">
                  <c:v>1.25</c:v>
                </c:pt>
              </c:numCache>
            </c:numRef>
          </c:xVal>
          <c:yVal>
            <c:numRef>
              <c:f>Leverandørutbetalinger!$H$14</c:f>
              <c:numCache>
                <c:formatCode>General</c:formatCode>
                <c:ptCount val="1"/>
                <c:pt idx="0">
                  <c:v>2.2999999999999998</c:v>
                </c:pt>
              </c:numCache>
            </c:numRef>
          </c:yVal>
          <c:bubbleSize>
            <c:numRef>
              <c:f>Leverandørutbetalinger!$I$14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1FB1-4E75-B6CE-8A3B26D54A7A}"/>
            </c:ext>
          </c:extLst>
        </c:ser>
        <c:ser>
          <c:idx val="13"/>
          <c:order val="13"/>
          <c:tx>
            <c:strRef>
              <c:f>Leverandørutbetalinger!$A$15</c:f>
              <c:strCache>
                <c:ptCount val="1"/>
                <c:pt idx="0">
                  <c:v>FlexLink AB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Leverandørutbetalinger!$G$15</c:f>
              <c:numCache>
                <c:formatCode>General</c:formatCode>
                <c:ptCount val="1"/>
                <c:pt idx="0">
                  <c:v>3.25</c:v>
                </c:pt>
              </c:numCache>
            </c:numRef>
          </c:xVal>
          <c:yVal>
            <c:numRef>
              <c:f>Leverandørutbetalinger!$H$15</c:f>
              <c:numCache>
                <c:formatCode>General</c:formatCode>
                <c:ptCount val="1"/>
                <c:pt idx="0">
                  <c:v>2.2999999999999998</c:v>
                </c:pt>
              </c:numCache>
            </c:numRef>
          </c:yVal>
          <c:bubbleSize>
            <c:numRef>
              <c:f>Leverandørutbetalinger!$I$15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1FB1-4E75-B6CE-8A3B26D54A7A}"/>
            </c:ext>
          </c:extLst>
        </c:ser>
        <c:ser>
          <c:idx val="14"/>
          <c:order val="14"/>
          <c:tx>
            <c:strRef>
              <c:f>Leverandørutbetalinger!$A$16</c:f>
              <c:strCache>
                <c:ptCount val="1"/>
                <c:pt idx="0">
                  <c:v>ManpowerGroup Solutions 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Leverandørutbetalinger!$G$16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Leverandørutbetalinger!$H$16</c:f>
              <c:numCache>
                <c:formatCode>General</c:formatCode>
                <c:ptCount val="1"/>
                <c:pt idx="0">
                  <c:v>2.2999999999999998</c:v>
                </c:pt>
              </c:numCache>
            </c:numRef>
          </c:yVal>
          <c:bubbleSize>
            <c:numRef>
              <c:f>Leverandørutbetalinger!$I$16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1FB1-4E75-B6CE-8A3B26D54A7A}"/>
            </c:ext>
          </c:extLst>
        </c:ser>
        <c:ser>
          <c:idx val="15"/>
          <c:order val="15"/>
          <c:tx>
            <c:strRef>
              <c:f>Leverandørutbetalinger!$A$17</c:f>
              <c:strCache>
                <c:ptCount val="1"/>
                <c:pt idx="0">
                  <c:v>Toma Facility Services 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Leverandørutbetalinger!$G$17</c:f>
              <c:numCache>
                <c:formatCode>General</c:formatCode>
                <c:ptCount val="1"/>
                <c:pt idx="0">
                  <c:v>1.75</c:v>
                </c:pt>
              </c:numCache>
            </c:numRef>
          </c:xVal>
          <c:yVal>
            <c:numRef>
              <c:f>Leverandørutbetalinger!$H$17</c:f>
              <c:numCache>
                <c:formatCode>General</c:formatCode>
                <c:ptCount val="1"/>
                <c:pt idx="0">
                  <c:v>2.1</c:v>
                </c:pt>
              </c:numCache>
            </c:numRef>
          </c:yVal>
          <c:bubbleSize>
            <c:numRef>
              <c:f>Leverandørutbetalinger!$I$17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1FB1-4E75-B6CE-8A3B26D54A7A}"/>
            </c:ext>
          </c:extLst>
        </c:ser>
        <c:ser>
          <c:idx val="17"/>
          <c:order val="16"/>
          <c:tx>
            <c:strRef>
              <c:f>Leverandørutbetalinger!$A$18</c:f>
              <c:strCache>
                <c:ptCount val="1"/>
                <c:pt idx="0">
                  <c:v>Fimamec 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Leverandørutbetalinger!$G$18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Leverandørutbetalinger!$H$18</c:f>
              <c:numCache>
                <c:formatCode>General</c:formatCode>
                <c:ptCount val="1"/>
                <c:pt idx="0">
                  <c:v>1.9</c:v>
                </c:pt>
              </c:numCache>
            </c:numRef>
          </c:yVal>
          <c:bubbleSize>
            <c:numRef>
              <c:f>Leverandørutbetalinger!$I$18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1FB1-4E75-B6CE-8A3B26D54A7A}"/>
            </c:ext>
          </c:extLst>
        </c:ser>
        <c:ser>
          <c:idx val="18"/>
          <c:order val="17"/>
          <c:tx>
            <c:strRef>
              <c:f>Leverandørutbetalinger!$A$19</c:f>
              <c:strCache>
                <c:ptCount val="1"/>
                <c:pt idx="0">
                  <c:v>Sprinklerpartner 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80000"/>
                    <a:shade val="51000"/>
                    <a:satMod val="130000"/>
                  </a:schemeClr>
                </a:gs>
                <a:gs pos="80000">
                  <a:schemeClr val="accent1">
                    <a:lumMod val="80000"/>
                    <a:shade val="93000"/>
                    <a:satMod val="130000"/>
                  </a:schemeClr>
                </a:gs>
                <a:gs pos="100000">
                  <a:schemeClr val="accent1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Leverandørutbetalinger!$G$19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Leverandørutbetalinger!$H$19</c:f>
              <c:numCache>
                <c:formatCode>General</c:formatCode>
                <c:ptCount val="1"/>
                <c:pt idx="0">
                  <c:v>1.9</c:v>
                </c:pt>
              </c:numCache>
            </c:numRef>
          </c:yVal>
          <c:bubbleSize>
            <c:numRef>
              <c:f>Leverandørutbetalinger!$I$19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1FB1-4E75-B6CE-8A3B26D54A7A}"/>
            </c:ext>
          </c:extLst>
        </c:ser>
        <c:ser>
          <c:idx val="19"/>
          <c:order val="18"/>
          <c:tx>
            <c:strRef>
              <c:f>Leverandørutbetalinger!$A$20</c:f>
              <c:strCache>
                <c:ptCount val="1"/>
                <c:pt idx="0">
                  <c:v>Cooling Partner 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80000"/>
                    <a:shade val="51000"/>
                    <a:satMod val="130000"/>
                  </a:schemeClr>
                </a:gs>
                <a:gs pos="80000">
                  <a:schemeClr val="accent2">
                    <a:lumMod val="80000"/>
                    <a:shade val="93000"/>
                    <a:satMod val="130000"/>
                  </a:schemeClr>
                </a:gs>
                <a:gs pos="100000">
                  <a:schemeClr val="accent2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Leverandørutbetalinger!$G$20</c:f>
              <c:numCache>
                <c:formatCode>General</c:formatCode>
                <c:ptCount val="1"/>
                <c:pt idx="0">
                  <c:v>4.25</c:v>
                </c:pt>
              </c:numCache>
            </c:numRef>
          </c:xVal>
          <c:yVal>
            <c:numRef>
              <c:f>Leverandørutbetalinger!$H$20</c:f>
              <c:numCache>
                <c:formatCode>General</c:formatCode>
                <c:ptCount val="1"/>
                <c:pt idx="0">
                  <c:v>1.9</c:v>
                </c:pt>
              </c:numCache>
            </c:numRef>
          </c:yVal>
          <c:bubbleSize>
            <c:numRef>
              <c:f>Leverandørutbetalinger!$I$20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1FB1-4E75-B6CE-8A3B26D54A7A}"/>
            </c:ext>
          </c:extLst>
        </c:ser>
        <c:ser>
          <c:idx val="21"/>
          <c:order val="19"/>
          <c:tx>
            <c:strRef>
              <c:f>Leverandørutbetalinger!$A$21</c:f>
              <c:strCache>
                <c:ptCount val="1"/>
                <c:pt idx="0">
                  <c:v>Norgesnett AS avd. Follo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80000"/>
                    <a:shade val="51000"/>
                    <a:satMod val="130000"/>
                  </a:schemeClr>
                </a:gs>
                <a:gs pos="80000">
                  <a:schemeClr val="accent4">
                    <a:lumMod val="80000"/>
                    <a:shade val="93000"/>
                    <a:satMod val="130000"/>
                  </a:schemeClr>
                </a:gs>
                <a:gs pos="100000">
                  <a:schemeClr val="accent4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Leverandørutbetalinger!$G$21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Leverandørutbetalinger!$H$21</c:f>
              <c:numCache>
                <c:formatCode>General</c:formatCode>
                <c:ptCount val="1"/>
                <c:pt idx="0">
                  <c:v>1.9</c:v>
                </c:pt>
              </c:numCache>
            </c:numRef>
          </c:yVal>
          <c:bubbleSize>
            <c:numRef>
              <c:f>Leverandørutbetalinger!$I$21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1FB1-4E75-B6CE-8A3B26D54A7A}"/>
            </c:ext>
          </c:extLst>
        </c:ser>
        <c:ser>
          <c:idx val="22"/>
          <c:order val="20"/>
          <c:tx>
            <c:strRef>
              <c:f>Leverandørutbetalinger!$A$22</c:f>
              <c:strCache>
                <c:ptCount val="1"/>
                <c:pt idx="0">
                  <c:v>Futura Entreprenør 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Leverandørutbetalinger!$G$22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Leverandørutbetalinger!$H$22</c:f>
              <c:numCache>
                <c:formatCode>General</c:formatCode>
                <c:ptCount val="1"/>
                <c:pt idx="0">
                  <c:v>1.9</c:v>
                </c:pt>
              </c:numCache>
            </c:numRef>
          </c:yVal>
          <c:bubbleSize>
            <c:numRef>
              <c:f>Leverandørutbetalinger!$I$22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1FB1-4E75-B6CE-8A3B26D54A7A}"/>
            </c:ext>
          </c:extLst>
        </c:ser>
        <c:ser>
          <c:idx val="23"/>
          <c:order val="21"/>
          <c:tx>
            <c:strRef>
              <c:f>Leverandørutbetalinger!$A$23</c:f>
              <c:strCache>
                <c:ptCount val="1"/>
                <c:pt idx="0">
                  <c:v>Iss Facility Services 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80000"/>
                    <a:shade val="51000"/>
                    <a:satMod val="130000"/>
                  </a:schemeClr>
                </a:gs>
                <a:gs pos="80000">
                  <a:schemeClr val="accent6">
                    <a:lumMod val="80000"/>
                    <a:shade val="93000"/>
                    <a:satMod val="130000"/>
                  </a:schemeClr>
                </a:gs>
                <a:gs pos="100000">
                  <a:schemeClr val="accent6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Leverandørutbetalinger!$G$23</c:f>
              <c:numCache>
                <c:formatCode>General</c:formatCode>
                <c:ptCount val="1"/>
                <c:pt idx="0">
                  <c:v>1.25</c:v>
                </c:pt>
              </c:numCache>
            </c:numRef>
          </c:xVal>
          <c:yVal>
            <c:numRef>
              <c:f>Leverandørutbetalinger!$H$23</c:f>
              <c:numCache>
                <c:formatCode>General</c:formatCode>
                <c:ptCount val="1"/>
                <c:pt idx="0">
                  <c:v>1.9</c:v>
                </c:pt>
              </c:numCache>
            </c:numRef>
          </c:yVal>
          <c:bubbleSize>
            <c:numRef>
              <c:f>Leverandørutbetalinger!$I$23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1FB1-4E75-B6CE-8A3B26D54A7A}"/>
            </c:ext>
          </c:extLst>
        </c:ser>
        <c:ser>
          <c:idx val="24"/>
          <c:order val="22"/>
          <c:tx>
            <c:strRef>
              <c:f>Leverandørutbetalinger!$A$24</c:f>
              <c:strCache>
                <c:ptCount val="1"/>
                <c:pt idx="0">
                  <c:v>Bravida Norge 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Leverandørutbetalinger!$G$24</c:f>
              <c:numCache>
                <c:formatCode>General</c:formatCode>
                <c:ptCount val="1"/>
                <c:pt idx="0">
                  <c:v>1.25</c:v>
                </c:pt>
              </c:numCache>
            </c:numRef>
          </c:xVal>
          <c:yVal>
            <c:numRef>
              <c:f>Leverandørutbetalinger!$H$24</c:f>
              <c:numCache>
                <c:formatCode>General</c:formatCode>
                <c:ptCount val="1"/>
                <c:pt idx="0">
                  <c:v>1.9</c:v>
                </c:pt>
              </c:numCache>
            </c:numRef>
          </c:yVal>
          <c:bubbleSize>
            <c:numRef>
              <c:f>Leverandørutbetalinger!$I$24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1FB1-4E75-B6CE-8A3B26D54A7A}"/>
            </c:ext>
          </c:extLst>
        </c:ser>
        <c:ser>
          <c:idx val="26"/>
          <c:order val="23"/>
          <c:tx>
            <c:strRef>
              <c:f>Leverandørutbetalinger!$A$25</c:f>
              <c:strCache>
                <c:ptCount val="1"/>
                <c:pt idx="0">
                  <c:v>Hydro Extrusion Norway AS (Tidl. Sapa Profiler Magnor AS)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Leverandørutbetalinger!$G$25</c:f>
              <c:numCache>
                <c:formatCode>General</c:formatCode>
                <c:ptCount val="1"/>
                <c:pt idx="0">
                  <c:v>2.5</c:v>
                </c:pt>
              </c:numCache>
            </c:numRef>
          </c:xVal>
          <c:yVal>
            <c:numRef>
              <c:f>Leverandørutbetalinger!$H$25</c:f>
              <c:numCache>
                <c:formatCode>General</c:formatCode>
                <c:ptCount val="1"/>
                <c:pt idx="0">
                  <c:v>1.9</c:v>
                </c:pt>
              </c:numCache>
            </c:numRef>
          </c:yVal>
          <c:bubbleSize>
            <c:numRef>
              <c:f>Leverandørutbetalinger!$I$25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1FB1-4E75-B6CE-8A3B26D54A7A}"/>
            </c:ext>
          </c:extLst>
        </c:ser>
        <c:ser>
          <c:idx val="28"/>
          <c:order val="24"/>
          <c:tx>
            <c:strRef>
              <c:f>Leverandørutbetalinger!$A$26</c:f>
              <c:strCache>
                <c:ptCount val="1"/>
                <c:pt idx="0">
                  <c:v>Tryg Forsikring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Leverandørutbetalinger!$G$26</c:f>
              <c:numCache>
                <c:formatCode>General</c:formatCode>
                <c:ptCount val="1"/>
                <c:pt idx="0">
                  <c:v>1.25</c:v>
                </c:pt>
              </c:numCache>
            </c:numRef>
          </c:xVal>
          <c:yVal>
            <c:numRef>
              <c:f>Leverandørutbetalinger!$H$26</c:f>
              <c:numCache>
                <c:formatCode>General</c:formatCode>
                <c:ptCount val="1"/>
                <c:pt idx="0">
                  <c:v>1.7</c:v>
                </c:pt>
              </c:numCache>
            </c:numRef>
          </c:yVal>
          <c:bubbleSize>
            <c:numRef>
              <c:f>Leverandørutbetalinger!$I$26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1FB1-4E75-B6CE-8A3B26D54A7A}"/>
            </c:ext>
          </c:extLst>
        </c:ser>
        <c:ser>
          <c:idx val="29"/>
          <c:order val="25"/>
          <c:tx>
            <c:strRef>
              <c:f>Leverandørutbetalinger!$A$27</c:f>
              <c:strCache>
                <c:ptCount val="1"/>
                <c:pt idx="0">
                  <c:v>Mettler-Toledo 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6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6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Leverandørutbetalinger!$G$27</c:f>
              <c:numCache>
                <c:formatCode>General</c:formatCode>
                <c:ptCount val="1"/>
                <c:pt idx="0">
                  <c:v>3.25</c:v>
                </c:pt>
              </c:numCache>
            </c:numRef>
          </c:xVal>
          <c:yVal>
            <c:numRef>
              <c:f>Leverandørutbetalinger!$H$27</c:f>
              <c:numCache>
                <c:formatCode>General</c:formatCode>
                <c:ptCount val="1"/>
                <c:pt idx="0">
                  <c:v>1.7</c:v>
                </c:pt>
              </c:numCache>
            </c:numRef>
          </c:yVal>
          <c:bubbleSize>
            <c:numRef>
              <c:f>Leverandørutbetalinger!$I$27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1FB1-4E75-B6CE-8A3B26D54A7A}"/>
            </c:ext>
          </c:extLst>
        </c:ser>
        <c:ser>
          <c:idx val="16"/>
          <c:order val="26"/>
          <c:tx>
            <c:strRef>
              <c:f>Leverandørutbetalinger!$A$28</c:f>
              <c:strCache>
                <c:ptCount val="1"/>
                <c:pt idx="0">
                  <c:v>The Nielsen Company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80000"/>
                    <a:lumOff val="20000"/>
                    <a:shade val="51000"/>
                    <a:satMod val="130000"/>
                  </a:schemeClr>
                </a:gs>
                <a:gs pos="80000">
                  <a:schemeClr val="accent5">
                    <a:lumMod val="80000"/>
                    <a:lumOff val="20000"/>
                    <a:shade val="93000"/>
                    <a:satMod val="130000"/>
                  </a:schemeClr>
                </a:gs>
                <a:gs pos="100000">
                  <a:schemeClr val="accent5">
                    <a:lumMod val="80000"/>
                    <a:lumOff val="2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Leverandørutbetalinger!$G$28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Leverandørutbetalinger!$H$28</c:f>
              <c:numCache>
                <c:formatCode>General</c:formatCode>
                <c:ptCount val="1"/>
                <c:pt idx="0">
                  <c:v>1.7</c:v>
                </c:pt>
              </c:numCache>
            </c:numRef>
          </c:yVal>
          <c:bubbleSize>
            <c:numRef>
              <c:f>Leverandørutbetalinger!$I$28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3287-48D0-A0E9-75212A55001B}"/>
            </c:ext>
          </c:extLst>
        </c:ser>
        <c:ser>
          <c:idx val="20"/>
          <c:order val="27"/>
          <c:tx>
            <c:strRef>
              <c:f>Leverandørutbetalinger!$A$29</c:f>
              <c:strCache>
                <c:ptCount val="1"/>
                <c:pt idx="0">
                  <c:v>Ace Retail 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80000"/>
                    <a:shade val="51000"/>
                    <a:satMod val="130000"/>
                  </a:schemeClr>
                </a:gs>
                <a:gs pos="80000">
                  <a:schemeClr val="accent3">
                    <a:lumMod val="80000"/>
                    <a:shade val="93000"/>
                    <a:satMod val="130000"/>
                  </a:schemeClr>
                </a:gs>
                <a:gs pos="100000">
                  <a:schemeClr val="accent3">
                    <a:lumMod val="8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Leverandørutbetalinger!$G$29</c:f>
              <c:numCache>
                <c:formatCode>General</c:formatCode>
                <c:ptCount val="1"/>
                <c:pt idx="0">
                  <c:v>1.5</c:v>
                </c:pt>
              </c:numCache>
            </c:numRef>
          </c:xVal>
          <c:yVal>
            <c:numRef>
              <c:f>Leverandørutbetalinger!$H$29</c:f>
              <c:numCache>
                <c:formatCode>General</c:formatCode>
                <c:ptCount val="1"/>
                <c:pt idx="0">
                  <c:v>1.7</c:v>
                </c:pt>
              </c:numCache>
            </c:numRef>
          </c:yVal>
          <c:bubbleSize>
            <c:numRef>
              <c:f>Leverandørutbetalinger!$I$29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3287-48D0-A0E9-75212A55001B}"/>
            </c:ext>
          </c:extLst>
        </c:ser>
        <c:ser>
          <c:idx val="25"/>
          <c:order val="28"/>
          <c:tx>
            <c:strRef>
              <c:f>Leverandørutbetalinger!$A$30</c:f>
              <c:strCache>
                <c:ptCount val="1"/>
                <c:pt idx="0">
                  <c:v>Toyota Materal Handling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2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2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Leverandørutbetalinger!$G$30</c:f>
              <c:numCache>
                <c:formatCode>General</c:formatCode>
                <c:ptCount val="1"/>
                <c:pt idx="0">
                  <c:v>2.75</c:v>
                </c:pt>
              </c:numCache>
            </c:numRef>
          </c:xVal>
          <c:yVal>
            <c:numRef>
              <c:f>Leverandørutbetalinger!$H$30</c:f>
              <c:numCache>
                <c:formatCode>General</c:formatCode>
                <c:ptCount val="1"/>
                <c:pt idx="0">
                  <c:v>1.7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6-3287-48D0-A0E9-75212A55001B}"/>
            </c:ext>
          </c:extLst>
        </c:ser>
        <c:ser>
          <c:idx val="27"/>
          <c:order val="29"/>
          <c:tx>
            <c:strRef>
              <c:f>Leverandørutbetalinger!$A$31</c:f>
              <c:strCache>
                <c:ptCount val="1"/>
                <c:pt idx="0">
                  <c:v>Ipsos MMI 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lumOff val="4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lumOff val="4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lumOff val="4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Leverandørutbetalinger!$G$31</c:f>
              <c:numCache>
                <c:formatCode>General</c:formatCode>
                <c:ptCount val="1"/>
                <c:pt idx="0">
                  <c:v>1.5</c:v>
                </c:pt>
              </c:numCache>
            </c:numRef>
          </c:xVal>
          <c:yVal>
            <c:numRef>
              <c:f>Leverandørutbetalinger!$H$31</c:f>
              <c:numCache>
                <c:formatCode>General</c:formatCode>
                <c:ptCount val="1"/>
                <c:pt idx="0">
                  <c:v>1.5</c:v>
                </c:pt>
              </c:numCache>
            </c:numRef>
          </c:yVal>
          <c:bubbleSize>
            <c:numRef>
              <c:f>Leverandørutbetalinger!$I$31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3287-48D0-A0E9-75212A55001B}"/>
            </c:ext>
          </c:extLst>
        </c:ser>
        <c:ser>
          <c:idx val="30"/>
          <c:order val="30"/>
          <c:tx>
            <c:strRef>
              <c:f>Leverandørutbetalinger!$A$32</c:f>
              <c:strCache>
                <c:ptCount val="1"/>
                <c:pt idx="0">
                  <c:v>Telenor Norge As Mobil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50000"/>
                    <a:shade val="51000"/>
                    <a:satMod val="130000"/>
                  </a:schemeClr>
                </a:gs>
                <a:gs pos="80000">
                  <a:schemeClr val="accent1">
                    <a:lumMod val="50000"/>
                    <a:shade val="93000"/>
                    <a:satMod val="130000"/>
                  </a:schemeClr>
                </a:gs>
                <a:gs pos="100000">
                  <a:schemeClr val="accent1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Leverandørutbetalinger!$G$32</c:f>
              <c:numCache>
                <c:formatCode>General</c:formatCode>
                <c:ptCount val="1"/>
                <c:pt idx="0">
                  <c:v>1.25</c:v>
                </c:pt>
              </c:numCache>
            </c:numRef>
          </c:xVal>
          <c:yVal>
            <c:numRef>
              <c:f>Leverandørutbetalinger!$H$32</c:f>
              <c:numCache>
                <c:formatCode>General</c:formatCode>
                <c:ptCount val="1"/>
                <c:pt idx="0">
                  <c:v>1.5</c:v>
                </c:pt>
              </c:numCache>
            </c:numRef>
          </c:yVal>
          <c:bubbleSize>
            <c:numRef>
              <c:f>Leverandørutbetalinger!$I$32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3287-48D0-A0E9-75212A55001B}"/>
            </c:ext>
          </c:extLst>
        </c:ser>
        <c:ser>
          <c:idx val="31"/>
          <c:order val="31"/>
          <c:tx>
            <c:strRef>
              <c:f>Leverandørutbetalinger!$A$33</c:f>
              <c:strCache>
                <c:ptCount val="1"/>
                <c:pt idx="0">
                  <c:v>Bring Frigo 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50000"/>
                    <a:shade val="51000"/>
                    <a:satMod val="130000"/>
                  </a:schemeClr>
                </a:gs>
                <a:gs pos="80000">
                  <a:schemeClr val="accent2">
                    <a:lumMod val="50000"/>
                    <a:shade val="93000"/>
                    <a:satMod val="130000"/>
                  </a:schemeClr>
                </a:gs>
                <a:gs pos="100000">
                  <a:schemeClr val="accent2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Leverandørutbetalinger!$G$33</c:f>
              <c:numCache>
                <c:formatCode>General</c:formatCode>
                <c:ptCount val="1"/>
                <c:pt idx="0">
                  <c:v>3.5</c:v>
                </c:pt>
              </c:numCache>
            </c:numRef>
          </c:xVal>
          <c:yVal>
            <c:numRef>
              <c:f>Leverandørutbetalinger!$H$33</c:f>
              <c:numCache>
                <c:formatCode>General</c:formatCode>
                <c:ptCount val="1"/>
                <c:pt idx="0">
                  <c:v>1.5</c:v>
                </c:pt>
              </c:numCache>
            </c:numRef>
          </c:yVal>
          <c:bubbleSize>
            <c:numRef>
              <c:f>Leverandørutbetalinger!$I$33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3287-48D0-A0E9-75212A55001B}"/>
            </c:ext>
          </c:extLst>
        </c:ser>
        <c:ser>
          <c:idx val="32"/>
          <c:order val="32"/>
          <c:tx>
            <c:strRef>
              <c:f>Leverandørutbetalinger!$A$34</c:f>
              <c:strCache>
                <c:ptCount val="1"/>
                <c:pt idx="0">
                  <c:v>Ateam Inneklimaservice 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50000"/>
                    <a:shade val="51000"/>
                    <a:satMod val="130000"/>
                  </a:schemeClr>
                </a:gs>
                <a:gs pos="80000">
                  <a:schemeClr val="accent3">
                    <a:lumMod val="50000"/>
                    <a:shade val="93000"/>
                    <a:satMod val="130000"/>
                  </a:schemeClr>
                </a:gs>
                <a:gs pos="100000">
                  <a:schemeClr val="accent3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Leverandørutbetalinger!$G$34</c:f>
              <c:numCache>
                <c:formatCode>General</c:formatCode>
                <c:ptCount val="1"/>
                <c:pt idx="0">
                  <c:v>1.25</c:v>
                </c:pt>
              </c:numCache>
            </c:numRef>
          </c:xVal>
          <c:yVal>
            <c:numRef>
              <c:f>Leverandørutbetalinger!$H$34</c:f>
              <c:numCache>
                <c:formatCode>General</c:formatCode>
                <c:ptCount val="1"/>
                <c:pt idx="0">
                  <c:v>1.5</c:v>
                </c:pt>
              </c:numCache>
            </c:numRef>
          </c:yVal>
          <c:bubbleSize>
            <c:numRef>
              <c:f>Leverandørutbetalinger!$I$34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3287-48D0-A0E9-75212A55001B}"/>
            </c:ext>
          </c:extLst>
        </c:ser>
        <c:ser>
          <c:idx val="33"/>
          <c:order val="33"/>
          <c:tx>
            <c:strRef>
              <c:f>Leverandørutbetalinger!$A$35</c:f>
              <c:strCache>
                <c:ptCount val="1"/>
                <c:pt idx="0">
                  <c:v>Bernt Bekke Arkitekter 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50000"/>
                    <a:shade val="51000"/>
                    <a:satMod val="130000"/>
                  </a:schemeClr>
                </a:gs>
                <a:gs pos="80000">
                  <a:schemeClr val="accent4">
                    <a:lumMod val="50000"/>
                    <a:shade val="93000"/>
                    <a:satMod val="130000"/>
                  </a:schemeClr>
                </a:gs>
                <a:gs pos="100000">
                  <a:schemeClr val="accent4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Leverandørutbetalinger!$G$35</c:f>
              <c:numCache>
                <c:formatCode>General</c:formatCode>
                <c:ptCount val="1"/>
                <c:pt idx="0">
                  <c:v>1.25</c:v>
                </c:pt>
              </c:numCache>
            </c:numRef>
          </c:xVal>
          <c:yVal>
            <c:numRef>
              <c:f>Leverandørutbetalinger!$H$35</c:f>
              <c:numCache>
                <c:formatCode>General</c:formatCode>
                <c:ptCount val="1"/>
                <c:pt idx="0">
                  <c:v>1.5</c:v>
                </c:pt>
              </c:numCache>
            </c:numRef>
          </c:yVal>
          <c:bubbleSize>
            <c:numRef>
              <c:f>Leverandørutbetalinger!$I$35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3287-48D0-A0E9-75212A55001B}"/>
            </c:ext>
          </c:extLst>
        </c:ser>
        <c:ser>
          <c:idx val="34"/>
          <c:order val="34"/>
          <c:tx>
            <c:strRef>
              <c:f>Leverandørutbetalinger!$A$36</c:f>
              <c:strCache>
                <c:ptCount val="1"/>
                <c:pt idx="0">
                  <c:v>Surburbia Reklamebyrå 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50000"/>
                    <a:shade val="51000"/>
                    <a:satMod val="130000"/>
                  </a:schemeClr>
                </a:gs>
                <a:gs pos="80000">
                  <a:schemeClr val="accent5">
                    <a:lumMod val="50000"/>
                    <a:shade val="93000"/>
                    <a:satMod val="130000"/>
                  </a:schemeClr>
                </a:gs>
                <a:gs pos="100000">
                  <a:schemeClr val="accent5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Leverandørutbetalinger!$G$36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Leverandørutbetalinger!$H$36</c:f>
              <c:numCache>
                <c:formatCode>General</c:formatCode>
                <c:ptCount val="1"/>
                <c:pt idx="0">
                  <c:v>1.5</c:v>
                </c:pt>
              </c:numCache>
            </c:numRef>
          </c:yVal>
          <c:bubbleSize>
            <c:numRef>
              <c:f>Leverandørutbetalinger!$I$36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3287-48D0-A0E9-75212A55001B}"/>
            </c:ext>
          </c:extLst>
        </c:ser>
        <c:ser>
          <c:idx val="35"/>
          <c:order val="35"/>
          <c:tx>
            <c:strRef>
              <c:f>Leverandørutbetalinger!$A$37</c:f>
              <c:strCache>
                <c:ptCount val="1"/>
                <c:pt idx="0">
                  <c:v>The Value Innovation Team 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50000"/>
                    <a:shade val="51000"/>
                    <a:satMod val="130000"/>
                  </a:schemeClr>
                </a:gs>
                <a:gs pos="80000">
                  <a:schemeClr val="accent6">
                    <a:lumMod val="50000"/>
                    <a:shade val="93000"/>
                    <a:satMod val="130000"/>
                  </a:schemeClr>
                </a:gs>
                <a:gs pos="100000">
                  <a:schemeClr val="accent6">
                    <a:lumMod val="5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Leverandørutbetalinger!$G$37</c:f>
              <c:numCache>
                <c:formatCode>General</c:formatCode>
                <c:ptCount val="1"/>
                <c:pt idx="0">
                  <c:v>1.25</c:v>
                </c:pt>
              </c:numCache>
            </c:numRef>
          </c:xVal>
          <c:yVal>
            <c:numRef>
              <c:f>Leverandørutbetalinger!$H$37</c:f>
              <c:numCache>
                <c:formatCode>General</c:formatCode>
                <c:ptCount val="1"/>
                <c:pt idx="0">
                  <c:v>1.3</c:v>
                </c:pt>
              </c:numCache>
            </c:numRef>
          </c:yVal>
          <c:bubbleSize>
            <c:numRef>
              <c:f>Leverandørutbetalinger!$I$37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3287-48D0-A0E9-75212A55001B}"/>
            </c:ext>
          </c:extLst>
        </c:ser>
        <c:ser>
          <c:idx val="36"/>
          <c:order val="36"/>
          <c:tx>
            <c:strRef>
              <c:f>Leverandørutbetalinger!$A$38</c:f>
              <c:strCache>
                <c:ptCount val="1"/>
                <c:pt idx="0">
                  <c:v>Kreo 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70000"/>
                    <a:lumOff val="30000"/>
                    <a:shade val="51000"/>
                    <a:satMod val="130000"/>
                  </a:schemeClr>
                </a:gs>
                <a:gs pos="80000">
                  <a:schemeClr val="accent1">
                    <a:lumMod val="70000"/>
                    <a:lumOff val="30000"/>
                    <a:shade val="93000"/>
                    <a:satMod val="130000"/>
                  </a:schemeClr>
                </a:gs>
                <a:gs pos="100000">
                  <a:schemeClr val="accent1">
                    <a:lumMod val="70000"/>
                    <a:lumOff val="3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Leverandørutbetalinger!$G$38</c:f>
              <c:numCache>
                <c:formatCode>General</c:formatCode>
                <c:ptCount val="1"/>
                <c:pt idx="0">
                  <c:v>1.25</c:v>
                </c:pt>
              </c:numCache>
            </c:numRef>
          </c:xVal>
          <c:yVal>
            <c:numRef>
              <c:f>Leverandørutbetalinger!$H$38</c:f>
              <c:numCache>
                <c:formatCode>General</c:formatCode>
                <c:ptCount val="1"/>
                <c:pt idx="0">
                  <c:v>1.3</c:v>
                </c:pt>
              </c:numCache>
            </c:numRef>
          </c:yVal>
          <c:bubbleSize>
            <c:numRef>
              <c:f>Leverandørutbetalinger!$I$38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3287-48D0-A0E9-75212A55001B}"/>
            </c:ext>
          </c:extLst>
        </c:ser>
        <c:ser>
          <c:idx val="37"/>
          <c:order val="37"/>
          <c:tx>
            <c:strRef>
              <c:f>Leverandørutbetalinger!$A$39</c:f>
              <c:strCache>
                <c:ptCount val="1"/>
                <c:pt idx="0">
                  <c:v>intenz P/S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70000"/>
                    <a:lumOff val="30000"/>
                    <a:shade val="51000"/>
                    <a:satMod val="130000"/>
                  </a:schemeClr>
                </a:gs>
                <a:gs pos="80000">
                  <a:schemeClr val="accent2">
                    <a:lumMod val="70000"/>
                    <a:lumOff val="30000"/>
                    <a:shade val="93000"/>
                    <a:satMod val="130000"/>
                  </a:schemeClr>
                </a:gs>
                <a:gs pos="100000">
                  <a:schemeClr val="accent2">
                    <a:lumMod val="70000"/>
                    <a:lumOff val="3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Leverandørutbetalinger!$G$39</c:f>
              <c:numCache>
                <c:formatCode>General</c:formatCode>
                <c:ptCount val="1"/>
                <c:pt idx="0">
                  <c:v>3.25</c:v>
                </c:pt>
              </c:numCache>
            </c:numRef>
          </c:xVal>
          <c:yVal>
            <c:numRef>
              <c:f>Leverandørutbetalinger!$H$39</c:f>
              <c:numCache>
                <c:formatCode>General</c:formatCode>
                <c:ptCount val="1"/>
                <c:pt idx="0">
                  <c:v>1.3</c:v>
                </c:pt>
              </c:numCache>
            </c:numRef>
          </c:yVal>
          <c:bubbleSize>
            <c:numRef>
              <c:f>Leverandørutbetalinger!$I$39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3287-48D0-A0E9-75212A55001B}"/>
            </c:ext>
          </c:extLst>
        </c:ser>
        <c:ser>
          <c:idx val="38"/>
          <c:order val="38"/>
          <c:tx>
            <c:strRef>
              <c:f>Leverandørutbetalinger!$A$40</c:f>
              <c:strCache>
                <c:ptCount val="1"/>
                <c:pt idx="0">
                  <c:v>ReproCentret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70000"/>
                    <a:lumOff val="30000"/>
                    <a:shade val="51000"/>
                    <a:satMod val="130000"/>
                  </a:schemeClr>
                </a:gs>
                <a:gs pos="80000">
                  <a:schemeClr val="accent3">
                    <a:lumMod val="70000"/>
                    <a:lumOff val="30000"/>
                    <a:shade val="93000"/>
                    <a:satMod val="130000"/>
                  </a:schemeClr>
                </a:gs>
                <a:gs pos="100000">
                  <a:schemeClr val="accent3">
                    <a:lumMod val="70000"/>
                    <a:lumOff val="3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Leverandørutbetalinger!$G$40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Leverandørutbetalinger!$H$40</c:f>
              <c:numCache>
                <c:formatCode>General</c:formatCode>
                <c:ptCount val="1"/>
                <c:pt idx="0">
                  <c:v>1.3</c:v>
                </c:pt>
              </c:numCache>
            </c:numRef>
          </c:yVal>
          <c:bubbleSize>
            <c:numRef>
              <c:f>Leverandørutbetalinger!$I$40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3287-48D0-A0E9-75212A55001B}"/>
            </c:ext>
          </c:extLst>
        </c:ser>
        <c:ser>
          <c:idx val="39"/>
          <c:order val="39"/>
          <c:tx>
            <c:strRef>
              <c:f>Leverandørutbetalinger!$A$41</c:f>
              <c:strCache>
                <c:ptCount val="1"/>
                <c:pt idx="0">
                  <c:v>Sundhagen Kontorservice 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70000"/>
                    <a:lumOff val="30000"/>
                    <a:shade val="51000"/>
                    <a:satMod val="130000"/>
                  </a:schemeClr>
                </a:gs>
                <a:gs pos="80000">
                  <a:schemeClr val="accent4">
                    <a:lumMod val="70000"/>
                    <a:lumOff val="30000"/>
                    <a:shade val="93000"/>
                    <a:satMod val="130000"/>
                  </a:schemeClr>
                </a:gs>
                <a:gs pos="100000">
                  <a:schemeClr val="accent4">
                    <a:lumMod val="70000"/>
                    <a:lumOff val="3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elete val="1"/>
          </c:dLbls>
          <c:xVal>
            <c:numRef>
              <c:f>Leverandørutbetalinger!$G$41</c:f>
              <c:numCache>
                <c:formatCode>General</c:formatCode>
                <c:ptCount val="1"/>
                <c:pt idx="0">
                  <c:v>1.25</c:v>
                </c:pt>
              </c:numCache>
            </c:numRef>
          </c:xVal>
          <c:yVal>
            <c:numRef>
              <c:f>Leverandørutbetalinger!$H$41</c:f>
              <c:numCache>
                <c:formatCode>General</c:formatCode>
                <c:ptCount val="1"/>
                <c:pt idx="0">
                  <c:v>1.3</c:v>
                </c:pt>
              </c:numCache>
            </c:numRef>
          </c:yVal>
          <c:bubbleSize>
            <c:numRef>
              <c:f>Leverandørutbetalinger!$I$41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3287-48D0-A0E9-75212A55001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20"/>
        <c:showNegBubbles val="0"/>
        <c:axId val="606212096"/>
        <c:axId val="606212488"/>
      </c:bubbleChart>
      <c:valAx>
        <c:axId val="606212096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Forsyningsrisiko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6212488"/>
        <c:crosses val="autoZero"/>
        <c:crossBetween val="midCat"/>
        <c:majorUnit val="2"/>
      </c:valAx>
      <c:valAx>
        <c:axId val="60621248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Økonomisk betydning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06212096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Stolpediagram</a:t>
            </a:r>
            <a:r>
              <a:rPr lang="en-US" baseline="0"/>
              <a:t> etter forbruk pr. leverandørkategori</a:t>
            </a:r>
            <a:endParaRPr lang="en-US"/>
          </a:p>
        </c:rich>
      </c:tx>
      <c:layout>
        <c:manualLayout>
          <c:xMode val="edge"/>
          <c:yMode val="edge"/>
          <c:x val="0.17021103851365163"/>
          <c:y val="2.764791307239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Stolpediagram!$A$1:$A$26</c:f>
              <c:strCache>
                <c:ptCount val="26"/>
                <c:pt idx="0">
                  <c:v>Transport</c:v>
                </c:pt>
                <c:pt idx="1">
                  <c:v>Entrepreneur</c:v>
                </c:pt>
                <c:pt idx="2">
                  <c:v>Warehousing (cold)</c:v>
                </c:pt>
                <c:pt idx="3">
                  <c:v>Temporary labor</c:v>
                </c:pt>
                <c:pt idx="4">
                  <c:v>Consultancy services</c:v>
                </c:pt>
                <c:pt idx="5">
                  <c:v>Car rental</c:v>
                </c:pt>
                <c:pt idx="6">
                  <c:v>Production Equipment Services</c:v>
                </c:pt>
                <c:pt idx="7">
                  <c:v>Insurance</c:v>
                </c:pt>
                <c:pt idx="8">
                  <c:v>Heating, cooling and ventilation</c:v>
                </c:pt>
                <c:pt idx="9">
                  <c:v>Plastic pallets</c:v>
                </c:pt>
                <c:pt idx="10">
                  <c:v>Automation and control</c:v>
                </c:pt>
                <c:pt idx="11">
                  <c:v>Cleaning</c:v>
                </c:pt>
                <c:pt idx="12">
                  <c:v>Telecom</c:v>
                </c:pt>
                <c:pt idx="13">
                  <c:v>Market Research</c:v>
                </c:pt>
                <c:pt idx="14">
                  <c:v>Interior decoration</c:v>
                </c:pt>
                <c:pt idx="15">
                  <c:v>Fire Safety Equipment</c:v>
                </c:pt>
                <c:pt idx="16">
                  <c:v>Electrical services</c:v>
                </c:pt>
                <c:pt idx="17">
                  <c:v>Raw materials</c:v>
                </c:pt>
                <c:pt idx="18">
                  <c:v>Service cars</c:v>
                </c:pt>
                <c:pt idx="19">
                  <c:v>Temperate Road Transport</c:v>
                </c:pt>
                <c:pt idx="20">
                  <c:v>Architects</c:v>
                </c:pt>
                <c:pt idx="21">
                  <c:v>PR incl. marketing</c:v>
                </c:pt>
                <c:pt idx="22">
                  <c:v>Finance Consultants</c:v>
                </c:pt>
                <c:pt idx="23">
                  <c:v>Management consultants</c:v>
                </c:pt>
                <c:pt idx="24">
                  <c:v>Marketing and communication</c:v>
                </c:pt>
                <c:pt idx="25">
                  <c:v>Stationary</c:v>
                </c:pt>
              </c:strCache>
            </c:strRef>
          </c:cat>
          <c:val>
            <c:numRef>
              <c:f>Stolpediagram!$B$1:$B$26</c:f>
              <c:numCache>
                <c:formatCode>0</c:formatCode>
                <c:ptCount val="26"/>
                <c:pt idx="0">
                  <c:v>44240287.620000005</c:v>
                </c:pt>
                <c:pt idx="1">
                  <c:v>21038030.550000001</c:v>
                </c:pt>
                <c:pt idx="2">
                  <c:v>18698141.740000002</c:v>
                </c:pt>
                <c:pt idx="3">
                  <c:v>13305289.689999999</c:v>
                </c:pt>
                <c:pt idx="4">
                  <c:v>9588536.25</c:v>
                </c:pt>
                <c:pt idx="5">
                  <c:v>6970396.2000000002</c:v>
                </c:pt>
                <c:pt idx="6">
                  <c:v>6196640.6200000001</c:v>
                </c:pt>
                <c:pt idx="7" formatCode="General">
                  <c:v>6186077</c:v>
                </c:pt>
                <c:pt idx="8">
                  <c:v>4043428.5</c:v>
                </c:pt>
                <c:pt idx="9">
                  <c:v>3466825.61</c:v>
                </c:pt>
                <c:pt idx="10">
                  <c:v>3231284.71</c:v>
                </c:pt>
                <c:pt idx="11">
                  <c:v>3201572.01</c:v>
                </c:pt>
                <c:pt idx="12">
                  <c:v>2002303.9700000002</c:v>
                </c:pt>
                <c:pt idx="13">
                  <c:v>1595259.58</c:v>
                </c:pt>
                <c:pt idx="14">
                  <c:v>1483891.25</c:v>
                </c:pt>
                <c:pt idx="15" formatCode="General">
                  <c:v>1437500</c:v>
                </c:pt>
                <c:pt idx="16" formatCode="General">
                  <c:v>1109058</c:v>
                </c:pt>
                <c:pt idx="17">
                  <c:v>1022715.53</c:v>
                </c:pt>
                <c:pt idx="18">
                  <c:v>883601.89</c:v>
                </c:pt>
                <c:pt idx="19">
                  <c:v>627438.43000000005</c:v>
                </c:pt>
                <c:pt idx="20">
                  <c:v>606630.15</c:v>
                </c:pt>
                <c:pt idx="21">
                  <c:v>604701.25</c:v>
                </c:pt>
                <c:pt idx="22" formatCode="General">
                  <c:v>596250</c:v>
                </c:pt>
                <c:pt idx="23" formatCode="General">
                  <c:v>573118</c:v>
                </c:pt>
                <c:pt idx="24">
                  <c:v>521630.41</c:v>
                </c:pt>
                <c:pt idx="25">
                  <c:v>497125.95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B-4109-9937-3588E8EAD5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85880680"/>
        <c:axId val="585881008"/>
      </c:barChart>
      <c:catAx>
        <c:axId val="585880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5881008"/>
        <c:crosses val="autoZero"/>
        <c:auto val="1"/>
        <c:lblAlgn val="ctr"/>
        <c:lblOffset val="100"/>
        <c:noMultiLvlLbl val="0"/>
      </c:catAx>
      <c:valAx>
        <c:axId val="58588100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585880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7670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0.65888</cdr:x>
      <cdr:y>0.02183</cdr:y>
    </cdr:from>
    <cdr:to>
      <cdr:x>0.83787</cdr:x>
      <cdr:y>0.20802</cdr:y>
    </cdr:to>
    <cdr:sp macro="" textlink="">
      <cdr:nvSpPr>
        <cdr:cNvPr id="2" name="TekstSylinder 1">
          <a:extLst xmlns:a="http://schemas.openxmlformats.org/drawingml/2006/main">
            <a:ext uri="{FF2B5EF4-FFF2-40B4-BE49-F238E27FC236}">
              <a16:creationId xmlns:a16="http://schemas.microsoft.com/office/drawing/2014/main" id="{663D859A-12E6-4DB6-A14A-05B3BDCC7731}"/>
            </a:ext>
          </a:extLst>
        </cdr:cNvPr>
        <cdr:cNvSpPr txBox="1"/>
      </cdr:nvSpPr>
      <cdr:spPr>
        <a:xfrm xmlns:a="http://schemas.openxmlformats.org/drawingml/2006/main">
          <a:off x="6124937" y="132627"/>
          <a:ext cx="1663860" cy="1131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800">
              <a:solidFill>
                <a:schemeClr val="bg1">
                  <a:lumMod val="75000"/>
                </a:schemeClr>
              </a:solidFill>
            </a:rPr>
            <a:t>Strategiske</a:t>
          </a:r>
        </a:p>
      </cdr:txBody>
    </cdr:sp>
  </cdr:relSizeAnchor>
  <cdr:relSizeAnchor xmlns:cdr="http://schemas.openxmlformats.org/drawingml/2006/chartDrawing">
    <cdr:from>
      <cdr:x>0.13619</cdr:x>
      <cdr:y>0.02381</cdr:y>
    </cdr:from>
    <cdr:to>
      <cdr:x>0.33593</cdr:x>
      <cdr:y>0.19413</cdr:y>
    </cdr:to>
    <cdr:sp macro="" textlink="">
      <cdr:nvSpPr>
        <cdr:cNvPr id="3" name="TekstSylinder 2">
          <a:extLst xmlns:a="http://schemas.openxmlformats.org/drawingml/2006/main">
            <a:ext uri="{FF2B5EF4-FFF2-40B4-BE49-F238E27FC236}">
              <a16:creationId xmlns:a16="http://schemas.microsoft.com/office/drawing/2014/main" id="{8A667D02-3F20-4D98-91C9-9FF4F7B79851}"/>
            </a:ext>
          </a:extLst>
        </cdr:cNvPr>
        <cdr:cNvSpPr txBox="1"/>
      </cdr:nvSpPr>
      <cdr:spPr>
        <a:xfrm xmlns:a="http://schemas.openxmlformats.org/drawingml/2006/main">
          <a:off x="1265981" y="144684"/>
          <a:ext cx="1856772" cy="1034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800">
              <a:solidFill>
                <a:schemeClr val="bg1">
                  <a:lumMod val="75000"/>
                </a:schemeClr>
              </a:solidFill>
            </a:rPr>
            <a:t>Tungvekt</a:t>
          </a:r>
          <a:endParaRPr lang="nb-NO" sz="1400">
            <a:solidFill>
              <a:schemeClr val="bg1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0.12711</cdr:x>
      <cdr:y>0.90675</cdr:y>
    </cdr:from>
    <cdr:to>
      <cdr:x>0.29961</cdr:x>
      <cdr:y>1</cdr:y>
    </cdr:to>
    <cdr:sp macro="" textlink="">
      <cdr:nvSpPr>
        <cdr:cNvPr id="4" name="TekstSylinder 3">
          <a:extLst xmlns:a="http://schemas.openxmlformats.org/drawingml/2006/main">
            <a:ext uri="{FF2B5EF4-FFF2-40B4-BE49-F238E27FC236}">
              <a16:creationId xmlns:a16="http://schemas.microsoft.com/office/drawing/2014/main" id="{BC1341D5-0B5A-422A-8EF9-7CF6BDE31ECF}"/>
            </a:ext>
          </a:extLst>
        </cdr:cNvPr>
        <cdr:cNvSpPr txBox="1"/>
      </cdr:nvSpPr>
      <cdr:spPr>
        <a:xfrm xmlns:a="http://schemas.openxmlformats.org/drawingml/2006/main">
          <a:off x="1181582" y="5510031"/>
          <a:ext cx="1603575" cy="566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800">
              <a:solidFill>
                <a:schemeClr val="bg1">
                  <a:lumMod val="65000"/>
                </a:schemeClr>
              </a:solidFill>
            </a:rPr>
            <a:t>Ikke-kritiske</a:t>
          </a:r>
          <a:endParaRPr lang="nb-NO" sz="1200">
            <a:solidFill>
              <a:schemeClr val="bg1">
                <a:lumMod val="6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0.70298</cdr:x>
      <cdr:y>0.90675</cdr:y>
    </cdr:from>
    <cdr:to>
      <cdr:x>0.86641</cdr:x>
      <cdr:y>1</cdr:y>
    </cdr:to>
    <cdr:sp macro="" textlink="">
      <cdr:nvSpPr>
        <cdr:cNvPr id="5" name="TekstSylinder 4">
          <a:extLst xmlns:a="http://schemas.openxmlformats.org/drawingml/2006/main">
            <a:ext uri="{FF2B5EF4-FFF2-40B4-BE49-F238E27FC236}">
              <a16:creationId xmlns:a16="http://schemas.microsoft.com/office/drawing/2014/main" id="{94387136-288E-4783-BF75-CDDBE1C3CD3C}"/>
            </a:ext>
          </a:extLst>
        </cdr:cNvPr>
        <cdr:cNvSpPr txBox="1"/>
      </cdr:nvSpPr>
      <cdr:spPr>
        <a:xfrm xmlns:a="http://schemas.openxmlformats.org/drawingml/2006/main">
          <a:off x="6534873" y="5510031"/>
          <a:ext cx="1519178" cy="566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800">
              <a:solidFill>
                <a:schemeClr val="bg1">
                  <a:lumMod val="65000"/>
                </a:schemeClr>
              </a:solidFill>
            </a:rPr>
            <a:t>Flaskehals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312964</xdr:colOff>
      <xdr:row>0</xdr:row>
      <xdr:rowOff>95250</xdr:rowOff>
    </xdr:from>
    <xdr:to>
      <xdr:col>15</xdr:col>
      <xdr:colOff>734784</xdr:colOff>
      <xdr:row>24</xdr:row>
      <xdr:rowOff>13607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4BA0542-4B38-4A16-A1BB-DD1C738ADE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1"/>
  <sheetViews>
    <sheetView zoomScale="60" zoomScaleNormal="60" workbookViewId="0">
      <selection activeCell="G18" sqref="G18"/>
    </sheetView>
  </sheetViews>
  <sheetFormatPr defaultColWidth="8.85546875" defaultRowHeight="15" x14ac:dyDescent="0.25"/>
  <cols>
    <col min="1" max="1" width="36.85546875" customWidth="1"/>
    <col min="2" max="2" width="32" customWidth="1"/>
    <col min="3" max="3" width="20.7109375" customWidth="1"/>
    <col min="4" max="4" width="23" customWidth="1"/>
    <col min="5" max="5" width="18.85546875" customWidth="1"/>
    <col min="6" max="6" width="16.42578125" customWidth="1"/>
    <col min="7" max="7" width="9.42578125" customWidth="1"/>
    <col min="8" max="8" width="8.42578125" customWidth="1"/>
    <col min="9" max="9" width="4.140625" customWidth="1"/>
    <col min="10" max="10" width="19.5703125" customWidth="1"/>
    <col min="11" max="11" width="15.140625" customWidth="1"/>
    <col min="12" max="12" width="22.140625" customWidth="1"/>
    <col min="13" max="13" width="24" customWidth="1"/>
    <col min="14" max="14" width="25.85546875" customWidth="1"/>
    <col min="15" max="15" width="15" customWidth="1"/>
    <col min="16" max="17" width="10.7109375" bestFit="1" customWidth="1"/>
    <col min="18" max="18" width="11.7109375" bestFit="1" customWidth="1"/>
  </cols>
  <sheetData>
    <row r="1" spans="1:12" x14ac:dyDescent="0.25">
      <c r="A1" s="2" t="s">
        <v>0</v>
      </c>
      <c r="B1" s="1" t="s">
        <v>1</v>
      </c>
      <c r="C1" s="1" t="s">
        <v>110</v>
      </c>
      <c r="D1" s="1" t="s">
        <v>109</v>
      </c>
      <c r="E1" s="1" t="s">
        <v>108</v>
      </c>
      <c r="F1" s="1" t="s">
        <v>111</v>
      </c>
      <c r="G1" s="2" t="s">
        <v>2</v>
      </c>
      <c r="H1" s="2" t="s">
        <v>3</v>
      </c>
      <c r="I1" s="2"/>
      <c r="J1" s="2" t="s">
        <v>4</v>
      </c>
      <c r="K1" s="2" t="s">
        <v>5</v>
      </c>
      <c r="L1" s="2" t="s">
        <v>101</v>
      </c>
    </row>
    <row r="2" spans="1:12" x14ac:dyDescent="0.25">
      <c r="A2" s="41" t="str">
        <f>'Spend sheet'!A2</f>
        <v>Intercargo Scandinavia A/S</v>
      </c>
      <c r="B2" s="14" t="s">
        <v>7</v>
      </c>
      <c r="C2" s="15">
        <v>3</v>
      </c>
      <c r="D2" s="15">
        <v>1</v>
      </c>
      <c r="E2" s="15">
        <v>5</v>
      </c>
      <c r="F2" s="15">
        <v>4.5</v>
      </c>
      <c r="G2" s="12">
        <f t="shared" ref="G2:G28" si="0">SUMPRODUCT(C2:E2,$C$43:$E$43)</f>
        <v>3.5</v>
      </c>
      <c r="H2" s="12">
        <f t="shared" ref="H2:H27" si="1">SUMPRODUCT(F2:F2,$F$43:$F$43)</f>
        <v>4.5</v>
      </c>
      <c r="I2" s="12">
        <v>1</v>
      </c>
      <c r="J2" s="43">
        <f>'Spend sheet'!B2</f>
        <v>27091094.030000001</v>
      </c>
      <c r="K2" s="11">
        <f t="shared" ref="K2:K41" si="2">J2/$J$42</f>
        <v>0.17622775776837213</v>
      </c>
      <c r="L2" s="21">
        <f>J2</f>
        <v>27091094.030000001</v>
      </c>
    </row>
    <row r="3" spans="1:12" x14ac:dyDescent="0.25">
      <c r="A3" s="42" t="str">
        <f>'Spend sheet'!A3</f>
        <v>Askim Entreprenør AS</v>
      </c>
      <c r="B3" s="14" t="s">
        <v>9</v>
      </c>
      <c r="C3" s="15">
        <v>1</v>
      </c>
      <c r="D3" s="15">
        <v>2</v>
      </c>
      <c r="E3" s="15">
        <v>1</v>
      </c>
      <c r="F3" s="15">
        <v>4.0999999999999996</v>
      </c>
      <c r="G3" s="12">
        <f>SUMPRODUCT(C3:E3,$C$43:$E$43)</f>
        <v>1.25</v>
      </c>
      <c r="H3" s="12">
        <f t="shared" si="1"/>
        <v>4.0999999999999996</v>
      </c>
      <c r="I3" s="12">
        <v>1</v>
      </c>
      <c r="J3" s="44">
        <f>'Spend sheet'!B3</f>
        <v>19748774.550000001</v>
      </c>
      <c r="K3" s="11">
        <f t="shared" si="2"/>
        <v>0.12846591775753369</v>
      </c>
      <c r="L3" s="21">
        <f t="shared" ref="L3:L41" si="3">L2+J3</f>
        <v>46839868.579999998</v>
      </c>
    </row>
    <row r="4" spans="1:12" x14ac:dyDescent="0.25">
      <c r="A4" s="42" t="str">
        <f>'Spend sheet'!A4</f>
        <v>UAB Girteka logistics</v>
      </c>
      <c r="B4" s="14" t="s">
        <v>7</v>
      </c>
      <c r="C4" s="15">
        <v>3</v>
      </c>
      <c r="D4" s="15">
        <v>5</v>
      </c>
      <c r="E4" s="15">
        <v>5</v>
      </c>
      <c r="F4" s="15">
        <v>3.9</v>
      </c>
      <c r="G4" s="12">
        <f t="shared" si="0"/>
        <v>4.5</v>
      </c>
      <c r="H4" s="12">
        <f t="shared" si="1"/>
        <v>3.9</v>
      </c>
      <c r="I4" s="12">
        <v>1</v>
      </c>
      <c r="J4" s="44">
        <f>'Spend sheet'!B4</f>
        <v>13452811.699999999</v>
      </c>
      <c r="K4" s="11">
        <f t="shared" si="2"/>
        <v>8.7510635005947079E-2</v>
      </c>
      <c r="L4" s="21">
        <f t="shared" si="3"/>
        <v>60292680.280000001</v>
      </c>
    </row>
    <row r="5" spans="1:12" x14ac:dyDescent="0.25">
      <c r="A5" s="42" t="str">
        <f>'Spend sheet'!A5</f>
        <v>Sveum Fryseri As</v>
      </c>
      <c r="B5" s="14" t="s">
        <v>12</v>
      </c>
      <c r="C5" s="15">
        <v>3</v>
      </c>
      <c r="D5" s="15">
        <v>2</v>
      </c>
      <c r="E5" s="15">
        <v>5</v>
      </c>
      <c r="F5" s="15">
        <v>3.9</v>
      </c>
      <c r="G5" s="12">
        <f t="shared" si="0"/>
        <v>3.75</v>
      </c>
      <c r="H5" s="12">
        <f t="shared" si="1"/>
        <v>3.9</v>
      </c>
      <c r="I5" s="12">
        <v>1</v>
      </c>
      <c r="J5" s="43">
        <f>'Spend sheet'!B5</f>
        <v>12670980.439999999</v>
      </c>
      <c r="K5" s="11">
        <f t="shared" si="2"/>
        <v>8.242481714453305E-2</v>
      </c>
      <c r="L5" s="21">
        <f t="shared" si="3"/>
        <v>72963660.719999999</v>
      </c>
    </row>
    <row r="6" spans="1:12" x14ac:dyDescent="0.25">
      <c r="A6" s="42" t="str">
        <f>'Spend sheet'!A6</f>
        <v>Manpower As</v>
      </c>
      <c r="B6" s="14" t="s">
        <v>14</v>
      </c>
      <c r="C6" s="15">
        <v>3</v>
      </c>
      <c r="D6" s="15">
        <v>2</v>
      </c>
      <c r="E6" s="15">
        <v>1</v>
      </c>
      <c r="F6" s="15">
        <v>3.7</v>
      </c>
      <c r="G6" s="12">
        <f t="shared" si="0"/>
        <v>1.75</v>
      </c>
      <c r="H6" s="12">
        <f t="shared" si="1"/>
        <v>3.7</v>
      </c>
      <c r="I6" s="12">
        <v>1</v>
      </c>
      <c r="J6" s="21">
        <f>'Spend sheet'!B6</f>
        <v>10086496.67</v>
      </c>
      <c r="K6" s="11">
        <f t="shared" si="2"/>
        <v>6.5612731989482226E-2</v>
      </c>
      <c r="L6" s="21">
        <f t="shared" si="3"/>
        <v>83050157.390000001</v>
      </c>
    </row>
    <row r="7" spans="1:12" x14ac:dyDescent="0.25">
      <c r="A7" s="42" t="str">
        <f>'Spend sheet'!A7</f>
        <v>Carat Norge AS</v>
      </c>
      <c r="B7" s="14" t="s">
        <v>16</v>
      </c>
      <c r="C7" s="15">
        <v>1</v>
      </c>
      <c r="D7" s="15">
        <v>2</v>
      </c>
      <c r="E7" s="15">
        <v>1</v>
      </c>
      <c r="F7" s="15">
        <v>3.5</v>
      </c>
      <c r="G7" s="12">
        <f t="shared" si="0"/>
        <v>1.25</v>
      </c>
      <c r="H7" s="12">
        <f t="shared" si="1"/>
        <v>3.5</v>
      </c>
      <c r="I7" s="12">
        <v>1</v>
      </c>
      <c r="J7" s="45">
        <f>'Spend sheet'!B7</f>
        <v>9588536.25</v>
      </c>
      <c r="K7" s="11">
        <f t="shared" si="2"/>
        <v>6.237349594472081E-2</v>
      </c>
      <c r="L7" s="21">
        <f t="shared" si="3"/>
        <v>92638693.640000001</v>
      </c>
    </row>
    <row r="8" spans="1:12" x14ac:dyDescent="0.25">
      <c r="A8" s="42" t="str">
        <f>'Spend sheet'!A8</f>
        <v>LeasePlan Norge As</v>
      </c>
      <c r="B8" s="14" t="s">
        <v>18</v>
      </c>
      <c r="C8" s="15">
        <v>1</v>
      </c>
      <c r="D8" s="15">
        <v>4</v>
      </c>
      <c r="E8" s="15">
        <v>1</v>
      </c>
      <c r="F8" s="15">
        <v>2.9</v>
      </c>
      <c r="G8" s="12">
        <f t="shared" si="0"/>
        <v>1.75</v>
      </c>
      <c r="H8" s="12">
        <f t="shared" si="1"/>
        <v>2.9</v>
      </c>
      <c r="I8" s="12">
        <v>1</v>
      </c>
      <c r="J8" s="46">
        <f>'Spend sheet'!B8</f>
        <v>6970396.2000000002</v>
      </c>
      <c r="K8" s="11">
        <f t="shared" si="2"/>
        <v>4.5342476450855297E-2</v>
      </c>
      <c r="L8" s="21">
        <f t="shared" si="3"/>
        <v>99609089.840000004</v>
      </c>
    </row>
    <row r="9" spans="1:12" x14ac:dyDescent="0.25">
      <c r="A9" s="42" t="str">
        <f>'Spend sheet'!A9</f>
        <v>Storebrand Livsforikring AS</v>
      </c>
      <c r="B9" s="14" t="s">
        <v>20</v>
      </c>
      <c r="C9" s="15">
        <v>1</v>
      </c>
      <c r="D9" s="15">
        <v>2</v>
      </c>
      <c r="E9" s="15">
        <v>1</v>
      </c>
      <c r="F9" s="15">
        <v>2.7</v>
      </c>
      <c r="G9" s="12">
        <f t="shared" si="0"/>
        <v>1.25</v>
      </c>
      <c r="H9" s="12">
        <f t="shared" si="1"/>
        <v>2.7</v>
      </c>
      <c r="I9" s="12">
        <v>1</v>
      </c>
      <c r="J9" s="43">
        <f>'Spend sheet'!B9</f>
        <v>5225028</v>
      </c>
      <c r="K9" s="11">
        <f t="shared" si="2"/>
        <v>3.3988843997857614E-2</v>
      </c>
      <c r="L9" s="21">
        <f t="shared" si="3"/>
        <v>104834117.84</v>
      </c>
    </row>
    <row r="10" spans="1:12" x14ac:dyDescent="0.25">
      <c r="A10" s="42" t="str">
        <f>'Spend sheet'!A10</f>
        <v>Kloosterboer Norway AS</v>
      </c>
      <c r="B10" s="14" t="s">
        <v>12</v>
      </c>
      <c r="C10" s="15">
        <v>3</v>
      </c>
      <c r="D10" s="15">
        <v>1</v>
      </c>
      <c r="E10" s="15">
        <v>5</v>
      </c>
      <c r="F10" s="15">
        <v>2.5</v>
      </c>
      <c r="G10" s="12">
        <f t="shared" si="0"/>
        <v>3.5</v>
      </c>
      <c r="H10" s="12">
        <f t="shared" si="1"/>
        <v>2.5</v>
      </c>
      <c r="I10" s="12">
        <v>1</v>
      </c>
      <c r="J10" s="43">
        <f>'Spend sheet'!B10</f>
        <v>4615669.9800000004</v>
      </c>
      <c r="K10" s="11">
        <f t="shared" si="2"/>
        <v>3.0024965779286657E-2</v>
      </c>
      <c r="L10" s="21">
        <f t="shared" si="3"/>
        <v>109449787.82000001</v>
      </c>
    </row>
    <row r="11" spans="1:12" x14ac:dyDescent="0.25">
      <c r="A11" s="42" t="str">
        <f>'Spend sheet'!A11</f>
        <v>Posten Norge Div logistikk</v>
      </c>
      <c r="B11" s="14" t="s">
        <v>7</v>
      </c>
      <c r="C11" s="15">
        <v>3</v>
      </c>
      <c r="D11" s="15">
        <v>2</v>
      </c>
      <c r="E11" s="15">
        <v>3</v>
      </c>
      <c r="F11" s="15">
        <v>2.2999999999999998</v>
      </c>
      <c r="G11" s="12">
        <f t="shared" si="0"/>
        <v>2.75</v>
      </c>
      <c r="H11" s="12">
        <f t="shared" si="1"/>
        <v>2.2999999999999998</v>
      </c>
      <c r="I11" s="12">
        <v>1</v>
      </c>
      <c r="J11" s="43">
        <f>'Spend sheet'!B11</f>
        <v>3696381.89</v>
      </c>
      <c r="K11" s="11">
        <f t="shared" si="2"/>
        <v>2.4044990269088719E-2</v>
      </c>
      <c r="L11" s="21">
        <f t="shared" si="3"/>
        <v>113146169.71000001</v>
      </c>
    </row>
    <row r="12" spans="1:12" x14ac:dyDescent="0.25">
      <c r="A12" s="42" t="str">
        <f>'Spend sheet'!A12</f>
        <v>GHD Georg Hartmann Maschinenbau GmbH</v>
      </c>
      <c r="B12" s="14" t="s">
        <v>24</v>
      </c>
      <c r="C12" s="15">
        <v>1</v>
      </c>
      <c r="D12" s="15">
        <v>5</v>
      </c>
      <c r="E12" s="15">
        <v>5</v>
      </c>
      <c r="F12" s="15">
        <v>2.2999999999999998</v>
      </c>
      <c r="G12" s="12">
        <f t="shared" si="0"/>
        <v>4</v>
      </c>
      <c r="H12" s="12">
        <f t="shared" si="1"/>
        <v>2.2999999999999998</v>
      </c>
      <c r="I12" s="12">
        <v>1</v>
      </c>
      <c r="J12" s="43">
        <f>'Spend sheet'!B12</f>
        <v>3533559.12</v>
      </c>
      <c r="K12" s="11">
        <f t="shared" si="2"/>
        <v>2.2985827001671004E-2</v>
      </c>
      <c r="L12" s="21">
        <f t="shared" si="3"/>
        <v>116679728.83000001</v>
      </c>
    </row>
    <row r="13" spans="1:12" x14ac:dyDescent="0.25">
      <c r="A13" s="42" t="str">
        <f>'Spend sheet'!A13</f>
        <v>Norsk Lastbærer Pool</v>
      </c>
      <c r="B13" s="14" t="s">
        <v>26</v>
      </c>
      <c r="C13" s="15">
        <v>3</v>
      </c>
      <c r="D13" s="15">
        <v>1</v>
      </c>
      <c r="E13" s="15">
        <v>1</v>
      </c>
      <c r="F13" s="15">
        <v>2.2999999999999998</v>
      </c>
      <c r="G13" s="12">
        <f t="shared" si="0"/>
        <v>1.5</v>
      </c>
      <c r="H13" s="12">
        <f t="shared" si="1"/>
        <v>2.2999999999999998</v>
      </c>
      <c r="I13" s="12">
        <v>1</v>
      </c>
      <c r="J13" s="43">
        <f>'Spend sheet'!B13</f>
        <v>3466825.61</v>
      </c>
      <c r="K13" s="11">
        <f t="shared" si="2"/>
        <v>2.2551725048376308E-2</v>
      </c>
      <c r="L13" s="21">
        <f t="shared" si="3"/>
        <v>120146554.44000001</v>
      </c>
    </row>
    <row r="14" spans="1:12" x14ac:dyDescent="0.25">
      <c r="A14" s="42" t="str">
        <f>'Spend sheet'!A14</f>
        <v>Therma Industri AS</v>
      </c>
      <c r="B14" s="14" t="s">
        <v>28</v>
      </c>
      <c r="C14" s="15">
        <v>1</v>
      </c>
      <c r="D14" s="15">
        <v>2</v>
      </c>
      <c r="E14" s="15">
        <v>1</v>
      </c>
      <c r="F14" s="15">
        <v>2.2999999999999998</v>
      </c>
      <c r="G14" s="12">
        <f t="shared" si="0"/>
        <v>1.25</v>
      </c>
      <c r="H14" s="12">
        <f t="shared" si="1"/>
        <v>2.2999999999999998</v>
      </c>
      <c r="I14" s="12">
        <v>1</v>
      </c>
      <c r="J14" s="43">
        <f>'Spend sheet'!B14</f>
        <v>3423477.91</v>
      </c>
      <c r="K14" s="11">
        <f t="shared" si="2"/>
        <v>2.2269747954097401E-2</v>
      </c>
      <c r="L14" s="21">
        <f t="shared" si="3"/>
        <v>123570032.35000001</v>
      </c>
    </row>
    <row r="15" spans="1:12" x14ac:dyDescent="0.25">
      <c r="A15" s="42" t="str">
        <f>'Spend sheet'!A15</f>
        <v>FlexLink AB</v>
      </c>
      <c r="B15" s="15" t="s">
        <v>30</v>
      </c>
      <c r="C15" s="15">
        <v>1</v>
      </c>
      <c r="D15" s="15">
        <v>2</v>
      </c>
      <c r="E15" s="15">
        <v>5</v>
      </c>
      <c r="F15" s="15">
        <v>2.2999999999999998</v>
      </c>
      <c r="G15" s="12">
        <f t="shared" si="0"/>
        <v>3.25</v>
      </c>
      <c r="H15" s="12">
        <f t="shared" si="1"/>
        <v>2.2999999999999998</v>
      </c>
      <c r="I15" s="12">
        <v>1</v>
      </c>
      <c r="J15" s="43">
        <f>'Spend sheet'!B15</f>
        <v>3231284.71</v>
      </c>
      <c r="K15" s="11">
        <f t="shared" si="2"/>
        <v>2.1019529832347804E-2</v>
      </c>
      <c r="L15" s="22">
        <f t="shared" si="3"/>
        <v>126801317.06</v>
      </c>
    </row>
    <row r="16" spans="1:12" x14ac:dyDescent="0.25">
      <c r="A16" s="42" t="str">
        <f>'Spend sheet'!A16</f>
        <v>ManpowerGroup Solutions AS</v>
      </c>
      <c r="B16" s="15" t="s">
        <v>14</v>
      </c>
      <c r="C16" s="15">
        <v>3</v>
      </c>
      <c r="D16" s="15">
        <v>3</v>
      </c>
      <c r="E16" s="15">
        <v>1</v>
      </c>
      <c r="F16" s="15">
        <v>2.2999999999999998</v>
      </c>
      <c r="G16" s="12">
        <f t="shared" si="0"/>
        <v>2</v>
      </c>
      <c r="H16" s="12">
        <f t="shared" si="1"/>
        <v>2.2999999999999998</v>
      </c>
      <c r="I16" s="12">
        <v>1</v>
      </c>
      <c r="J16" s="43">
        <f>'Spend sheet'!B16</f>
        <v>3218793.02</v>
      </c>
      <c r="K16" s="11">
        <f t="shared" si="2"/>
        <v>2.0938271300780204E-2</v>
      </c>
      <c r="L16" s="21">
        <f t="shared" si="3"/>
        <v>130020110.08</v>
      </c>
    </row>
    <row r="17" spans="1:12" x14ac:dyDescent="0.25">
      <c r="A17" s="42" t="str">
        <f>'Spend sheet'!A17</f>
        <v>Toma Facility Services AS</v>
      </c>
      <c r="B17" s="15" t="s">
        <v>33</v>
      </c>
      <c r="C17" s="15">
        <v>1</v>
      </c>
      <c r="D17" s="15">
        <v>4</v>
      </c>
      <c r="E17" s="15">
        <v>1</v>
      </c>
      <c r="F17" s="15">
        <v>2.1</v>
      </c>
      <c r="G17" s="12">
        <f t="shared" si="0"/>
        <v>1.75</v>
      </c>
      <c r="H17" s="12">
        <f t="shared" si="1"/>
        <v>2.1</v>
      </c>
      <c r="I17" s="12">
        <v>1</v>
      </c>
      <c r="J17" s="43">
        <f>'Spend sheet'!B17</f>
        <v>2092430.17</v>
      </c>
      <c r="K17" s="11">
        <f t="shared" si="2"/>
        <v>1.3611273016056696E-2</v>
      </c>
      <c r="L17" s="21">
        <f t="shared" si="3"/>
        <v>132112540.25</v>
      </c>
    </row>
    <row r="18" spans="1:12" x14ac:dyDescent="0.25">
      <c r="A18" s="42" t="str">
        <f>'Spend sheet'!A18</f>
        <v>Fimamec AS</v>
      </c>
      <c r="B18" s="15" t="s">
        <v>24</v>
      </c>
      <c r="C18" s="15">
        <v>1</v>
      </c>
      <c r="D18" s="15">
        <v>1</v>
      </c>
      <c r="E18" s="15">
        <v>1</v>
      </c>
      <c r="F18" s="15">
        <v>1.9</v>
      </c>
      <c r="G18" s="12">
        <f t="shared" si="0"/>
        <v>1</v>
      </c>
      <c r="H18" s="12">
        <f t="shared" si="1"/>
        <v>1.9</v>
      </c>
      <c r="I18" s="12">
        <v>1</v>
      </c>
      <c r="J18" s="43">
        <f>'Spend sheet'!B18</f>
        <v>1739156.5</v>
      </c>
      <c r="K18" s="11">
        <f t="shared" si="2"/>
        <v>1.1313225300679739E-2</v>
      </c>
      <c r="L18" s="21">
        <f t="shared" si="3"/>
        <v>133851696.75</v>
      </c>
    </row>
    <row r="19" spans="1:12" x14ac:dyDescent="0.25">
      <c r="A19" s="42" t="str">
        <f>'Spend sheet'!A19</f>
        <v>Sprinklerpartner AS</v>
      </c>
      <c r="B19" s="15" t="s">
        <v>36</v>
      </c>
      <c r="C19" s="15">
        <v>1</v>
      </c>
      <c r="D19" s="15">
        <v>1</v>
      </c>
      <c r="E19" s="15">
        <v>1</v>
      </c>
      <c r="F19" s="15">
        <v>1.9</v>
      </c>
      <c r="G19" s="12">
        <f t="shared" si="0"/>
        <v>1</v>
      </c>
      <c r="H19" s="12">
        <f t="shared" si="1"/>
        <v>1.9</v>
      </c>
      <c r="I19" s="12">
        <v>1</v>
      </c>
      <c r="J19" s="43">
        <f>'Spend sheet'!B19</f>
        <v>1437500</v>
      </c>
      <c r="K19" s="11">
        <f t="shared" si="2"/>
        <v>9.3509476402653391E-3</v>
      </c>
      <c r="L19" s="21">
        <f t="shared" si="3"/>
        <v>135289196.75</v>
      </c>
    </row>
    <row r="20" spans="1:12" x14ac:dyDescent="0.25">
      <c r="A20" s="42" t="str">
        <f>'Spend sheet'!A20</f>
        <v>Cooling Partner AS</v>
      </c>
      <c r="B20" s="15" t="s">
        <v>12</v>
      </c>
      <c r="C20" s="15">
        <v>3</v>
      </c>
      <c r="D20" s="15">
        <v>4</v>
      </c>
      <c r="E20" s="15">
        <v>5</v>
      </c>
      <c r="F20" s="15">
        <v>1.9</v>
      </c>
      <c r="G20" s="12">
        <f t="shared" si="0"/>
        <v>4.25</v>
      </c>
      <c r="H20" s="12">
        <f t="shared" si="1"/>
        <v>1.9</v>
      </c>
      <c r="I20" s="12">
        <v>1</v>
      </c>
      <c r="J20" s="43">
        <f>'Spend sheet'!B20</f>
        <v>1411491.32</v>
      </c>
      <c r="K20" s="11">
        <f t="shared" si="2"/>
        <v>9.1817609933975714E-3</v>
      </c>
      <c r="L20" s="21">
        <f t="shared" si="3"/>
        <v>136700688.06999999</v>
      </c>
    </row>
    <row r="21" spans="1:12" x14ac:dyDescent="0.25">
      <c r="A21" s="42" t="str">
        <f>'Spend sheet'!A21</f>
        <v>Norgesnett AS avd. Follo</v>
      </c>
      <c r="B21" s="15" t="s">
        <v>39</v>
      </c>
      <c r="C21" s="15">
        <v>1</v>
      </c>
      <c r="D21" s="15">
        <v>1</v>
      </c>
      <c r="E21" s="15">
        <v>1</v>
      </c>
      <c r="F21" s="15">
        <v>1.9</v>
      </c>
      <c r="G21" s="12">
        <f t="shared" si="0"/>
        <v>1</v>
      </c>
      <c r="H21" s="12">
        <f t="shared" si="1"/>
        <v>1.9</v>
      </c>
      <c r="I21" s="12">
        <v>1</v>
      </c>
      <c r="J21" s="43">
        <f>'Spend sheet'!B21</f>
        <v>1335798.55</v>
      </c>
      <c r="K21" s="11">
        <f t="shared" si="2"/>
        <v>8.6893789906033816E-3</v>
      </c>
      <c r="L21" s="21">
        <f t="shared" si="3"/>
        <v>138036486.62</v>
      </c>
    </row>
    <row r="22" spans="1:12" x14ac:dyDescent="0.25">
      <c r="A22" s="42" t="str">
        <f>'Spend sheet'!A22</f>
        <v>Futura Entreprenør AS</v>
      </c>
      <c r="B22" s="15" t="s">
        <v>9</v>
      </c>
      <c r="C22" s="15">
        <v>1</v>
      </c>
      <c r="D22" s="15">
        <v>5</v>
      </c>
      <c r="E22" s="15">
        <v>1</v>
      </c>
      <c r="F22" s="15">
        <v>1.9</v>
      </c>
      <c r="G22" s="12">
        <f t="shared" si="0"/>
        <v>2</v>
      </c>
      <c r="H22" s="12">
        <f t="shared" si="1"/>
        <v>1.9</v>
      </c>
      <c r="I22" s="12">
        <v>1</v>
      </c>
      <c r="J22" s="43">
        <f>'Spend sheet'!B22</f>
        <v>1289256</v>
      </c>
      <c r="K22" s="11">
        <f t="shared" si="2"/>
        <v>8.3866193745376905E-3</v>
      </c>
      <c r="L22" s="21">
        <f t="shared" si="3"/>
        <v>139325742.62</v>
      </c>
    </row>
    <row r="23" spans="1:12" x14ac:dyDescent="0.25">
      <c r="A23" s="42" t="str">
        <f>'Spend sheet'!A23</f>
        <v>Iss Facility Services As</v>
      </c>
      <c r="B23" s="15" t="s">
        <v>33</v>
      </c>
      <c r="C23" s="15">
        <v>1</v>
      </c>
      <c r="D23" s="15">
        <v>2</v>
      </c>
      <c r="E23" s="15">
        <v>1</v>
      </c>
      <c r="F23" s="15">
        <v>1.9</v>
      </c>
      <c r="G23" s="12">
        <f t="shared" si="0"/>
        <v>1.25</v>
      </c>
      <c r="H23" s="12">
        <f t="shared" si="1"/>
        <v>1.9</v>
      </c>
      <c r="I23" s="12">
        <v>1</v>
      </c>
      <c r="J23" s="43">
        <f>'Spend sheet'!B23</f>
        <v>1109141.8400000001</v>
      </c>
      <c r="K23" s="11">
        <f t="shared" si="2"/>
        <v>7.214975493194822E-3</v>
      </c>
      <c r="L23" s="21">
        <f t="shared" si="3"/>
        <v>140434884.46000001</v>
      </c>
    </row>
    <row r="24" spans="1:12" x14ac:dyDescent="0.25">
      <c r="A24" s="42" t="str">
        <f>'Spend sheet'!A24</f>
        <v>Bravida Norge As</v>
      </c>
      <c r="B24" s="15" t="s">
        <v>43</v>
      </c>
      <c r="C24" s="15">
        <v>1</v>
      </c>
      <c r="D24" s="15">
        <v>2</v>
      </c>
      <c r="E24" s="15">
        <v>1</v>
      </c>
      <c r="F24" s="15">
        <v>1.9</v>
      </c>
      <c r="G24" s="12">
        <f t="shared" si="0"/>
        <v>1.25</v>
      </c>
      <c r="H24" s="12">
        <f t="shared" si="1"/>
        <v>1.9</v>
      </c>
      <c r="I24" s="12">
        <v>1</v>
      </c>
      <c r="J24" s="43">
        <f>'Spend sheet'!B24</f>
        <v>1109058</v>
      </c>
      <c r="K24" s="11">
        <f t="shared" si="2"/>
        <v>7.2144301134034056E-3</v>
      </c>
      <c r="L24" s="21">
        <f t="shared" si="3"/>
        <v>141543942.46000001</v>
      </c>
    </row>
    <row r="25" spans="1:12" x14ac:dyDescent="0.25">
      <c r="A25" s="42" t="str">
        <f>'Spend sheet'!A25</f>
        <v>Hydro Extrusion Norway AS (Tidl. Sapa Profiler Magnor AS)</v>
      </c>
      <c r="B25" s="15" t="s">
        <v>44</v>
      </c>
      <c r="C25" s="15">
        <v>3</v>
      </c>
      <c r="D25" s="15">
        <v>1</v>
      </c>
      <c r="E25" s="15">
        <v>3</v>
      </c>
      <c r="F25" s="15">
        <v>1.9</v>
      </c>
      <c r="G25" s="12">
        <f t="shared" si="0"/>
        <v>2.5</v>
      </c>
      <c r="H25" s="12">
        <f t="shared" si="1"/>
        <v>1.9</v>
      </c>
      <c r="I25" s="12">
        <v>1</v>
      </c>
      <c r="J25" s="43">
        <f>'Spend sheet'!B25</f>
        <v>1022715.53</v>
      </c>
      <c r="K25" s="11">
        <f t="shared" si="2"/>
        <v>6.6527717369851934E-3</v>
      </c>
      <c r="L25" s="21">
        <f t="shared" si="3"/>
        <v>142566657.99000001</v>
      </c>
    </row>
    <row r="26" spans="1:12" x14ac:dyDescent="0.25">
      <c r="A26" s="42" t="str">
        <f>'Spend sheet'!A26</f>
        <v>Tryg Forsikring</v>
      </c>
      <c r="B26" s="15" t="s">
        <v>20</v>
      </c>
      <c r="C26" s="15">
        <v>1</v>
      </c>
      <c r="D26" s="15">
        <v>2</v>
      </c>
      <c r="E26" s="15">
        <v>1</v>
      </c>
      <c r="F26" s="15">
        <v>1.7</v>
      </c>
      <c r="G26" s="12">
        <f t="shared" si="0"/>
        <v>1.25</v>
      </c>
      <c r="H26" s="12">
        <f t="shared" si="1"/>
        <v>1.7</v>
      </c>
      <c r="I26" s="12">
        <v>1</v>
      </c>
      <c r="J26" s="43">
        <f>'Spend sheet'!B26</f>
        <v>961049</v>
      </c>
      <c r="K26" s="11">
        <f t="shared" si="2"/>
        <v>6.2516305243334701E-3</v>
      </c>
      <c r="L26" s="21">
        <f t="shared" si="3"/>
        <v>143527706.99000001</v>
      </c>
    </row>
    <row r="27" spans="1:12" x14ac:dyDescent="0.25">
      <c r="A27" s="42" t="str">
        <f>'Spend sheet'!A27</f>
        <v>Mettler-Toledo AS</v>
      </c>
      <c r="B27" s="15" t="s">
        <v>24</v>
      </c>
      <c r="C27" s="15">
        <v>1</v>
      </c>
      <c r="D27" s="15">
        <v>2</v>
      </c>
      <c r="E27" s="15">
        <v>5</v>
      </c>
      <c r="F27" s="15">
        <v>1.7</v>
      </c>
      <c r="G27" s="12">
        <f t="shared" si="0"/>
        <v>3.25</v>
      </c>
      <c r="H27" s="12">
        <f t="shared" si="1"/>
        <v>1.7</v>
      </c>
      <c r="I27" s="12">
        <v>1</v>
      </c>
      <c r="J27" s="43">
        <f>'Spend sheet'!B27</f>
        <v>923925</v>
      </c>
      <c r="K27" s="11">
        <f t="shared" si="2"/>
        <v>6.0101386424571499E-3</v>
      </c>
      <c r="L27" s="21">
        <f t="shared" si="3"/>
        <v>144451631.99000001</v>
      </c>
    </row>
    <row r="28" spans="1:12" x14ac:dyDescent="0.25">
      <c r="A28" s="42" t="str">
        <f>'Spend sheet'!A28</f>
        <v>The Nielsen Company</v>
      </c>
      <c r="B28" s="15" t="s">
        <v>48</v>
      </c>
      <c r="C28" s="15">
        <v>1</v>
      </c>
      <c r="D28" s="15">
        <v>1</v>
      </c>
      <c r="E28" s="15">
        <v>1</v>
      </c>
      <c r="F28" s="15">
        <v>1.7</v>
      </c>
      <c r="G28" s="12">
        <f t="shared" si="0"/>
        <v>1</v>
      </c>
      <c r="H28" s="12">
        <f t="shared" ref="H28:H41" si="4">SUMPRODUCT(F28:F28,$F$43:$F$43)</f>
        <v>1.7</v>
      </c>
      <c r="I28" s="12">
        <v>1</v>
      </c>
      <c r="J28" s="43">
        <f>'Spend sheet'!B28</f>
        <v>912134.58</v>
      </c>
      <c r="K28" s="11">
        <f t="shared" si="2"/>
        <v>5.9334418771863759E-3</v>
      </c>
      <c r="L28" s="21">
        <f t="shared" si="3"/>
        <v>145363766.57000002</v>
      </c>
    </row>
    <row r="29" spans="1:12" x14ac:dyDescent="0.25">
      <c r="A29" s="42" t="str">
        <f>'Spend sheet'!A29</f>
        <v>Ace Retail AS</v>
      </c>
      <c r="B29" s="15" t="s">
        <v>50</v>
      </c>
      <c r="C29" s="15">
        <v>1</v>
      </c>
      <c r="D29" s="15">
        <v>3</v>
      </c>
      <c r="E29" s="15">
        <v>1</v>
      </c>
      <c r="F29" s="15">
        <v>1.7</v>
      </c>
      <c r="G29" s="12">
        <f t="shared" ref="G29:G41" si="5">SUMPRODUCT(C29:E29,$C$43:$E$43)</f>
        <v>1.5</v>
      </c>
      <c r="H29" s="12">
        <f t="shared" si="4"/>
        <v>1.7</v>
      </c>
      <c r="I29" s="12">
        <v>1</v>
      </c>
      <c r="J29" s="43">
        <f>'Spend sheet'!B29</f>
        <v>887703.75</v>
      </c>
      <c r="K29" s="11">
        <f t="shared" si="2"/>
        <v>5.7745191556989161E-3</v>
      </c>
      <c r="L29" s="21">
        <f t="shared" si="3"/>
        <v>146251470.32000002</v>
      </c>
    </row>
    <row r="30" spans="1:12" x14ac:dyDescent="0.25">
      <c r="A30" s="42" t="str">
        <f>'Spend sheet'!A30</f>
        <v>Toyota Materal Handling</v>
      </c>
      <c r="B30" s="15" t="s">
        <v>52</v>
      </c>
      <c r="C30" s="15">
        <v>3</v>
      </c>
      <c r="D30" s="15">
        <v>2</v>
      </c>
      <c r="E30" s="15">
        <v>3</v>
      </c>
      <c r="F30" s="15">
        <v>1.7</v>
      </c>
      <c r="G30" s="12">
        <f t="shared" si="5"/>
        <v>2.75</v>
      </c>
      <c r="H30" s="12">
        <f t="shared" si="4"/>
        <v>1.7</v>
      </c>
      <c r="I30" s="12">
        <v>1</v>
      </c>
      <c r="J30" s="43">
        <f>'Spend sheet'!B30</f>
        <v>883601.89</v>
      </c>
      <c r="K30" s="11">
        <f t="shared" si="2"/>
        <v>5.7478365274639953E-3</v>
      </c>
      <c r="L30" s="21">
        <f t="shared" si="3"/>
        <v>147135072.21000001</v>
      </c>
    </row>
    <row r="31" spans="1:12" x14ac:dyDescent="0.25">
      <c r="A31" s="42" t="str">
        <f>'Spend sheet'!A31</f>
        <v>Ipsos MMI AS</v>
      </c>
      <c r="B31" s="15" t="s">
        <v>48</v>
      </c>
      <c r="C31" s="15">
        <v>1</v>
      </c>
      <c r="D31" s="15">
        <v>3</v>
      </c>
      <c r="E31" s="15">
        <v>1</v>
      </c>
      <c r="F31" s="15">
        <v>1.5</v>
      </c>
      <c r="G31" s="12">
        <f t="shared" si="5"/>
        <v>1.5</v>
      </c>
      <c r="H31" s="12">
        <f t="shared" si="4"/>
        <v>1.5</v>
      </c>
      <c r="I31" s="12">
        <v>1</v>
      </c>
      <c r="J31" s="43">
        <f>'Spend sheet'!B31</f>
        <v>683125</v>
      </c>
      <c r="K31" s="11">
        <f t="shared" si="2"/>
        <v>4.4437329438304415E-3</v>
      </c>
      <c r="L31" s="21">
        <f t="shared" si="3"/>
        <v>147818197.21000001</v>
      </c>
    </row>
    <row r="32" spans="1:12" x14ac:dyDescent="0.25">
      <c r="A32" s="42" t="str">
        <f>'Spend sheet'!A32</f>
        <v>Telenor Norge As Mobil</v>
      </c>
      <c r="B32" s="15" t="s">
        <v>39</v>
      </c>
      <c r="C32" s="15">
        <v>1</v>
      </c>
      <c r="D32" s="15">
        <v>2</v>
      </c>
      <c r="E32" s="15">
        <v>1</v>
      </c>
      <c r="F32" s="15">
        <v>1.5</v>
      </c>
      <c r="G32" s="12">
        <f t="shared" si="5"/>
        <v>1.25</v>
      </c>
      <c r="H32" s="12">
        <f t="shared" si="4"/>
        <v>1.5</v>
      </c>
      <c r="I32" s="12">
        <v>1</v>
      </c>
      <c r="J32" s="43">
        <f>'Spend sheet'!B32</f>
        <v>666505.42000000004</v>
      </c>
      <c r="K32" s="11">
        <f t="shared" si="2"/>
        <v>4.3356224586943021E-3</v>
      </c>
      <c r="L32" s="21">
        <f t="shared" si="3"/>
        <v>148484702.63</v>
      </c>
    </row>
    <row r="33" spans="1:12" x14ac:dyDescent="0.25">
      <c r="A33" s="42" t="str">
        <f>'Spend sheet'!A33</f>
        <v>Bring Frigo AS</v>
      </c>
      <c r="B33" s="15" t="s">
        <v>56</v>
      </c>
      <c r="C33" s="15">
        <v>3</v>
      </c>
      <c r="D33" s="15">
        <v>1</v>
      </c>
      <c r="E33" s="15">
        <v>5</v>
      </c>
      <c r="F33" s="15">
        <v>1.5</v>
      </c>
      <c r="G33" s="12">
        <f t="shared" si="5"/>
        <v>3.5</v>
      </c>
      <c r="H33" s="12">
        <f t="shared" si="4"/>
        <v>1.5</v>
      </c>
      <c r="I33" s="12">
        <v>1</v>
      </c>
      <c r="J33" s="43">
        <f>'Spend sheet'!B33</f>
        <v>627438.43000000005</v>
      </c>
      <c r="K33" s="11">
        <f t="shared" si="2"/>
        <v>4.08149141316194E-3</v>
      </c>
      <c r="L33" s="21">
        <f t="shared" si="3"/>
        <v>149112141.06</v>
      </c>
    </row>
    <row r="34" spans="1:12" x14ac:dyDescent="0.25">
      <c r="A34" s="42" t="str">
        <f>'Spend sheet'!A34</f>
        <v>Ateam Inneklimaservice AS</v>
      </c>
      <c r="B34" s="15" t="s">
        <v>28</v>
      </c>
      <c r="C34" s="15">
        <v>1</v>
      </c>
      <c r="D34" s="15">
        <v>2</v>
      </c>
      <c r="E34" s="15">
        <v>1</v>
      </c>
      <c r="F34" s="15">
        <v>1.5</v>
      </c>
      <c r="G34" s="12">
        <f t="shared" si="5"/>
        <v>1.25</v>
      </c>
      <c r="H34" s="12">
        <f t="shared" si="4"/>
        <v>1.5</v>
      </c>
      <c r="I34" s="12">
        <v>1</v>
      </c>
      <c r="J34" s="43">
        <f>'Spend sheet'!B34</f>
        <v>619950.59</v>
      </c>
      <c r="K34" s="11">
        <f t="shared" si="2"/>
        <v>4.0327829611419858E-3</v>
      </c>
      <c r="L34" s="21">
        <f t="shared" si="3"/>
        <v>149732091.65000001</v>
      </c>
    </row>
    <row r="35" spans="1:12" x14ac:dyDescent="0.25">
      <c r="A35" s="42" t="str">
        <f>'Spend sheet'!A35</f>
        <v>Bernt Bekke Arkitekter AS</v>
      </c>
      <c r="B35" s="15" t="s">
        <v>59</v>
      </c>
      <c r="C35" s="15">
        <v>1</v>
      </c>
      <c r="D35" s="15">
        <v>2</v>
      </c>
      <c r="E35" s="15">
        <v>1</v>
      </c>
      <c r="F35" s="15">
        <v>1.5</v>
      </c>
      <c r="G35" s="12">
        <f t="shared" si="5"/>
        <v>1.25</v>
      </c>
      <c r="H35" s="12">
        <f t="shared" si="4"/>
        <v>1.5</v>
      </c>
      <c r="I35" s="12">
        <v>1</v>
      </c>
      <c r="J35" s="43">
        <f>'Spend sheet'!B35</f>
        <v>606630.15</v>
      </c>
      <c r="K35" s="11">
        <f t="shared" si="2"/>
        <v>3.9461334049783019E-3</v>
      </c>
      <c r="L35" s="21">
        <f t="shared" si="3"/>
        <v>150338721.80000001</v>
      </c>
    </row>
    <row r="36" spans="1:12" x14ac:dyDescent="0.25">
      <c r="A36" s="42" t="str">
        <f>'Spend sheet'!A36</f>
        <v>Surburbia Reklamebyrå AS</v>
      </c>
      <c r="B36" s="15" t="s">
        <v>61</v>
      </c>
      <c r="C36" s="15">
        <v>1</v>
      </c>
      <c r="D36" s="15">
        <v>1</v>
      </c>
      <c r="E36" s="15">
        <v>1</v>
      </c>
      <c r="F36" s="15">
        <v>1.5</v>
      </c>
      <c r="G36" s="12">
        <f t="shared" si="5"/>
        <v>1</v>
      </c>
      <c r="H36" s="12">
        <f t="shared" si="4"/>
        <v>1.5</v>
      </c>
      <c r="I36" s="12">
        <v>1</v>
      </c>
      <c r="J36" s="43">
        <f>'Spend sheet'!B36</f>
        <v>604701.25</v>
      </c>
      <c r="K36" s="11">
        <f t="shared" si="2"/>
        <v>3.9335858968716523E-3</v>
      </c>
      <c r="L36" s="21">
        <f t="shared" si="3"/>
        <v>150943423.05000001</v>
      </c>
    </row>
    <row r="37" spans="1:12" x14ac:dyDescent="0.25">
      <c r="A37" s="42" t="str">
        <f>'Spend sheet'!A37</f>
        <v>The Value Innovation Team AS</v>
      </c>
      <c r="B37" s="15" t="s">
        <v>63</v>
      </c>
      <c r="C37" s="15">
        <v>1</v>
      </c>
      <c r="D37" s="15">
        <v>2</v>
      </c>
      <c r="E37" s="15">
        <v>1</v>
      </c>
      <c r="F37" s="15">
        <v>1.3</v>
      </c>
      <c r="G37" s="12">
        <f t="shared" si="5"/>
        <v>1.25</v>
      </c>
      <c r="H37" s="12">
        <f t="shared" si="4"/>
        <v>1.3</v>
      </c>
      <c r="I37" s="12">
        <v>1</v>
      </c>
      <c r="J37" s="43">
        <f>'Spend sheet'!B37</f>
        <v>596250</v>
      </c>
      <c r="K37" s="11">
        <f t="shared" si="2"/>
        <v>3.87861045600571E-3</v>
      </c>
      <c r="L37" s="21">
        <f t="shared" si="3"/>
        <v>151539673.05000001</v>
      </c>
    </row>
    <row r="38" spans="1:12" x14ac:dyDescent="0.25">
      <c r="A38" s="42" t="str">
        <f>'Spend sheet'!A38</f>
        <v>Kreo AS</v>
      </c>
      <c r="B38" s="15" t="s">
        <v>50</v>
      </c>
      <c r="C38" s="15">
        <v>1</v>
      </c>
      <c r="D38" s="15">
        <v>2</v>
      </c>
      <c r="E38" s="15">
        <v>1</v>
      </c>
      <c r="F38" s="15">
        <v>1.3</v>
      </c>
      <c r="G38" s="12">
        <f t="shared" si="5"/>
        <v>1.25</v>
      </c>
      <c r="H38" s="12">
        <f t="shared" si="4"/>
        <v>1.3</v>
      </c>
      <c r="I38" s="12">
        <v>1</v>
      </c>
      <c r="J38" s="43">
        <f>'Spend sheet'!B38</f>
        <v>596187.5</v>
      </c>
      <c r="K38" s="11">
        <f t="shared" si="2"/>
        <v>3.8782038930648289E-3</v>
      </c>
      <c r="L38" s="21">
        <f t="shared" si="3"/>
        <v>152135860.55000001</v>
      </c>
    </row>
    <row r="39" spans="1:12" x14ac:dyDescent="0.25">
      <c r="A39" s="42" t="str">
        <f>'Spend sheet'!A40</f>
        <v>intenz P/S</v>
      </c>
      <c r="B39" s="15" t="s">
        <v>66</v>
      </c>
      <c r="C39" s="15">
        <v>1</v>
      </c>
      <c r="D39" s="15">
        <v>2</v>
      </c>
      <c r="E39" s="15">
        <v>5</v>
      </c>
      <c r="F39" s="15">
        <v>1.3</v>
      </c>
      <c r="G39" s="12">
        <f t="shared" si="5"/>
        <v>3.25</v>
      </c>
      <c r="H39" s="12">
        <f>SUMPRODUCT(F39:F39,$F$43:$F$43)</f>
        <v>1.3</v>
      </c>
      <c r="I39" s="12">
        <v>1</v>
      </c>
      <c r="J39" s="43">
        <f>'Spend sheet'!B40</f>
        <v>573118</v>
      </c>
      <c r="K39" s="11">
        <f t="shared" si="2"/>
        <v>3.7281366328303237E-3</v>
      </c>
      <c r="L39" s="21">
        <f t="shared" si="3"/>
        <v>152708978.55000001</v>
      </c>
    </row>
    <row r="40" spans="1:12" x14ac:dyDescent="0.25">
      <c r="A40" s="42" t="str">
        <f>'Spend sheet'!A41</f>
        <v>ReproCentret</v>
      </c>
      <c r="B40" s="15" t="s">
        <v>68</v>
      </c>
      <c r="C40" s="15">
        <v>1</v>
      </c>
      <c r="D40" s="15">
        <v>1</v>
      </c>
      <c r="E40" s="15">
        <v>1</v>
      </c>
      <c r="F40" s="15">
        <v>1.3</v>
      </c>
      <c r="G40" s="12">
        <f t="shared" si="5"/>
        <v>1</v>
      </c>
      <c r="H40" s="12">
        <f t="shared" si="4"/>
        <v>1.3</v>
      </c>
      <c r="I40" s="12">
        <v>1</v>
      </c>
      <c r="J40" s="43">
        <f>'Spend sheet'!B41</f>
        <v>521630.41</v>
      </c>
      <c r="K40" s="11">
        <f t="shared" si="2"/>
        <v>3.393209496681837E-3</v>
      </c>
      <c r="L40" s="21">
        <f t="shared" si="3"/>
        <v>153230608.96000001</v>
      </c>
    </row>
    <row r="41" spans="1:12" ht="15.75" thickBot="1" x14ac:dyDescent="0.3">
      <c r="A41" s="42" t="str">
        <f>'Spend sheet'!A42</f>
        <v>Sundhagen Kontorservice AS</v>
      </c>
      <c r="B41" s="15" t="s">
        <v>70</v>
      </c>
      <c r="C41" s="15">
        <v>1</v>
      </c>
      <c r="D41" s="15">
        <v>2</v>
      </c>
      <c r="E41" s="15">
        <v>1</v>
      </c>
      <c r="F41" s="15">
        <v>1.3</v>
      </c>
      <c r="G41" s="12">
        <f t="shared" si="5"/>
        <v>1.25</v>
      </c>
      <c r="H41" s="12">
        <f t="shared" si="4"/>
        <v>1.3</v>
      </c>
      <c r="I41" s="12">
        <v>1</v>
      </c>
      <c r="J41" s="43">
        <f>'Spend sheet'!B42</f>
        <v>497125.95</v>
      </c>
      <c r="K41" s="11">
        <f t="shared" si="2"/>
        <v>3.2338078115249844E-3</v>
      </c>
      <c r="L41" s="21">
        <f t="shared" si="3"/>
        <v>153727734.91</v>
      </c>
    </row>
    <row r="42" spans="1:12" s="3" customFormat="1" ht="15.75" thickBot="1" x14ac:dyDescent="0.3">
      <c r="A42" s="13" t="s">
        <v>71</v>
      </c>
      <c r="B42" s="4"/>
      <c r="C42" s="4"/>
      <c r="D42" s="4"/>
      <c r="E42" s="4"/>
      <c r="F42" s="4"/>
      <c r="G42" s="4"/>
      <c r="H42" s="4"/>
      <c r="I42" s="4"/>
      <c r="J42" s="23">
        <f>SUM(J2:J41)</f>
        <v>153727734.91</v>
      </c>
      <c r="K42" s="24">
        <f>SUM(K2:K41)</f>
        <v>1</v>
      </c>
      <c r="L42" s="40">
        <f>L41</f>
        <v>153727734.91</v>
      </c>
    </row>
    <row r="43" spans="1:12" x14ac:dyDescent="0.25">
      <c r="A43" s="9" t="s">
        <v>72</v>
      </c>
      <c r="B43" s="3"/>
      <c r="C43" s="10">
        <v>0.25</v>
      </c>
      <c r="D43" s="10">
        <v>0.25</v>
      </c>
      <c r="E43" s="10">
        <v>0.5</v>
      </c>
      <c r="F43" s="10">
        <v>1</v>
      </c>
      <c r="G43" s="3"/>
      <c r="H43" s="3"/>
      <c r="I43" s="3"/>
      <c r="J43" s="3"/>
      <c r="K43" s="3"/>
      <c r="L43" s="3"/>
    </row>
    <row r="44" spans="1:12" x14ac:dyDescent="0.25">
      <c r="C44" s="6"/>
      <c r="D44" s="6"/>
      <c r="E44" s="6"/>
    </row>
    <row r="45" spans="1:12" x14ac:dyDescent="0.25">
      <c r="A45" s="5"/>
    </row>
    <row r="46" spans="1:12" x14ac:dyDescent="0.25">
      <c r="B46" s="5"/>
      <c r="C46" s="5"/>
      <c r="D46" s="5"/>
      <c r="E46" s="5"/>
      <c r="F46" s="5"/>
      <c r="G46" s="5"/>
      <c r="H46" s="5"/>
      <c r="I46" s="5"/>
      <c r="J46" s="6"/>
    </row>
    <row r="47" spans="1:12" x14ac:dyDescent="0.25">
      <c r="B47" s="7"/>
      <c r="C47" s="7"/>
      <c r="D47" s="7"/>
      <c r="E47" s="7"/>
      <c r="F47" s="7"/>
      <c r="G47" s="7"/>
      <c r="H47" s="7"/>
      <c r="I47" s="7"/>
    </row>
    <row r="48" spans="1:12" x14ac:dyDescent="0.25">
      <c r="B48" s="7"/>
      <c r="C48" s="7"/>
      <c r="D48" s="7"/>
      <c r="E48" s="7"/>
      <c r="F48" s="7"/>
      <c r="G48" s="7"/>
      <c r="H48" s="7"/>
      <c r="I48" s="7"/>
      <c r="J48" s="8"/>
    </row>
    <row r="49" spans="1:9" x14ac:dyDescent="0.25">
      <c r="B49" s="7"/>
      <c r="C49" s="7"/>
      <c r="D49" s="7"/>
      <c r="E49" s="7"/>
      <c r="F49" s="7"/>
      <c r="G49" s="7"/>
      <c r="H49" s="7"/>
      <c r="I49" s="7"/>
    </row>
    <row r="51" spans="1:9" x14ac:dyDescent="0.25">
      <c r="A51" s="5"/>
      <c r="B51" s="7"/>
    </row>
  </sheetData>
  <pageMargins left="0.7" right="0.7" top="0.75" bottom="0.75" header="0.3" footer="0.3"/>
  <pageSetup paperSize="9" orientation="portrait" verticalDpi="598" r:id="rId1"/>
  <ignoredErrors>
    <ignoredError sqref="G2:G4 G5:G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="80" zoomScaleNormal="80" workbookViewId="0">
      <selection activeCell="G18" sqref="G18"/>
    </sheetView>
  </sheetViews>
  <sheetFormatPr defaultColWidth="9.140625" defaultRowHeight="15" x14ac:dyDescent="0.25"/>
  <cols>
    <col min="1" max="1" width="34.42578125" customWidth="1"/>
    <col min="3" max="3" width="12.7109375" customWidth="1"/>
    <col min="4" max="4" width="12.140625" customWidth="1"/>
    <col min="5" max="5" width="11.85546875" customWidth="1"/>
    <col min="6" max="6" width="11.28515625" customWidth="1"/>
    <col min="9" max="9" width="11.5703125" customWidth="1"/>
    <col min="11" max="11" width="11.7109375" customWidth="1"/>
    <col min="14" max="14" width="10.7109375" customWidth="1"/>
  </cols>
  <sheetData>
    <row r="1" spans="1:3" x14ac:dyDescent="0.25">
      <c r="A1" s="16" t="s">
        <v>94</v>
      </c>
      <c r="B1" s="16" t="s">
        <v>95</v>
      </c>
      <c r="C1" s="16" t="s">
        <v>96</v>
      </c>
    </row>
    <row r="2" spans="1:3" x14ac:dyDescent="0.25">
      <c r="A2" s="17" t="s">
        <v>59</v>
      </c>
      <c r="B2" s="18" t="s">
        <v>92</v>
      </c>
      <c r="C2" s="19" t="s">
        <v>97</v>
      </c>
    </row>
    <row r="3" spans="1:3" x14ac:dyDescent="0.25">
      <c r="A3" s="17" t="s">
        <v>30</v>
      </c>
      <c r="B3" s="18" t="s">
        <v>92</v>
      </c>
      <c r="C3" s="31" t="s">
        <v>98</v>
      </c>
    </row>
    <row r="4" spans="1:3" x14ac:dyDescent="0.25">
      <c r="A4" s="17" t="s">
        <v>18</v>
      </c>
      <c r="B4" s="18" t="s">
        <v>92</v>
      </c>
      <c r="C4" s="20" t="s">
        <v>99</v>
      </c>
    </row>
    <row r="5" spans="1:3" x14ac:dyDescent="0.25">
      <c r="A5" s="17" t="s">
        <v>33</v>
      </c>
      <c r="B5" s="18" t="s">
        <v>92</v>
      </c>
      <c r="C5" s="17"/>
    </row>
    <row r="6" spans="1:3" x14ac:dyDescent="0.25">
      <c r="A6" s="17" t="s">
        <v>16</v>
      </c>
      <c r="B6" s="18" t="s">
        <v>92</v>
      </c>
      <c r="C6" s="17"/>
    </row>
    <row r="7" spans="1:3" x14ac:dyDescent="0.25">
      <c r="A7" s="17" t="s">
        <v>43</v>
      </c>
      <c r="B7" s="18" t="s">
        <v>92</v>
      </c>
      <c r="C7" s="17"/>
    </row>
    <row r="8" spans="1:3" x14ac:dyDescent="0.25">
      <c r="A8" s="17" t="s">
        <v>9</v>
      </c>
      <c r="B8" s="18" t="s">
        <v>92</v>
      </c>
      <c r="C8" s="17"/>
    </row>
    <row r="9" spans="1:3" x14ac:dyDescent="0.25">
      <c r="A9" s="17" t="s">
        <v>63</v>
      </c>
      <c r="B9" s="18" t="s">
        <v>92</v>
      </c>
      <c r="C9" s="17"/>
    </row>
    <row r="10" spans="1:3" x14ac:dyDescent="0.25">
      <c r="A10" s="17" t="s">
        <v>36</v>
      </c>
      <c r="B10" s="18" t="s">
        <v>92</v>
      </c>
      <c r="C10" s="17"/>
    </row>
    <row r="11" spans="1:3" x14ac:dyDescent="0.25">
      <c r="A11" s="17" t="s">
        <v>28</v>
      </c>
      <c r="B11" s="18" t="s">
        <v>92</v>
      </c>
      <c r="C11" s="17"/>
    </row>
    <row r="12" spans="1:3" x14ac:dyDescent="0.25">
      <c r="A12" s="17" t="s">
        <v>20</v>
      </c>
      <c r="B12" s="18" t="s">
        <v>92</v>
      </c>
      <c r="C12" s="17"/>
    </row>
    <row r="13" spans="1:3" x14ac:dyDescent="0.25">
      <c r="A13" s="17" t="s">
        <v>50</v>
      </c>
      <c r="B13" s="18" t="s">
        <v>92</v>
      </c>
      <c r="C13" s="17"/>
    </row>
    <row r="14" spans="1:3" x14ac:dyDescent="0.25">
      <c r="A14" s="17" t="s">
        <v>66</v>
      </c>
      <c r="B14" s="18" t="s">
        <v>92</v>
      </c>
      <c r="C14" s="17"/>
    </row>
    <row r="15" spans="1:3" x14ac:dyDescent="0.25">
      <c r="A15" s="17" t="s">
        <v>48</v>
      </c>
      <c r="B15" s="18" t="s">
        <v>92</v>
      </c>
      <c r="C15" s="17"/>
    </row>
    <row r="16" spans="1:3" x14ac:dyDescent="0.25">
      <c r="A16" s="17" t="s">
        <v>68</v>
      </c>
      <c r="B16" s="18" t="s">
        <v>92</v>
      </c>
      <c r="C16" s="17"/>
    </row>
    <row r="17" spans="1:3" x14ac:dyDescent="0.25">
      <c r="A17" s="17" t="s">
        <v>26</v>
      </c>
      <c r="B17" s="31" t="s">
        <v>93</v>
      </c>
      <c r="C17" s="17"/>
    </row>
    <row r="18" spans="1:3" x14ac:dyDescent="0.25">
      <c r="A18" s="17" t="s">
        <v>61</v>
      </c>
      <c r="B18" s="18" t="s">
        <v>92</v>
      </c>
      <c r="C18" s="17"/>
    </row>
    <row r="19" spans="1:3" x14ac:dyDescent="0.25">
      <c r="A19" s="17" t="s">
        <v>24</v>
      </c>
      <c r="B19" s="18" t="s">
        <v>92</v>
      </c>
      <c r="C19" s="17"/>
    </row>
    <row r="20" spans="1:3" x14ac:dyDescent="0.25">
      <c r="A20" s="17" t="s">
        <v>44</v>
      </c>
      <c r="B20" s="31" t="s">
        <v>93</v>
      </c>
      <c r="C20" s="17"/>
    </row>
    <row r="21" spans="1:3" x14ac:dyDescent="0.25">
      <c r="A21" s="17" t="s">
        <v>52</v>
      </c>
      <c r="B21" s="18" t="s">
        <v>92</v>
      </c>
      <c r="C21" s="17"/>
    </row>
    <row r="22" spans="1:3" x14ac:dyDescent="0.25">
      <c r="A22" s="17" t="s">
        <v>70</v>
      </c>
      <c r="B22" s="18" t="s">
        <v>92</v>
      </c>
      <c r="C22" s="17"/>
    </row>
    <row r="23" spans="1:3" x14ac:dyDescent="0.25">
      <c r="A23" s="17" t="s">
        <v>39</v>
      </c>
      <c r="B23" s="18" t="s">
        <v>92</v>
      </c>
      <c r="C23" s="17"/>
    </row>
    <row r="24" spans="1:3" x14ac:dyDescent="0.25">
      <c r="A24" s="17" t="s">
        <v>56</v>
      </c>
      <c r="B24" s="31" t="s">
        <v>93</v>
      </c>
      <c r="C24" s="17"/>
    </row>
    <row r="25" spans="1:3" x14ac:dyDescent="0.25">
      <c r="A25" s="17" t="s">
        <v>14</v>
      </c>
      <c r="B25" s="31" t="s">
        <v>93</v>
      </c>
      <c r="C25" s="17"/>
    </row>
    <row r="26" spans="1:3" x14ac:dyDescent="0.25">
      <c r="A26" s="17" t="s">
        <v>7</v>
      </c>
      <c r="B26" s="31" t="s">
        <v>93</v>
      </c>
      <c r="C26" s="17"/>
    </row>
    <row r="27" spans="1:3" x14ac:dyDescent="0.25">
      <c r="A27" s="17" t="s">
        <v>12</v>
      </c>
      <c r="B27" s="31" t="s">
        <v>93</v>
      </c>
      <c r="C27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9" sqref="E19"/>
    </sheetView>
  </sheetViews>
  <sheetFormatPr defaultColWidth="11.42578125" defaultRowHeight="15" x14ac:dyDescent="0.25"/>
  <cols>
    <col min="1" max="1" width="16.42578125" customWidth="1"/>
    <col min="2" max="2" width="18.7109375" customWidth="1"/>
  </cols>
  <sheetData>
    <row r="1" spans="1:7" x14ac:dyDescent="0.25">
      <c r="A1" s="32" t="s">
        <v>112</v>
      </c>
      <c r="B1" s="32"/>
      <c r="C1" s="32"/>
      <c r="D1" s="32"/>
      <c r="E1" s="32"/>
      <c r="F1" s="32"/>
      <c r="G1" s="32"/>
    </row>
    <row r="2" spans="1:7" x14ac:dyDescent="0.25">
      <c r="A2" s="32" t="s">
        <v>113</v>
      </c>
      <c r="B2" s="32"/>
      <c r="C2" s="32"/>
      <c r="D2" s="32"/>
      <c r="E2" s="32"/>
      <c r="F2" s="32"/>
      <c r="G2" s="32"/>
    </row>
    <row r="3" spans="1:7" x14ac:dyDescent="0.25">
      <c r="A3" s="32"/>
      <c r="B3" s="32"/>
      <c r="C3" s="32"/>
      <c r="D3" s="32"/>
      <c r="E3" s="32"/>
      <c r="F3" s="32"/>
      <c r="G3" s="32"/>
    </row>
    <row r="4" spans="1:7" x14ac:dyDescent="0.25">
      <c r="A4" s="33" t="s">
        <v>114</v>
      </c>
      <c r="B4" s="33" t="s">
        <v>115</v>
      </c>
      <c r="C4" s="33" t="s">
        <v>95</v>
      </c>
      <c r="D4" s="32"/>
      <c r="E4" s="32"/>
      <c r="F4" s="32"/>
      <c r="G4" s="32"/>
    </row>
    <row r="5" spans="1:7" x14ac:dyDescent="0.25">
      <c r="A5" s="34" t="s">
        <v>116</v>
      </c>
      <c r="B5" s="35" t="s">
        <v>117</v>
      </c>
      <c r="C5" s="34">
        <v>5</v>
      </c>
      <c r="D5" s="32"/>
      <c r="E5" s="32"/>
      <c r="F5" s="32"/>
      <c r="G5" s="32"/>
    </row>
    <row r="6" spans="1:7" x14ac:dyDescent="0.25">
      <c r="A6" s="36" t="s">
        <v>118</v>
      </c>
      <c r="B6" s="36" t="s">
        <v>119</v>
      </c>
      <c r="C6" s="37">
        <v>4</v>
      </c>
      <c r="D6" s="32"/>
      <c r="E6" s="32"/>
      <c r="F6" s="32"/>
      <c r="G6" s="32"/>
    </row>
    <row r="7" spans="1:7" x14ac:dyDescent="0.25">
      <c r="A7" s="36" t="s">
        <v>120</v>
      </c>
      <c r="B7" s="36" t="s">
        <v>121</v>
      </c>
      <c r="C7" s="37">
        <v>3</v>
      </c>
      <c r="D7" s="32"/>
      <c r="E7" s="32"/>
      <c r="F7" s="32"/>
      <c r="G7" s="32"/>
    </row>
    <row r="8" spans="1:7" x14ac:dyDescent="0.25">
      <c r="A8" s="36" t="s">
        <v>122</v>
      </c>
      <c r="B8" s="36" t="s">
        <v>123</v>
      </c>
      <c r="C8" s="36">
        <v>2</v>
      </c>
      <c r="D8" s="32"/>
      <c r="E8" s="32"/>
      <c r="F8" s="32"/>
      <c r="G8" s="32"/>
    </row>
    <row r="9" spans="1:7" x14ac:dyDescent="0.25">
      <c r="A9" s="38" t="s">
        <v>124</v>
      </c>
      <c r="B9" s="39" t="s">
        <v>125</v>
      </c>
      <c r="C9" s="38">
        <v>1</v>
      </c>
      <c r="D9" s="32"/>
      <c r="E9" s="32"/>
      <c r="F9" s="32"/>
      <c r="G9" s="32"/>
    </row>
    <row r="10" spans="1:7" x14ac:dyDescent="0.25">
      <c r="A10" s="32"/>
      <c r="B10" s="32"/>
      <c r="C10" s="32"/>
      <c r="D10" s="32"/>
      <c r="E10" s="32"/>
      <c r="F10" s="32"/>
      <c r="G10" s="32"/>
    </row>
    <row r="11" spans="1:7" x14ac:dyDescent="0.25">
      <c r="A11" s="32"/>
      <c r="B11" s="32"/>
      <c r="C11" s="32"/>
      <c r="D11" s="32"/>
      <c r="E11" s="32"/>
      <c r="F11" s="32"/>
      <c r="G11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20" sqref="G20"/>
    </sheetView>
  </sheetViews>
  <sheetFormatPr defaultColWidth="11.42578125" defaultRowHeight="15" x14ac:dyDescent="0.25"/>
  <sheetData>
    <row r="1" spans="1:10" x14ac:dyDescent="0.25">
      <c r="A1" s="32" t="s">
        <v>126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</row>
    <row r="7" spans="1:10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0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0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7" sqref="A7"/>
    </sheetView>
  </sheetViews>
  <sheetFormatPr defaultColWidth="11.42578125" defaultRowHeight="15" x14ac:dyDescent="0.25"/>
  <cols>
    <col min="3" max="3" width="21.28515625" customWidth="1"/>
  </cols>
  <sheetData>
    <row r="1" spans="1:3" x14ac:dyDescent="0.25">
      <c r="A1" s="25" t="s">
        <v>73</v>
      </c>
      <c r="B1" s="26"/>
      <c r="C1" s="25" t="s">
        <v>100</v>
      </c>
    </row>
    <row r="2" spans="1:3" x14ac:dyDescent="0.25">
      <c r="A2" s="26"/>
      <c r="B2" s="26"/>
      <c r="C2" s="26"/>
    </row>
    <row r="3" spans="1:3" x14ac:dyDescent="0.25">
      <c r="A3" s="26">
        <v>4.9000000000000004</v>
      </c>
      <c r="B3" s="26"/>
      <c r="C3" s="26" t="s">
        <v>103</v>
      </c>
    </row>
    <row r="4" spans="1:3" x14ac:dyDescent="0.25">
      <c r="A4" s="26">
        <v>4.7</v>
      </c>
      <c r="B4" s="26"/>
      <c r="C4" s="26" t="s">
        <v>91</v>
      </c>
    </row>
    <row r="5" spans="1:3" x14ac:dyDescent="0.25">
      <c r="A5" s="26">
        <v>4.5</v>
      </c>
      <c r="B5" s="26"/>
      <c r="C5" s="26" t="s">
        <v>74</v>
      </c>
    </row>
    <row r="6" spans="1:3" x14ac:dyDescent="0.25">
      <c r="A6" s="26">
        <v>4.3</v>
      </c>
      <c r="B6" s="26"/>
      <c r="C6" s="26" t="s">
        <v>75</v>
      </c>
    </row>
    <row r="7" spans="1:3" x14ac:dyDescent="0.25">
      <c r="A7" s="26">
        <v>4.0999999999999996</v>
      </c>
      <c r="B7" s="26"/>
      <c r="C7" s="26" t="s">
        <v>76</v>
      </c>
    </row>
    <row r="8" spans="1:3" x14ac:dyDescent="0.25">
      <c r="A8" s="26">
        <v>3.9</v>
      </c>
      <c r="B8" s="26"/>
      <c r="C8" s="26" t="s">
        <v>90</v>
      </c>
    </row>
    <row r="9" spans="1:3" x14ac:dyDescent="0.25">
      <c r="A9" s="26">
        <v>3.7</v>
      </c>
      <c r="B9" s="26"/>
      <c r="C9" s="26" t="s">
        <v>77</v>
      </c>
    </row>
    <row r="10" spans="1:3" x14ac:dyDescent="0.25">
      <c r="A10" s="26">
        <v>3.5</v>
      </c>
      <c r="B10" s="26"/>
      <c r="C10" s="26" t="s">
        <v>89</v>
      </c>
    </row>
    <row r="11" spans="1:3" x14ac:dyDescent="0.25">
      <c r="A11" s="26">
        <v>3.3</v>
      </c>
      <c r="B11" s="26"/>
      <c r="C11" s="26" t="s">
        <v>78</v>
      </c>
    </row>
    <row r="12" spans="1:3" x14ac:dyDescent="0.25">
      <c r="A12" s="26">
        <v>3.1</v>
      </c>
      <c r="B12" s="26"/>
      <c r="C12" s="26" t="s">
        <v>88</v>
      </c>
    </row>
    <row r="13" spans="1:3" x14ac:dyDescent="0.25">
      <c r="A13" s="26">
        <v>2.9</v>
      </c>
      <c r="B13" s="26"/>
      <c r="C13" s="26" t="s">
        <v>79</v>
      </c>
    </row>
    <row r="14" spans="1:3" x14ac:dyDescent="0.25">
      <c r="A14" s="26">
        <v>2.7</v>
      </c>
      <c r="B14" s="26"/>
      <c r="C14" s="26" t="s">
        <v>87</v>
      </c>
    </row>
    <row r="15" spans="1:3" x14ac:dyDescent="0.25">
      <c r="A15" s="26">
        <v>2.5</v>
      </c>
      <c r="B15" s="26"/>
      <c r="C15" s="26" t="s">
        <v>80</v>
      </c>
    </row>
    <row r="16" spans="1:3" x14ac:dyDescent="0.25">
      <c r="A16" s="26">
        <v>2.2999999999999998</v>
      </c>
      <c r="B16" s="26"/>
      <c r="C16" s="26" t="s">
        <v>81</v>
      </c>
    </row>
    <row r="17" spans="1:3" x14ac:dyDescent="0.25">
      <c r="A17" s="26">
        <v>2.1</v>
      </c>
      <c r="B17" s="26"/>
      <c r="C17" s="26" t="s">
        <v>82</v>
      </c>
    </row>
    <row r="18" spans="1:3" x14ac:dyDescent="0.25">
      <c r="A18" s="26">
        <v>1.9</v>
      </c>
      <c r="B18" s="26"/>
      <c r="C18" s="26" t="s">
        <v>83</v>
      </c>
    </row>
    <row r="19" spans="1:3" x14ac:dyDescent="0.25">
      <c r="A19" s="26">
        <v>1.7</v>
      </c>
      <c r="B19" s="26"/>
      <c r="C19" s="26" t="s">
        <v>84</v>
      </c>
    </row>
    <row r="20" spans="1:3" x14ac:dyDescent="0.25">
      <c r="A20" s="26">
        <v>1.5</v>
      </c>
      <c r="B20" s="26"/>
      <c r="C20" s="26" t="s">
        <v>85</v>
      </c>
    </row>
    <row r="21" spans="1:3" x14ac:dyDescent="0.25">
      <c r="A21" s="26">
        <v>1.3</v>
      </c>
      <c r="B21" s="26"/>
      <c r="C21" s="26" t="s">
        <v>86</v>
      </c>
    </row>
    <row r="22" spans="1:3" x14ac:dyDescent="0.25">
      <c r="A22" s="26">
        <v>1.1000000000000001</v>
      </c>
      <c r="B22" s="26"/>
      <c r="C22" s="26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24.7109375" customWidth="1"/>
    <col min="2" max="2" width="11.28515625" customWidth="1"/>
  </cols>
  <sheetData>
    <row r="1" spans="1:2" ht="17.25" x14ac:dyDescent="0.4">
      <c r="A1" s="27" t="s">
        <v>106</v>
      </c>
      <c r="B1" s="28" t="s">
        <v>4</v>
      </c>
    </row>
    <row r="2" spans="1:2" x14ac:dyDescent="0.25">
      <c r="A2" s="26" t="s">
        <v>6</v>
      </c>
      <c r="B2" s="29">
        <v>27091094.030000001</v>
      </c>
    </row>
    <row r="3" spans="1:2" x14ac:dyDescent="0.25">
      <c r="A3" s="26" t="s">
        <v>8</v>
      </c>
      <c r="B3" s="29">
        <v>19748774.550000001</v>
      </c>
    </row>
    <row r="4" spans="1:2" x14ac:dyDescent="0.25">
      <c r="A4" s="26" t="s">
        <v>10</v>
      </c>
      <c r="B4" s="29">
        <v>13452811.699999999</v>
      </c>
    </row>
    <row r="5" spans="1:2" x14ac:dyDescent="0.25">
      <c r="A5" s="26" t="s">
        <v>11</v>
      </c>
      <c r="B5" s="29">
        <v>12670980.439999999</v>
      </c>
    </row>
    <row r="6" spans="1:2" x14ac:dyDescent="0.25">
      <c r="A6" s="26" t="s">
        <v>13</v>
      </c>
      <c r="B6" s="29">
        <v>10086496.67</v>
      </c>
    </row>
    <row r="7" spans="1:2" x14ac:dyDescent="0.25">
      <c r="A7" s="26" t="s">
        <v>15</v>
      </c>
      <c r="B7" s="29">
        <v>9588536.25</v>
      </c>
    </row>
    <row r="8" spans="1:2" x14ac:dyDescent="0.25">
      <c r="A8" s="26" t="s">
        <v>17</v>
      </c>
      <c r="B8" s="29">
        <v>6970396.2000000002</v>
      </c>
    </row>
    <row r="9" spans="1:2" x14ac:dyDescent="0.25">
      <c r="A9" s="26" t="s">
        <v>19</v>
      </c>
      <c r="B9" s="29">
        <v>5225028</v>
      </c>
    </row>
    <row r="10" spans="1:2" x14ac:dyDescent="0.25">
      <c r="A10" s="26" t="s">
        <v>21</v>
      </c>
      <c r="B10" s="29">
        <v>4615669.9800000004</v>
      </c>
    </row>
    <row r="11" spans="1:2" x14ac:dyDescent="0.25">
      <c r="A11" s="26" t="s">
        <v>22</v>
      </c>
      <c r="B11" s="29">
        <v>3696381.89</v>
      </c>
    </row>
    <row r="12" spans="1:2" x14ac:dyDescent="0.25">
      <c r="A12" s="26" t="s">
        <v>23</v>
      </c>
      <c r="B12" s="29">
        <v>3533559.12</v>
      </c>
    </row>
    <row r="13" spans="1:2" x14ac:dyDescent="0.25">
      <c r="A13" s="26" t="s">
        <v>25</v>
      </c>
      <c r="B13" s="29">
        <v>3466825.61</v>
      </c>
    </row>
    <row r="14" spans="1:2" x14ac:dyDescent="0.25">
      <c r="A14" s="26" t="s">
        <v>27</v>
      </c>
      <c r="B14" s="29">
        <v>3423477.91</v>
      </c>
    </row>
    <row r="15" spans="1:2" x14ac:dyDescent="0.25">
      <c r="A15" s="26" t="s">
        <v>29</v>
      </c>
      <c r="B15" s="29">
        <v>3231284.71</v>
      </c>
    </row>
    <row r="16" spans="1:2" x14ac:dyDescent="0.25">
      <c r="A16" s="26" t="s">
        <v>31</v>
      </c>
      <c r="B16" s="29">
        <v>3218793.02</v>
      </c>
    </row>
    <row r="17" spans="1:2" x14ac:dyDescent="0.25">
      <c r="A17" s="26" t="s">
        <v>32</v>
      </c>
      <c r="B17" s="29">
        <v>2092430.17</v>
      </c>
    </row>
    <row r="18" spans="1:2" x14ac:dyDescent="0.25">
      <c r="A18" s="26" t="s">
        <v>34</v>
      </c>
      <c r="B18" s="29">
        <v>1739156.5</v>
      </c>
    </row>
    <row r="19" spans="1:2" x14ac:dyDescent="0.25">
      <c r="A19" s="26" t="s">
        <v>35</v>
      </c>
      <c r="B19" s="29">
        <v>1437500</v>
      </c>
    </row>
    <row r="20" spans="1:2" x14ac:dyDescent="0.25">
      <c r="A20" s="26" t="s">
        <v>37</v>
      </c>
      <c r="B20" s="29">
        <v>1411491.32</v>
      </c>
    </row>
    <row r="21" spans="1:2" x14ac:dyDescent="0.25">
      <c r="A21" s="26" t="s">
        <v>38</v>
      </c>
      <c r="B21" s="29">
        <v>1335798.55</v>
      </c>
    </row>
    <row r="22" spans="1:2" x14ac:dyDescent="0.25">
      <c r="A22" s="26" t="s">
        <v>40</v>
      </c>
      <c r="B22" s="29">
        <v>1289256</v>
      </c>
    </row>
    <row r="23" spans="1:2" x14ac:dyDescent="0.25">
      <c r="A23" s="26" t="s">
        <v>41</v>
      </c>
      <c r="B23" s="29">
        <v>1109141.8400000001</v>
      </c>
    </row>
    <row r="24" spans="1:2" x14ac:dyDescent="0.25">
      <c r="A24" s="26" t="s">
        <v>42</v>
      </c>
      <c r="B24" s="29">
        <v>1109058</v>
      </c>
    </row>
    <row r="25" spans="1:2" x14ac:dyDescent="0.25">
      <c r="A25" s="26" t="s">
        <v>104</v>
      </c>
      <c r="B25" s="29">
        <v>1022715.53</v>
      </c>
    </row>
    <row r="26" spans="1:2" x14ac:dyDescent="0.25">
      <c r="A26" s="26" t="s">
        <v>45</v>
      </c>
      <c r="B26" s="29">
        <v>961049</v>
      </c>
    </row>
    <row r="27" spans="1:2" x14ac:dyDescent="0.25">
      <c r="A27" s="26" t="s">
        <v>46</v>
      </c>
      <c r="B27" s="29">
        <v>923925</v>
      </c>
    </row>
    <row r="28" spans="1:2" x14ac:dyDescent="0.25">
      <c r="A28" s="26" t="s">
        <v>47</v>
      </c>
      <c r="B28" s="29">
        <v>912134.58</v>
      </c>
    </row>
    <row r="29" spans="1:2" x14ac:dyDescent="0.25">
      <c r="A29" s="26" t="s">
        <v>49</v>
      </c>
      <c r="B29" s="29">
        <v>887703.75</v>
      </c>
    </row>
    <row r="30" spans="1:2" x14ac:dyDescent="0.25">
      <c r="A30" s="26" t="s">
        <v>51</v>
      </c>
      <c r="B30" s="29">
        <v>883601.89</v>
      </c>
    </row>
    <row r="31" spans="1:2" x14ac:dyDescent="0.25">
      <c r="A31" s="26" t="s">
        <v>53</v>
      </c>
      <c r="B31" s="29">
        <v>683125</v>
      </c>
    </row>
    <row r="32" spans="1:2" x14ac:dyDescent="0.25">
      <c r="A32" s="26" t="s">
        <v>54</v>
      </c>
      <c r="B32" s="29">
        <v>666505.42000000004</v>
      </c>
    </row>
    <row r="33" spans="1:2" x14ac:dyDescent="0.25">
      <c r="A33" s="26" t="s">
        <v>55</v>
      </c>
      <c r="B33" s="29">
        <v>627438.43000000005</v>
      </c>
    </row>
    <row r="34" spans="1:2" x14ac:dyDescent="0.25">
      <c r="A34" s="26" t="s">
        <v>57</v>
      </c>
      <c r="B34" s="29">
        <v>619950.59</v>
      </c>
    </row>
    <row r="35" spans="1:2" x14ac:dyDescent="0.25">
      <c r="A35" s="26" t="s">
        <v>58</v>
      </c>
      <c r="B35" s="29">
        <v>606630.15</v>
      </c>
    </row>
    <row r="36" spans="1:2" x14ac:dyDescent="0.25">
      <c r="A36" s="26" t="s">
        <v>60</v>
      </c>
      <c r="B36" s="29">
        <v>604701.25</v>
      </c>
    </row>
    <row r="37" spans="1:2" x14ac:dyDescent="0.25">
      <c r="A37" s="26" t="s">
        <v>62</v>
      </c>
      <c r="B37" s="29">
        <v>596250</v>
      </c>
    </row>
    <row r="38" spans="1:2" x14ac:dyDescent="0.25">
      <c r="A38" s="26" t="s">
        <v>64</v>
      </c>
      <c r="B38" s="29">
        <v>596187.5</v>
      </c>
    </row>
    <row r="39" spans="1:2" x14ac:dyDescent="0.25">
      <c r="A39" s="26" t="s">
        <v>105</v>
      </c>
      <c r="B39" s="29">
        <v>574837</v>
      </c>
    </row>
    <row r="40" spans="1:2" x14ac:dyDescent="0.25">
      <c r="A40" s="26" t="s">
        <v>65</v>
      </c>
      <c r="B40" s="29">
        <v>573118</v>
      </c>
    </row>
    <row r="41" spans="1:2" x14ac:dyDescent="0.25">
      <c r="A41" s="26" t="s">
        <v>67</v>
      </c>
      <c r="B41" s="29">
        <v>521630.41</v>
      </c>
    </row>
    <row r="42" spans="1:2" x14ac:dyDescent="0.25">
      <c r="A42" s="26" t="s">
        <v>69</v>
      </c>
      <c r="B42" s="29">
        <v>497125.95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="70" zoomScaleNormal="70" workbookViewId="0">
      <selection activeCell="B29" sqref="B29"/>
    </sheetView>
  </sheetViews>
  <sheetFormatPr defaultColWidth="11.42578125" defaultRowHeight="15" x14ac:dyDescent="0.25"/>
  <cols>
    <col min="1" max="1" width="32.7109375" customWidth="1"/>
    <col min="2" max="2" width="13.28515625" customWidth="1"/>
    <col min="6" max="6" width="27.85546875" customWidth="1"/>
  </cols>
  <sheetData>
    <row r="1" spans="1:2" x14ac:dyDescent="0.25">
      <c r="A1" s="17" t="s">
        <v>7</v>
      </c>
      <c r="B1" s="30">
        <f>27091094.03+13452811.7+3696381.89</f>
        <v>44240287.620000005</v>
      </c>
    </row>
    <row r="2" spans="1:2" x14ac:dyDescent="0.25">
      <c r="A2" s="17" t="s">
        <v>9</v>
      </c>
      <c r="B2" s="30">
        <f>19748774.55+1289256</f>
        <v>21038030.550000001</v>
      </c>
    </row>
    <row r="3" spans="1:2" x14ac:dyDescent="0.25">
      <c r="A3" s="17" t="s">
        <v>12</v>
      </c>
      <c r="B3" s="30">
        <f>12670980.44+4615669.98+1411491.32</f>
        <v>18698141.740000002</v>
      </c>
    </row>
    <row r="4" spans="1:2" x14ac:dyDescent="0.25">
      <c r="A4" s="17" t="s">
        <v>14</v>
      </c>
      <c r="B4" s="30">
        <f>10086496.67+3218793.02</f>
        <v>13305289.689999999</v>
      </c>
    </row>
    <row r="5" spans="1:2" x14ac:dyDescent="0.25">
      <c r="A5" s="17" t="s">
        <v>16</v>
      </c>
      <c r="B5" s="30">
        <f>9588536.25</f>
        <v>9588536.25</v>
      </c>
    </row>
    <row r="6" spans="1:2" x14ac:dyDescent="0.25">
      <c r="A6" s="17" t="s">
        <v>18</v>
      </c>
      <c r="B6" s="30">
        <v>6970396.2000000002</v>
      </c>
    </row>
    <row r="7" spans="1:2" x14ac:dyDescent="0.25">
      <c r="A7" s="17" t="s">
        <v>24</v>
      </c>
      <c r="B7" s="30">
        <f>3533559.12+1739156.5+923925</f>
        <v>6196640.6200000001</v>
      </c>
    </row>
    <row r="8" spans="1:2" x14ac:dyDescent="0.25">
      <c r="A8" s="17" t="s">
        <v>20</v>
      </c>
      <c r="B8">
        <f>5225028+961049</f>
        <v>6186077</v>
      </c>
    </row>
    <row r="9" spans="1:2" x14ac:dyDescent="0.25">
      <c r="A9" s="17" t="s">
        <v>28</v>
      </c>
      <c r="B9" s="30">
        <f>3423477.91+619950.59</f>
        <v>4043428.5</v>
      </c>
    </row>
    <row r="10" spans="1:2" x14ac:dyDescent="0.25">
      <c r="A10" s="17" t="s">
        <v>26</v>
      </c>
      <c r="B10" s="30">
        <v>3466825.61</v>
      </c>
    </row>
    <row r="11" spans="1:2" x14ac:dyDescent="0.25">
      <c r="A11" s="17" t="s">
        <v>30</v>
      </c>
      <c r="B11" s="30">
        <v>3231284.71</v>
      </c>
    </row>
    <row r="12" spans="1:2" x14ac:dyDescent="0.25">
      <c r="A12" s="17" t="s">
        <v>33</v>
      </c>
      <c r="B12" s="30">
        <f>2092430.17+1109141.84</f>
        <v>3201572.01</v>
      </c>
    </row>
    <row r="13" spans="1:2" x14ac:dyDescent="0.25">
      <c r="A13" s="17" t="s">
        <v>39</v>
      </c>
      <c r="B13" s="30">
        <f>1335798.55+666505.42</f>
        <v>2002303.9700000002</v>
      </c>
    </row>
    <row r="14" spans="1:2" x14ac:dyDescent="0.25">
      <c r="A14" s="17" t="s">
        <v>48</v>
      </c>
      <c r="B14" s="30">
        <f>912134.58+683125</f>
        <v>1595259.58</v>
      </c>
    </row>
    <row r="15" spans="1:2" x14ac:dyDescent="0.25">
      <c r="A15" s="17" t="s">
        <v>50</v>
      </c>
      <c r="B15" s="30">
        <f>887703.75+596187.5</f>
        <v>1483891.25</v>
      </c>
    </row>
    <row r="16" spans="1:2" x14ac:dyDescent="0.25">
      <c r="A16" s="17" t="s">
        <v>36</v>
      </c>
      <c r="B16">
        <f>1437500</f>
        <v>1437500</v>
      </c>
    </row>
    <row r="17" spans="1:2" x14ac:dyDescent="0.25">
      <c r="A17" s="17" t="s">
        <v>43</v>
      </c>
      <c r="B17">
        <f>1109058</f>
        <v>1109058</v>
      </c>
    </row>
    <row r="18" spans="1:2" x14ac:dyDescent="0.25">
      <c r="A18" s="17" t="s">
        <v>44</v>
      </c>
      <c r="B18" s="30">
        <f>1022715.53</f>
        <v>1022715.53</v>
      </c>
    </row>
    <row r="19" spans="1:2" x14ac:dyDescent="0.25">
      <c r="A19" s="17" t="s">
        <v>52</v>
      </c>
      <c r="B19" s="30">
        <f>883601.89</f>
        <v>883601.89</v>
      </c>
    </row>
    <row r="20" spans="1:2" x14ac:dyDescent="0.25">
      <c r="A20" s="17" t="s">
        <v>56</v>
      </c>
      <c r="B20" s="30">
        <f>627438.43</f>
        <v>627438.43000000005</v>
      </c>
    </row>
    <row r="21" spans="1:2" x14ac:dyDescent="0.25">
      <c r="A21" s="17" t="s">
        <v>59</v>
      </c>
      <c r="B21" s="30">
        <v>606630.15</v>
      </c>
    </row>
    <row r="22" spans="1:2" x14ac:dyDescent="0.25">
      <c r="A22" s="17" t="s">
        <v>61</v>
      </c>
      <c r="B22" s="30">
        <f>604701.25</f>
        <v>604701.25</v>
      </c>
    </row>
    <row r="23" spans="1:2" x14ac:dyDescent="0.25">
      <c r="A23" s="17" t="s">
        <v>63</v>
      </c>
      <c r="B23">
        <f>596250</f>
        <v>596250</v>
      </c>
    </row>
    <row r="24" spans="1:2" x14ac:dyDescent="0.25">
      <c r="A24" s="17" t="s">
        <v>66</v>
      </c>
      <c r="B24">
        <f>573118</f>
        <v>573118</v>
      </c>
    </row>
    <row r="25" spans="1:2" x14ac:dyDescent="0.25">
      <c r="A25" s="17" t="s">
        <v>68</v>
      </c>
      <c r="B25" s="30">
        <f>521630.41</f>
        <v>521630.41</v>
      </c>
    </row>
    <row r="26" spans="1:2" x14ac:dyDescent="0.25">
      <c r="A26" s="17" t="s">
        <v>70</v>
      </c>
      <c r="B26" s="30">
        <v>497125.95</v>
      </c>
    </row>
    <row r="28" spans="1:2" x14ac:dyDescent="0.25">
      <c r="A28" s="17" t="s">
        <v>107</v>
      </c>
      <c r="B28" s="30">
        <f>SUM(B1:B26)</f>
        <v>153727734.91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Leverandørutbetalinger</vt:lpstr>
      <vt:lpstr>Kategoririsiko</vt:lpstr>
      <vt:lpstr>Finansiell risiko</vt:lpstr>
      <vt:lpstr>Avhengighet</vt:lpstr>
      <vt:lpstr>Innkjøpskostnader</vt:lpstr>
      <vt:lpstr>Spend sheet</vt:lpstr>
      <vt:lpstr>Stolpediagram</vt:lpstr>
      <vt:lpstr>Porteføljeanalyse</vt:lpstr>
    </vt:vector>
  </TitlesOfParts>
  <Manager/>
  <Company>Unibake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Mikhail Engen;Benny Andre Halsbog;Chandni</dc:creator>
  <cp:keywords/>
  <dc:description/>
  <cp:lastModifiedBy>Danielsen, Kristin</cp:lastModifiedBy>
  <cp:revision/>
  <cp:lastPrinted>2018-05-19T14:09:48Z</cp:lastPrinted>
  <dcterms:created xsi:type="dcterms:W3CDTF">2014-07-03T11:57:14Z</dcterms:created>
  <dcterms:modified xsi:type="dcterms:W3CDTF">2019-09-04T11:42:48Z</dcterms:modified>
  <cp:category/>
  <cp:contentStatus/>
</cp:coreProperties>
</file>