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rita\Documents\Thesis\Event Study Excel\"/>
    </mc:Choice>
  </mc:AlternateContent>
  <xr:revisionPtr revIDLastSave="0" documentId="13_ncr:1_{D308AF7E-288F-4F58-8F05-B91F1AA8832C}" xr6:coauthVersionLast="34" xr6:coauthVersionMax="34" xr10:uidLastSave="{00000000-0000-0000-0000-000000000000}"/>
  <bookViews>
    <workbookView xWindow="0" yWindow="0" windowWidth="20490" windowHeight="7245" xr2:uid="{62349F60-30C1-4DB5-8B0E-FB8CE51407E1}"/>
  </bookViews>
  <sheets>
    <sheet name="Event Date" sheetId="25" r:id="rId1"/>
    <sheet name="Discriptive Statistics" sheetId="24" r:id="rId2"/>
    <sheet name="Hypothesis I" sheetId="23" r:id="rId3"/>
    <sheet name="Hypothesis II-VI" sheetId="10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7" i="10" l="1"/>
  <c r="G117" i="23"/>
  <c r="BL38" i="10" l="1"/>
  <c r="BM38" i="10"/>
  <c r="BN38" i="10"/>
  <c r="BO38" i="10"/>
  <c r="BK38" i="10"/>
  <c r="BL36" i="10"/>
  <c r="BM36" i="10"/>
  <c r="BM39" i="10" s="1"/>
  <c r="BN36" i="10"/>
  <c r="BO36" i="10"/>
  <c r="BO39" i="10" s="1"/>
  <c r="BK36" i="10"/>
  <c r="BO40" i="10"/>
  <c r="BO42" i="10" s="1"/>
  <c r="BN40" i="10"/>
  <c r="BM40" i="10"/>
  <c r="BM42" i="10" s="1"/>
  <c r="BL40" i="10"/>
  <c r="BK40" i="10"/>
  <c r="BK42" i="10" s="1"/>
  <c r="BN39" i="10"/>
  <c r="BL39" i="10"/>
  <c r="BK39" i="10"/>
  <c r="BO32" i="10"/>
  <c r="BN32" i="10"/>
  <c r="BM32" i="10"/>
  <c r="BL32" i="10"/>
  <c r="BK32" i="10"/>
  <c r="BO24" i="10"/>
  <c r="BN24" i="10"/>
  <c r="BM24" i="10"/>
  <c r="BL24" i="10"/>
  <c r="BK24" i="10"/>
  <c r="BO16" i="10"/>
  <c r="BN16" i="10"/>
  <c r="BM16" i="10"/>
  <c r="BL16" i="10"/>
  <c r="BK16" i="10"/>
  <c r="BK8" i="10"/>
  <c r="F97" i="10"/>
  <c r="BI4" i="10" s="1"/>
  <c r="H97" i="10"/>
  <c r="BI12" i="10" s="1"/>
  <c r="I97" i="10"/>
  <c r="BI20" i="10" s="1"/>
  <c r="J97" i="10"/>
  <c r="BI28" i="10" s="1"/>
  <c r="K97" i="10"/>
  <c r="BI36" i="10" s="1"/>
  <c r="BL8" i="10"/>
  <c r="BM8" i="10"/>
  <c r="BN8" i="10"/>
  <c r="BO8" i="10"/>
  <c r="G118" i="23"/>
  <c r="G119" i="23" s="1"/>
  <c r="M117" i="23"/>
  <c r="G116" i="23"/>
  <c r="BL42" i="10" l="1"/>
  <c r="BN42" i="10"/>
  <c r="G113" i="23" l="1"/>
  <c r="J2" i="23" l="1"/>
  <c r="J3" i="23"/>
  <c r="J4" i="23"/>
  <c r="J5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G112" i="23"/>
  <c r="I112" i="23"/>
  <c r="M112" i="23"/>
  <c r="N112" i="23"/>
  <c r="Q112" i="23"/>
  <c r="R112" i="23"/>
  <c r="Q114" i="23" s="1"/>
  <c r="Q115" i="23" s="1"/>
  <c r="U112" i="23"/>
  <c r="V112" i="23"/>
  <c r="U114" i="23" s="1"/>
  <c r="U115" i="23" s="1"/>
  <c r="Y112" i="23"/>
  <c r="Z112" i="23"/>
  <c r="Y114" i="23" s="1"/>
  <c r="Y115" i="23" s="1"/>
  <c r="H87" i="23"/>
  <c r="M113" i="23"/>
  <c r="Q113" i="23"/>
  <c r="U113" i="23"/>
  <c r="Y113" i="23"/>
  <c r="M114" i="23"/>
  <c r="M115" i="23" s="1"/>
  <c r="M116" i="23"/>
  <c r="Q116" i="23"/>
  <c r="U116" i="23"/>
  <c r="Y116" i="23"/>
  <c r="M118" i="23"/>
  <c r="Q118" i="23"/>
  <c r="U118" i="23"/>
  <c r="Y118" i="23"/>
  <c r="M120" i="23"/>
  <c r="U117" i="23" l="1"/>
  <c r="U120" i="23"/>
  <c r="U119" i="23"/>
  <c r="M119" i="23"/>
  <c r="J112" i="23"/>
  <c r="G114" i="23" s="1"/>
  <c r="G115" i="23" s="1"/>
  <c r="G120" i="23" s="1"/>
  <c r="Y117" i="23"/>
  <c r="Y119" i="23" s="1"/>
  <c r="Y120" i="23"/>
  <c r="Q117" i="23"/>
  <c r="Q119" i="23" s="1"/>
  <c r="Q120" i="23"/>
  <c r="H111" i="23"/>
  <c r="H110" i="23"/>
  <c r="H109" i="23"/>
  <c r="H108" i="23"/>
  <c r="H107" i="23"/>
  <c r="H106" i="23"/>
  <c r="H105" i="23"/>
  <c r="H104" i="23"/>
  <c r="H103" i="23"/>
  <c r="H102" i="23"/>
  <c r="H101" i="23"/>
  <c r="H100" i="23"/>
  <c r="H99" i="23"/>
  <c r="H98" i="23"/>
  <c r="H97" i="23"/>
  <c r="H96" i="23"/>
  <c r="H95" i="23"/>
  <c r="H94" i="23"/>
  <c r="H93" i="23"/>
  <c r="H92" i="23"/>
  <c r="H91" i="23"/>
  <c r="H90" i="23"/>
  <c r="H89" i="23"/>
  <c r="H88" i="23"/>
  <c r="H2" i="23"/>
  <c r="H3" i="23"/>
  <c r="H4" i="23"/>
  <c r="H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112" i="23" l="1"/>
  <c r="Z35" i="10" l="1"/>
  <c r="AA35" i="10"/>
  <c r="AB35" i="10"/>
  <c r="AC35" i="10"/>
  <c r="BB3" i="10" l="1"/>
  <c r="BC3" i="10"/>
  <c r="BD3" i="10"/>
  <c r="BE3" i="10"/>
  <c r="BB4" i="10"/>
  <c r="BC4" i="10"/>
  <c r="BD4" i="10"/>
  <c r="BE4" i="10"/>
  <c r="BB5" i="10"/>
  <c r="BC5" i="10"/>
  <c r="BD5" i="10"/>
  <c r="BE5" i="10"/>
  <c r="BB6" i="10"/>
  <c r="BC6" i="10"/>
  <c r="BD6" i="10"/>
  <c r="BE6" i="10"/>
  <c r="BB7" i="10"/>
  <c r="BC7" i="10"/>
  <c r="BD7" i="10"/>
  <c r="BE7" i="10"/>
  <c r="BB8" i="10"/>
  <c r="BC8" i="10"/>
  <c r="BD8" i="10"/>
  <c r="BE8" i="10"/>
  <c r="BB9" i="10"/>
  <c r="BC9" i="10"/>
  <c r="BD9" i="10"/>
  <c r="BE9" i="10"/>
  <c r="BB10" i="10"/>
  <c r="BC10" i="10"/>
  <c r="BD10" i="10"/>
  <c r="BE10" i="10"/>
  <c r="BB11" i="10"/>
  <c r="BC11" i="10"/>
  <c r="BD11" i="10"/>
  <c r="BE11" i="10"/>
  <c r="BB12" i="10"/>
  <c r="BC12" i="10"/>
  <c r="BD12" i="10"/>
  <c r="BE12" i="10"/>
  <c r="BB13" i="10"/>
  <c r="BC13" i="10"/>
  <c r="BD13" i="10"/>
  <c r="BE13" i="10"/>
  <c r="BB14" i="10"/>
  <c r="BC14" i="10"/>
  <c r="BD14" i="10"/>
  <c r="BE14" i="10"/>
  <c r="BB15" i="10"/>
  <c r="BC15" i="10"/>
  <c r="BD15" i="10"/>
  <c r="BE15" i="10"/>
  <c r="BB16" i="10"/>
  <c r="BC16" i="10"/>
  <c r="BD16" i="10"/>
  <c r="BE16" i="10"/>
  <c r="BB17" i="10"/>
  <c r="BC17" i="10"/>
  <c r="BD17" i="10"/>
  <c r="BE17" i="10"/>
  <c r="BB18" i="10"/>
  <c r="BC18" i="10"/>
  <c r="BD18" i="10"/>
  <c r="BE18" i="10"/>
  <c r="BB19" i="10"/>
  <c r="BC19" i="10"/>
  <c r="BD19" i="10"/>
  <c r="BE19" i="10"/>
  <c r="BB20" i="10"/>
  <c r="BC20" i="10"/>
  <c r="BD20" i="10"/>
  <c r="BE20" i="10"/>
  <c r="BB21" i="10"/>
  <c r="BC21" i="10"/>
  <c r="BD21" i="10"/>
  <c r="BE21" i="10"/>
  <c r="BB22" i="10"/>
  <c r="BC22" i="10"/>
  <c r="BD22" i="10"/>
  <c r="BE22" i="10"/>
  <c r="BB23" i="10"/>
  <c r="BC23" i="10"/>
  <c r="BD23" i="10"/>
  <c r="BE23" i="10"/>
  <c r="BB24" i="10"/>
  <c r="BC24" i="10"/>
  <c r="BD24" i="10"/>
  <c r="BE24" i="10"/>
  <c r="BB25" i="10"/>
  <c r="BC25" i="10"/>
  <c r="BD25" i="10"/>
  <c r="BE25" i="10"/>
  <c r="BB26" i="10"/>
  <c r="BC26" i="10"/>
  <c r="BD26" i="10"/>
  <c r="BE26" i="10"/>
  <c r="BB27" i="10"/>
  <c r="BC27" i="10"/>
  <c r="BD27" i="10"/>
  <c r="BE27" i="10"/>
  <c r="BB28" i="10"/>
  <c r="BC28" i="10"/>
  <c r="BD28" i="10"/>
  <c r="BE28" i="10"/>
  <c r="BB29" i="10"/>
  <c r="BC29" i="10"/>
  <c r="BD29" i="10"/>
  <c r="BE29" i="10"/>
  <c r="BB30" i="10"/>
  <c r="BC30" i="10"/>
  <c r="BD30" i="10"/>
  <c r="BE30" i="10"/>
  <c r="BB31" i="10"/>
  <c r="BC31" i="10"/>
  <c r="BD31" i="10"/>
  <c r="BE31" i="10"/>
  <c r="BB32" i="10"/>
  <c r="BC32" i="10"/>
  <c r="BD32" i="10"/>
  <c r="BE32" i="10"/>
  <c r="BB33" i="10"/>
  <c r="BC33" i="10"/>
  <c r="BD33" i="10"/>
  <c r="BE33" i="10"/>
  <c r="BB34" i="10"/>
  <c r="BC34" i="10"/>
  <c r="BD34" i="10"/>
  <c r="BE34" i="10"/>
  <c r="BB35" i="10"/>
  <c r="BC35" i="10"/>
  <c r="BD35" i="10"/>
  <c r="BE35" i="10"/>
  <c r="BB36" i="10"/>
  <c r="BC36" i="10"/>
  <c r="BD36" i="10"/>
  <c r="BE36" i="10"/>
  <c r="BB37" i="10"/>
  <c r="BC37" i="10"/>
  <c r="BD37" i="10"/>
  <c r="BE37" i="10"/>
  <c r="BB38" i="10"/>
  <c r="BC38" i="10"/>
  <c r="BD38" i="10"/>
  <c r="BE38" i="10"/>
  <c r="BB39" i="10"/>
  <c r="BC39" i="10"/>
  <c r="BD39" i="10"/>
  <c r="BE39" i="10"/>
  <c r="BB40" i="10"/>
  <c r="BC40" i="10"/>
  <c r="BD40" i="10"/>
  <c r="BE40" i="10"/>
  <c r="BB41" i="10"/>
  <c r="BC41" i="10"/>
  <c r="BD41" i="10"/>
  <c r="BE41" i="10"/>
  <c r="BB42" i="10"/>
  <c r="BC42" i="10"/>
  <c r="BD42" i="10"/>
  <c r="BE42" i="10"/>
  <c r="BB43" i="10"/>
  <c r="BC43" i="10"/>
  <c r="BD43" i="10"/>
  <c r="BE43" i="10"/>
  <c r="BB44" i="10"/>
  <c r="BC44" i="10"/>
  <c r="BD44" i="10"/>
  <c r="BE44" i="10"/>
  <c r="BB45" i="10"/>
  <c r="BC45" i="10"/>
  <c r="BD45" i="10"/>
  <c r="BE45" i="10"/>
  <c r="BB46" i="10"/>
  <c r="BC46" i="10"/>
  <c r="BD46" i="10"/>
  <c r="BE46" i="10"/>
  <c r="BB47" i="10"/>
  <c r="BC47" i="10"/>
  <c r="BD47" i="10"/>
  <c r="BE47" i="10"/>
  <c r="BB48" i="10"/>
  <c r="BC48" i="10"/>
  <c r="BD48" i="10"/>
  <c r="BE48" i="10"/>
  <c r="BB49" i="10"/>
  <c r="BC49" i="10"/>
  <c r="BD49" i="10"/>
  <c r="BE49" i="10"/>
  <c r="BB50" i="10"/>
  <c r="BC50" i="10"/>
  <c r="BD50" i="10"/>
  <c r="BE50" i="10"/>
  <c r="BB51" i="10"/>
  <c r="BC51" i="10"/>
  <c r="BD51" i="10"/>
  <c r="BE51" i="10"/>
  <c r="BB52" i="10"/>
  <c r="BC52" i="10"/>
  <c r="BD52" i="10"/>
  <c r="BE52" i="10"/>
  <c r="BB53" i="10"/>
  <c r="BC53" i="10"/>
  <c r="BD53" i="10"/>
  <c r="BE53" i="10"/>
  <c r="BB54" i="10"/>
  <c r="BC54" i="10"/>
  <c r="BD54" i="10"/>
  <c r="BE54" i="10"/>
  <c r="BB55" i="10"/>
  <c r="BC55" i="10"/>
  <c r="BD55" i="10"/>
  <c r="BE55" i="10"/>
  <c r="BB56" i="10"/>
  <c r="BC56" i="10"/>
  <c r="BD56" i="10"/>
  <c r="BE56" i="10"/>
  <c r="BB57" i="10"/>
  <c r="BC57" i="10"/>
  <c r="BD57" i="10"/>
  <c r="BE57" i="10"/>
  <c r="BB58" i="10"/>
  <c r="BC58" i="10"/>
  <c r="BD58" i="10"/>
  <c r="BE58" i="10"/>
  <c r="BB59" i="10"/>
  <c r="BC59" i="10"/>
  <c r="BD59" i="10"/>
  <c r="BE59" i="10"/>
  <c r="BB60" i="10"/>
  <c r="BC60" i="10"/>
  <c r="BD60" i="10"/>
  <c r="BE60" i="10"/>
  <c r="BB61" i="10"/>
  <c r="BC61" i="10"/>
  <c r="BD61" i="10"/>
  <c r="BE61" i="10"/>
  <c r="BB62" i="10"/>
  <c r="BC62" i="10"/>
  <c r="BD62" i="10"/>
  <c r="BE62" i="10"/>
  <c r="BB63" i="10"/>
  <c r="BC63" i="10"/>
  <c r="BD63" i="10"/>
  <c r="BE63" i="10"/>
  <c r="BB64" i="10"/>
  <c r="BC64" i="10"/>
  <c r="BD64" i="10"/>
  <c r="BE64" i="10"/>
  <c r="BB65" i="10"/>
  <c r="BC65" i="10"/>
  <c r="BD65" i="10"/>
  <c r="BE65" i="10"/>
  <c r="BB66" i="10"/>
  <c r="BC66" i="10"/>
  <c r="BD66" i="10"/>
  <c r="BE66" i="10"/>
  <c r="BB67" i="10"/>
  <c r="BC67" i="10"/>
  <c r="BD67" i="10"/>
  <c r="BE67" i="10"/>
  <c r="BB68" i="10"/>
  <c r="BC68" i="10"/>
  <c r="BD68" i="10"/>
  <c r="BE68" i="10"/>
  <c r="BB69" i="10"/>
  <c r="BC69" i="10"/>
  <c r="BD69" i="10"/>
  <c r="BE69" i="10"/>
  <c r="BB70" i="10"/>
  <c r="BC70" i="10"/>
  <c r="BD70" i="10"/>
  <c r="BE70" i="10"/>
  <c r="BB71" i="10"/>
  <c r="BC71" i="10"/>
  <c r="BD71" i="10"/>
  <c r="BE71" i="10"/>
  <c r="BB72" i="10"/>
  <c r="BC72" i="10"/>
  <c r="BD72" i="10"/>
  <c r="BE72" i="10"/>
  <c r="BB73" i="10"/>
  <c r="BC73" i="10"/>
  <c r="BD73" i="10"/>
  <c r="BE73" i="10"/>
  <c r="BB74" i="10"/>
  <c r="BC74" i="10"/>
  <c r="BD74" i="10"/>
  <c r="BE74" i="10"/>
  <c r="BB75" i="10"/>
  <c r="BC75" i="10"/>
  <c r="BD75" i="10"/>
  <c r="BE75" i="10"/>
  <c r="BB76" i="10"/>
  <c r="BC76" i="10"/>
  <c r="BD76" i="10"/>
  <c r="BE76" i="10"/>
  <c r="BB77" i="10"/>
  <c r="BC77" i="10"/>
  <c r="BD77" i="10"/>
  <c r="BE77" i="10"/>
  <c r="BB78" i="10"/>
  <c r="BC78" i="10"/>
  <c r="BD78" i="10"/>
  <c r="BE78" i="10"/>
  <c r="BB79" i="10"/>
  <c r="BC79" i="10"/>
  <c r="BD79" i="10"/>
  <c r="BE79" i="10"/>
  <c r="BB80" i="10"/>
  <c r="BC80" i="10"/>
  <c r="BD80" i="10"/>
  <c r="BE80" i="10"/>
  <c r="BB81" i="10"/>
  <c r="BC81" i="10"/>
  <c r="BD81" i="10"/>
  <c r="BE81" i="10"/>
  <c r="BB82" i="10"/>
  <c r="BC82" i="10"/>
  <c r="BD82" i="10"/>
  <c r="BE82" i="10"/>
  <c r="BB83" i="10"/>
  <c r="BC83" i="10"/>
  <c r="BD83" i="10"/>
  <c r="BE83" i="10"/>
  <c r="BB84" i="10"/>
  <c r="BC84" i="10"/>
  <c r="BD84" i="10"/>
  <c r="BE84" i="10"/>
  <c r="BB85" i="10"/>
  <c r="BC85" i="10"/>
  <c r="BD85" i="10"/>
  <c r="BE85" i="10"/>
  <c r="BB86" i="10"/>
  <c r="BC86" i="10"/>
  <c r="BD86" i="10"/>
  <c r="BE86" i="10"/>
  <c r="BB87" i="10"/>
  <c r="BC87" i="10"/>
  <c r="BD87" i="10"/>
  <c r="BE87" i="10"/>
  <c r="BB88" i="10"/>
  <c r="BC88" i="10"/>
  <c r="BD88" i="10"/>
  <c r="BE88" i="10"/>
  <c r="BB89" i="10"/>
  <c r="BC89" i="10"/>
  <c r="BD89" i="10"/>
  <c r="BE89" i="10"/>
  <c r="BB90" i="10"/>
  <c r="BC90" i="10"/>
  <c r="BD90" i="10"/>
  <c r="BE90" i="10"/>
  <c r="BB91" i="10"/>
  <c r="BC91" i="10"/>
  <c r="BD91" i="10"/>
  <c r="BE91" i="10"/>
  <c r="BB92" i="10"/>
  <c r="BC92" i="10"/>
  <c r="BD92" i="10"/>
  <c r="BE92" i="10"/>
  <c r="BB93" i="10"/>
  <c r="BC93" i="10"/>
  <c r="BD93" i="10"/>
  <c r="BE93" i="10"/>
  <c r="BB94" i="10"/>
  <c r="BC94" i="10"/>
  <c r="BD94" i="10"/>
  <c r="BE94" i="10"/>
  <c r="BB95" i="10"/>
  <c r="BC95" i="10"/>
  <c r="BD95" i="10"/>
  <c r="BE95" i="10"/>
  <c r="BB96" i="10"/>
  <c r="BC96" i="10"/>
  <c r="BD96" i="10"/>
  <c r="BE96" i="10"/>
  <c r="BE2" i="10"/>
  <c r="BD2" i="10"/>
  <c r="BC2" i="10"/>
  <c r="BB2" i="10"/>
  <c r="AU3" i="10"/>
  <c r="AV3" i="10"/>
  <c r="AW3" i="10"/>
  <c r="AX3" i="10"/>
  <c r="AU4" i="10"/>
  <c r="AV4" i="10"/>
  <c r="AW4" i="10"/>
  <c r="AX4" i="10"/>
  <c r="AU5" i="10"/>
  <c r="AV5" i="10"/>
  <c r="AW5" i="10"/>
  <c r="AX5" i="10"/>
  <c r="AU6" i="10"/>
  <c r="AV6" i="10"/>
  <c r="AW6" i="10"/>
  <c r="AX6" i="10"/>
  <c r="AU7" i="10"/>
  <c r="AV7" i="10"/>
  <c r="AW7" i="10"/>
  <c r="AX7" i="10"/>
  <c r="AU8" i="10"/>
  <c r="AV8" i="10"/>
  <c r="AW8" i="10"/>
  <c r="AX8" i="10"/>
  <c r="AU9" i="10"/>
  <c r="AV9" i="10"/>
  <c r="AW9" i="10"/>
  <c r="AX9" i="10"/>
  <c r="AU10" i="10"/>
  <c r="AV10" i="10"/>
  <c r="AW10" i="10"/>
  <c r="AX10" i="10"/>
  <c r="AU11" i="10"/>
  <c r="AV11" i="10"/>
  <c r="AW11" i="10"/>
  <c r="AX11" i="10"/>
  <c r="AU12" i="10"/>
  <c r="AV12" i="10"/>
  <c r="AW12" i="10"/>
  <c r="AX12" i="10"/>
  <c r="AU13" i="10"/>
  <c r="AV13" i="10"/>
  <c r="AW13" i="10"/>
  <c r="AX13" i="10"/>
  <c r="AU14" i="10"/>
  <c r="AV14" i="10"/>
  <c r="AW14" i="10"/>
  <c r="AX14" i="10"/>
  <c r="AU15" i="10"/>
  <c r="AV15" i="10"/>
  <c r="AW15" i="10"/>
  <c r="AX15" i="10"/>
  <c r="AU16" i="10"/>
  <c r="AV16" i="10"/>
  <c r="AW16" i="10"/>
  <c r="AX16" i="10"/>
  <c r="AU17" i="10"/>
  <c r="AV17" i="10"/>
  <c r="AW17" i="10"/>
  <c r="AX17" i="10"/>
  <c r="AU18" i="10"/>
  <c r="AV18" i="10"/>
  <c r="AW18" i="10"/>
  <c r="AX18" i="10"/>
  <c r="AU19" i="10"/>
  <c r="AV19" i="10"/>
  <c r="AW19" i="10"/>
  <c r="AX19" i="10"/>
  <c r="AU20" i="10"/>
  <c r="AV20" i="10"/>
  <c r="AW20" i="10"/>
  <c r="AX20" i="10"/>
  <c r="AU21" i="10"/>
  <c r="AV21" i="10"/>
  <c r="AW21" i="10"/>
  <c r="AX21" i="10"/>
  <c r="AU22" i="10"/>
  <c r="AV22" i="10"/>
  <c r="AW22" i="10"/>
  <c r="AX22" i="10"/>
  <c r="AU23" i="10"/>
  <c r="AV23" i="10"/>
  <c r="AW23" i="10"/>
  <c r="AX23" i="10"/>
  <c r="AU24" i="10"/>
  <c r="AV24" i="10"/>
  <c r="AW24" i="10"/>
  <c r="AX24" i="10"/>
  <c r="AU25" i="10"/>
  <c r="AV25" i="10"/>
  <c r="AW25" i="10"/>
  <c r="AX25" i="10"/>
  <c r="AU26" i="10"/>
  <c r="AV26" i="10"/>
  <c r="AW26" i="10"/>
  <c r="AX26" i="10"/>
  <c r="AU27" i="10"/>
  <c r="AV27" i="10"/>
  <c r="AW27" i="10"/>
  <c r="AX27" i="10"/>
  <c r="AU28" i="10"/>
  <c r="AV28" i="10"/>
  <c r="AW28" i="10"/>
  <c r="AX28" i="10"/>
  <c r="AU29" i="10"/>
  <c r="AV29" i="10"/>
  <c r="AW29" i="10"/>
  <c r="AX29" i="10"/>
  <c r="AU30" i="10"/>
  <c r="AV30" i="10"/>
  <c r="AW30" i="10"/>
  <c r="AX30" i="10"/>
  <c r="AU31" i="10"/>
  <c r="AV31" i="10"/>
  <c r="AW31" i="10"/>
  <c r="AX31" i="10"/>
  <c r="AU32" i="10"/>
  <c r="AV32" i="10"/>
  <c r="AW32" i="10"/>
  <c r="AX32" i="10"/>
  <c r="AU33" i="10"/>
  <c r="AV33" i="10"/>
  <c r="AW33" i="10"/>
  <c r="AX33" i="10"/>
  <c r="AU34" i="10"/>
  <c r="AV34" i="10"/>
  <c r="AW34" i="10"/>
  <c r="AX34" i="10"/>
  <c r="AU35" i="10"/>
  <c r="AV35" i="10"/>
  <c r="AW35" i="10"/>
  <c r="AX35" i="10"/>
  <c r="AU36" i="10"/>
  <c r="AV36" i="10"/>
  <c r="AW36" i="10"/>
  <c r="AX36" i="10"/>
  <c r="AU37" i="10"/>
  <c r="AV37" i="10"/>
  <c r="AW37" i="10"/>
  <c r="AX37" i="10"/>
  <c r="AU38" i="10"/>
  <c r="AV38" i="10"/>
  <c r="AW38" i="10"/>
  <c r="AX38" i="10"/>
  <c r="AU39" i="10"/>
  <c r="AV39" i="10"/>
  <c r="AW39" i="10"/>
  <c r="AX39" i="10"/>
  <c r="AU40" i="10"/>
  <c r="AV40" i="10"/>
  <c r="AW40" i="10"/>
  <c r="AX40" i="10"/>
  <c r="AU41" i="10"/>
  <c r="AV41" i="10"/>
  <c r="AW41" i="10"/>
  <c r="AX41" i="10"/>
  <c r="AU42" i="10"/>
  <c r="AV42" i="10"/>
  <c r="AW42" i="10"/>
  <c r="AX42" i="10"/>
  <c r="AU43" i="10"/>
  <c r="AV43" i="10"/>
  <c r="AW43" i="10"/>
  <c r="AX43" i="10"/>
  <c r="AU44" i="10"/>
  <c r="AV44" i="10"/>
  <c r="AW44" i="10"/>
  <c r="AX44" i="10"/>
  <c r="AU45" i="10"/>
  <c r="AV45" i="10"/>
  <c r="AW45" i="10"/>
  <c r="AX45" i="10"/>
  <c r="AU46" i="10"/>
  <c r="AV46" i="10"/>
  <c r="AW46" i="10"/>
  <c r="AX46" i="10"/>
  <c r="AU47" i="10"/>
  <c r="AV47" i="10"/>
  <c r="AW47" i="10"/>
  <c r="AX47" i="10"/>
  <c r="AU48" i="10"/>
  <c r="AV48" i="10"/>
  <c r="AW48" i="10"/>
  <c r="AX48" i="10"/>
  <c r="AU49" i="10"/>
  <c r="AV49" i="10"/>
  <c r="AW49" i="10"/>
  <c r="AX49" i="10"/>
  <c r="AU50" i="10"/>
  <c r="AV50" i="10"/>
  <c r="AW50" i="10"/>
  <c r="AX50" i="10"/>
  <c r="AU51" i="10"/>
  <c r="AV51" i="10"/>
  <c r="AW51" i="10"/>
  <c r="AX51" i="10"/>
  <c r="AU52" i="10"/>
  <c r="AV52" i="10"/>
  <c r="AW52" i="10"/>
  <c r="AX52" i="10"/>
  <c r="AU53" i="10"/>
  <c r="AV53" i="10"/>
  <c r="AW53" i="10"/>
  <c r="AX53" i="10"/>
  <c r="AU54" i="10"/>
  <c r="AV54" i="10"/>
  <c r="AW54" i="10"/>
  <c r="AX54" i="10"/>
  <c r="AU55" i="10"/>
  <c r="AV55" i="10"/>
  <c r="AW55" i="10"/>
  <c r="AX55" i="10"/>
  <c r="AU56" i="10"/>
  <c r="AV56" i="10"/>
  <c r="AW56" i="10"/>
  <c r="AX56" i="10"/>
  <c r="AU57" i="10"/>
  <c r="AV57" i="10"/>
  <c r="AW57" i="10"/>
  <c r="AX57" i="10"/>
  <c r="AU58" i="10"/>
  <c r="AV58" i="10"/>
  <c r="AW58" i="10"/>
  <c r="AX58" i="10"/>
  <c r="AU59" i="10"/>
  <c r="AV59" i="10"/>
  <c r="AW59" i="10"/>
  <c r="AX59" i="10"/>
  <c r="AU60" i="10"/>
  <c r="AV60" i="10"/>
  <c r="AW60" i="10"/>
  <c r="AX60" i="10"/>
  <c r="AU61" i="10"/>
  <c r="AV61" i="10"/>
  <c r="AW61" i="10"/>
  <c r="AX61" i="10"/>
  <c r="AU62" i="10"/>
  <c r="AV62" i="10"/>
  <c r="AW62" i="10"/>
  <c r="AX62" i="10"/>
  <c r="AU63" i="10"/>
  <c r="AV63" i="10"/>
  <c r="AW63" i="10"/>
  <c r="AX63" i="10"/>
  <c r="AU64" i="10"/>
  <c r="AV64" i="10"/>
  <c r="AW64" i="10"/>
  <c r="AX64" i="10"/>
  <c r="AU65" i="10"/>
  <c r="AV65" i="10"/>
  <c r="AW65" i="10"/>
  <c r="AX65" i="10"/>
  <c r="AU66" i="10"/>
  <c r="AV66" i="10"/>
  <c r="AW66" i="10"/>
  <c r="AX66" i="10"/>
  <c r="AU67" i="10"/>
  <c r="AV67" i="10"/>
  <c r="AW67" i="10"/>
  <c r="AX67" i="10"/>
  <c r="AU68" i="10"/>
  <c r="AV68" i="10"/>
  <c r="AW68" i="10"/>
  <c r="AX68" i="10"/>
  <c r="AU69" i="10"/>
  <c r="AV69" i="10"/>
  <c r="AW69" i="10"/>
  <c r="AX69" i="10"/>
  <c r="AU70" i="10"/>
  <c r="AV70" i="10"/>
  <c r="AW70" i="10"/>
  <c r="AX70" i="10"/>
  <c r="AU71" i="10"/>
  <c r="AV71" i="10"/>
  <c r="AW71" i="10"/>
  <c r="AX71" i="10"/>
  <c r="AU72" i="10"/>
  <c r="AV72" i="10"/>
  <c r="AW72" i="10"/>
  <c r="AX72" i="10"/>
  <c r="AU73" i="10"/>
  <c r="AV73" i="10"/>
  <c r="AW73" i="10"/>
  <c r="AX73" i="10"/>
  <c r="AU74" i="10"/>
  <c r="AV74" i="10"/>
  <c r="AW74" i="10"/>
  <c r="AX74" i="10"/>
  <c r="AU75" i="10"/>
  <c r="AV75" i="10"/>
  <c r="AW75" i="10"/>
  <c r="AX75" i="10"/>
  <c r="AU76" i="10"/>
  <c r="AV76" i="10"/>
  <c r="AW76" i="10"/>
  <c r="AX76" i="10"/>
  <c r="AU77" i="10"/>
  <c r="AV77" i="10"/>
  <c r="AW77" i="10"/>
  <c r="AX77" i="10"/>
  <c r="AU78" i="10"/>
  <c r="AV78" i="10"/>
  <c r="AW78" i="10"/>
  <c r="AX78" i="10"/>
  <c r="AU79" i="10"/>
  <c r="AV79" i="10"/>
  <c r="AW79" i="10"/>
  <c r="AX79" i="10"/>
  <c r="AU80" i="10"/>
  <c r="AV80" i="10"/>
  <c r="AW80" i="10"/>
  <c r="AX80" i="10"/>
  <c r="AU81" i="10"/>
  <c r="AV81" i="10"/>
  <c r="AW81" i="10"/>
  <c r="AX81" i="10"/>
  <c r="AU82" i="10"/>
  <c r="AV82" i="10"/>
  <c r="AW82" i="10"/>
  <c r="AX82" i="10"/>
  <c r="AU83" i="10"/>
  <c r="AV83" i="10"/>
  <c r="AW83" i="10"/>
  <c r="AX83" i="10"/>
  <c r="AU84" i="10"/>
  <c r="AV84" i="10"/>
  <c r="AW84" i="10"/>
  <c r="AX84" i="10"/>
  <c r="AU85" i="10"/>
  <c r="AV85" i="10"/>
  <c r="AW85" i="10"/>
  <c r="AX85" i="10"/>
  <c r="AU86" i="10"/>
  <c r="AV86" i="10"/>
  <c r="AW86" i="10"/>
  <c r="AX86" i="10"/>
  <c r="AU87" i="10"/>
  <c r="AV87" i="10"/>
  <c r="AW87" i="10"/>
  <c r="AX87" i="10"/>
  <c r="AU88" i="10"/>
  <c r="AV88" i="10"/>
  <c r="AW88" i="10"/>
  <c r="AX88" i="10"/>
  <c r="AU89" i="10"/>
  <c r="AV89" i="10"/>
  <c r="AW89" i="10"/>
  <c r="AX89" i="10"/>
  <c r="AU90" i="10"/>
  <c r="AV90" i="10"/>
  <c r="AW90" i="10"/>
  <c r="AX90" i="10"/>
  <c r="AU91" i="10"/>
  <c r="AV91" i="10"/>
  <c r="AW91" i="10"/>
  <c r="AX91" i="10"/>
  <c r="AU92" i="10"/>
  <c r="AV92" i="10"/>
  <c r="AW92" i="10"/>
  <c r="AX92" i="10"/>
  <c r="AU93" i="10"/>
  <c r="AV93" i="10"/>
  <c r="AW93" i="10"/>
  <c r="AX93" i="10"/>
  <c r="AU94" i="10"/>
  <c r="AV94" i="10"/>
  <c r="AW94" i="10"/>
  <c r="AX94" i="10"/>
  <c r="AU95" i="10"/>
  <c r="AV95" i="10"/>
  <c r="AW95" i="10"/>
  <c r="AX95" i="10"/>
  <c r="AU96" i="10"/>
  <c r="AV96" i="10"/>
  <c r="AW96" i="10"/>
  <c r="AX96" i="10"/>
  <c r="AX2" i="10"/>
  <c r="BN30" i="10" s="1"/>
  <c r="AW2" i="10"/>
  <c r="AV2" i="10"/>
  <c r="BL30" i="10" s="1"/>
  <c r="AU2" i="10"/>
  <c r="AN3" i="10"/>
  <c r="AO3" i="10"/>
  <c r="AP3" i="10"/>
  <c r="AQ3" i="10"/>
  <c r="AN4" i="10"/>
  <c r="AO4" i="10"/>
  <c r="AP4" i="10"/>
  <c r="AQ4" i="10"/>
  <c r="AN5" i="10"/>
  <c r="AO5" i="10"/>
  <c r="AP5" i="10"/>
  <c r="AQ5" i="10"/>
  <c r="AN6" i="10"/>
  <c r="AO6" i="10"/>
  <c r="AP6" i="10"/>
  <c r="AQ6" i="10"/>
  <c r="AN7" i="10"/>
  <c r="AO7" i="10"/>
  <c r="AP7" i="10"/>
  <c r="AQ7" i="10"/>
  <c r="AN8" i="10"/>
  <c r="AO8" i="10"/>
  <c r="AP8" i="10"/>
  <c r="AQ8" i="10"/>
  <c r="AN9" i="10"/>
  <c r="AO9" i="10"/>
  <c r="AP9" i="10"/>
  <c r="AQ9" i="10"/>
  <c r="AN10" i="10"/>
  <c r="AO10" i="10"/>
  <c r="AP10" i="10"/>
  <c r="AQ10" i="10"/>
  <c r="AN11" i="10"/>
  <c r="AO11" i="10"/>
  <c r="AP11" i="10"/>
  <c r="AQ11" i="10"/>
  <c r="AN12" i="10"/>
  <c r="AO12" i="10"/>
  <c r="AP12" i="10"/>
  <c r="AQ12" i="10"/>
  <c r="AN13" i="10"/>
  <c r="AO13" i="10"/>
  <c r="AP13" i="10"/>
  <c r="AQ13" i="10"/>
  <c r="AN14" i="10"/>
  <c r="AO14" i="10"/>
  <c r="AP14" i="10"/>
  <c r="AQ14" i="10"/>
  <c r="AN15" i="10"/>
  <c r="AO15" i="10"/>
  <c r="AP15" i="10"/>
  <c r="AQ15" i="10"/>
  <c r="AN16" i="10"/>
  <c r="AO16" i="10"/>
  <c r="AP16" i="10"/>
  <c r="AQ16" i="10"/>
  <c r="AN17" i="10"/>
  <c r="AO17" i="10"/>
  <c r="AP17" i="10"/>
  <c r="AQ17" i="10"/>
  <c r="AN18" i="10"/>
  <c r="AO18" i="10"/>
  <c r="AP18" i="10"/>
  <c r="AQ18" i="10"/>
  <c r="AN19" i="10"/>
  <c r="AO19" i="10"/>
  <c r="AP19" i="10"/>
  <c r="AQ19" i="10"/>
  <c r="AN20" i="10"/>
  <c r="AO20" i="10"/>
  <c r="AP20" i="10"/>
  <c r="AQ20" i="10"/>
  <c r="AN21" i="10"/>
  <c r="AO21" i="10"/>
  <c r="AP21" i="10"/>
  <c r="AQ21" i="10"/>
  <c r="AN22" i="10"/>
  <c r="AO22" i="10"/>
  <c r="AP22" i="10"/>
  <c r="AQ22" i="10"/>
  <c r="AN23" i="10"/>
  <c r="AO23" i="10"/>
  <c r="AP23" i="10"/>
  <c r="AQ23" i="10"/>
  <c r="AN24" i="10"/>
  <c r="AO24" i="10"/>
  <c r="AP24" i="10"/>
  <c r="AQ24" i="10"/>
  <c r="AN25" i="10"/>
  <c r="AO25" i="10"/>
  <c r="AP25" i="10"/>
  <c r="AQ25" i="10"/>
  <c r="AN26" i="10"/>
  <c r="AO26" i="10"/>
  <c r="AP26" i="10"/>
  <c r="AQ26" i="10"/>
  <c r="AN27" i="10"/>
  <c r="AO27" i="10"/>
  <c r="AP27" i="10"/>
  <c r="AQ27" i="10"/>
  <c r="AN28" i="10"/>
  <c r="AO28" i="10"/>
  <c r="AP28" i="10"/>
  <c r="AQ28" i="10"/>
  <c r="AN29" i="10"/>
  <c r="AO29" i="10"/>
  <c r="AP29" i="10"/>
  <c r="AQ29" i="10"/>
  <c r="AN30" i="10"/>
  <c r="AO30" i="10"/>
  <c r="AP30" i="10"/>
  <c r="AQ30" i="10"/>
  <c r="AN31" i="10"/>
  <c r="AO31" i="10"/>
  <c r="AP31" i="10"/>
  <c r="AQ31" i="10"/>
  <c r="AN32" i="10"/>
  <c r="AO32" i="10"/>
  <c r="AP32" i="10"/>
  <c r="AQ32" i="10"/>
  <c r="AN33" i="10"/>
  <c r="AO33" i="10"/>
  <c r="AP33" i="10"/>
  <c r="AQ33" i="10"/>
  <c r="AN34" i="10"/>
  <c r="AO34" i="10"/>
  <c r="AP34" i="10"/>
  <c r="AQ34" i="10"/>
  <c r="AN35" i="10"/>
  <c r="AO35" i="10"/>
  <c r="AP35" i="10"/>
  <c r="AQ35" i="10"/>
  <c r="AN36" i="10"/>
  <c r="AO36" i="10"/>
  <c r="AP36" i="10"/>
  <c r="AQ36" i="10"/>
  <c r="AN37" i="10"/>
  <c r="AO37" i="10"/>
  <c r="AP37" i="10"/>
  <c r="AQ37" i="10"/>
  <c r="AN38" i="10"/>
  <c r="AO38" i="10"/>
  <c r="AP38" i="10"/>
  <c r="AQ38" i="10"/>
  <c r="AN39" i="10"/>
  <c r="AO39" i="10"/>
  <c r="AP39" i="10"/>
  <c r="AQ39" i="10"/>
  <c r="AN40" i="10"/>
  <c r="AO40" i="10"/>
  <c r="AP40" i="10"/>
  <c r="AQ40" i="10"/>
  <c r="AN41" i="10"/>
  <c r="AO41" i="10"/>
  <c r="AP41" i="10"/>
  <c r="AQ41" i="10"/>
  <c r="AN42" i="10"/>
  <c r="AO42" i="10"/>
  <c r="AP42" i="10"/>
  <c r="AQ42" i="10"/>
  <c r="AN43" i="10"/>
  <c r="AO43" i="10"/>
  <c r="AP43" i="10"/>
  <c r="AQ43" i="10"/>
  <c r="AN44" i="10"/>
  <c r="AO44" i="10"/>
  <c r="AP44" i="10"/>
  <c r="AQ44" i="10"/>
  <c r="AN45" i="10"/>
  <c r="AO45" i="10"/>
  <c r="AP45" i="10"/>
  <c r="AQ45" i="10"/>
  <c r="AN46" i="10"/>
  <c r="AO46" i="10"/>
  <c r="AP46" i="10"/>
  <c r="AQ46" i="10"/>
  <c r="AN47" i="10"/>
  <c r="AO47" i="10"/>
  <c r="AP47" i="10"/>
  <c r="AQ47" i="10"/>
  <c r="AN48" i="10"/>
  <c r="AO48" i="10"/>
  <c r="AP48" i="10"/>
  <c r="AQ48" i="10"/>
  <c r="AN49" i="10"/>
  <c r="AO49" i="10"/>
  <c r="AP49" i="10"/>
  <c r="AQ49" i="10"/>
  <c r="AN50" i="10"/>
  <c r="AO50" i="10"/>
  <c r="AP50" i="10"/>
  <c r="AQ50" i="10"/>
  <c r="AN51" i="10"/>
  <c r="AO51" i="10"/>
  <c r="AP51" i="10"/>
  <c r="AQ51" i="10"/>
  <c r="AN52" i="10"/>
  <c r="AO52" i="10"/>
  <c r="AP52" i="10"/>
  <c r="AQ52" i="10"/>
  <c r="AN53" i="10"/>
  <c r="AO53" i="10"/>
  <c r="AP53" i="10"/>
  <c r="AQ53" i="10"/>
  <c r="AN54" i="10"/>
  <c r="AO54" i="10"/>
  <c r="AP54" i="10"/>
  <c r="AQ54" i="10"/>
  <c r="AN55" i="10"/>
  <c r="AO55" i="10"/>
  <c r="AP55" i="10"/>
  <c r="AQ55" i="10"/>
  <c r="AN56" i="10"/>
  <c r="AO56" i="10"/>
  <c r="AP56" i="10"/>
  <c r="AQ56" i="10"/>
  <c r="AN57" i="10"/>
  <c r="AO57" i="10"/>
  <c r="AP57" i="10"/>
  <c r="AQ57" i="10"/>
  <c r="AN58" i="10"/>
  <c r="AO58" i="10"/>
  <c r="AP58" i="10"/>
  <c r="AQ58" i="10"/>
  <c r="AN59" i="10"/>
  <c r="AO59" i="10"/>
  <c r="AP59" i="10"/>
  <c r="AQ59" i="10"/>
  <c r="AN60" i="10"/>
  <c r="AO60" i="10"/>
  <c r="AP60" i="10"/>
  <c r="AQ60" i="10"/>
  <c r="AN61" i="10"/>
  <c r="AO61" i="10"/>
  <c r="AP61" i="10"/>
  <c r="AQ61" i="10"/>
  <c r="AN62" i="10"/>
  <c r="AO62" i="10"/>
  <c r="AP62" i="10"/>
  <c r="AQ62" i="10"/>
  <c r="AN63" i="10"/>
  <c r="AO63" i="10"/>
  <c r="AP63" i="10"/>
  <c r="AQ63" i="10"/>
  <c r="AN64" i="10"/>
  <c r="AO64" i="10"/>
  <c r="AP64" i="10"/>
  <c r="AQ64" i="10"/>
  <c r="AN65" i="10"/>
  <c r="AO65" i="10"/>
  <c r="AP65" i="10"/>
  <c r="AQ65" i="10"/>
  <c r="AN66" i="10"/>
  <c r="AO66" i="10"/>
  <c r="AP66" i="10"/>
  <c r="AQ66" i="10"/>
  <c r="AN67" i="10"/>
  <c r="AO67" i="10"/>
  <c r="AP67" i="10"/>
  <c r="AQ67" i="10"/>
  <c r="AN68" i="10"/>
  <c r="AO68" i="10"/>
  <c r="AP68" i="10"/>
  <c r="AQ68" i="10"/>
  <c r="AN69" i="10"/>
  <c r="AO69" i="10"/>
  <c r="AP69" i="10"/>
  <c r="AQ69" i="10"/>
  <c r="AN70" i="10"/>
  <c r="AO70" i="10"/>
  <c r="AP70" i="10"/>
  <c r="AQ70" i="10"/>
  <c r="AN71" i="10"/>
  <c r="AO71" i="10"/>
  <c r="AP71" i="10"/>
  <c r="AQ71" i="10"/>
  <c r="AN72" i="10"/>
  <c r="AO72" i="10"/>
  <c r="AP72" i="10"/>
  <c r="AQ72" i="10"/>
  <c r="AN73" i="10"/>
  <c r="AO73" i="10"/>
  <c r="AP73" i="10"/>
  <c r="AQ73" i="10"/>
  <c r="AN74" i="10"/>
  <c r="AO74" i="10"/>
  <c r="AP74" i="10"/>
  <c r="AQ74" i="10"/>
  <c r="AN75" i="10"/>
  <c r="AO75" i="10"/>
  <c r="AP75" i="10"/>
  <c r="AQ75" i="10"/>
  <c r="AN76" i="10"/>
  <c r="AO76" i="10"/>
  <c r="AP76" i="10"/>
  <c r="AQ76" i="10"/>
  <c r="AN77" i="10"/>
  <c r="AO77" i="10"/>
  <c r="AP77" i="10"/>
  <c r="AQ77" i="10"/>
  <c r="AN78" i="10"/>
  <c r="AO78" i="10"/>
  <c r="AP78" i="10"/>
  <c r="AQ78" i="10"/>
  <c r="AN79" i="10"/>
  <c r="AO79" i="10"/>
  <c r="AP79" i="10"/>
  <c r="AQ79" i="10"/>
  <c r="AN80" i="10"/>
  <c r="AO80" i="10"/>
  <c r="AP80" i="10"/>
  <c r="AQ80" i="10"/>
  <c r="AN81" i="10"/>
  <c r="AO81" i="10"/>
  <c r="AP81" i="10"/>
  <c r="AQ81" i="10"/>
  <c r="AN82" i="10"/>
  <c r="AO82" i="10"/>
  <c r="AP82" i="10"/>
  <c r="AQ82" i="10"/>
  <c r="AN83" i="10"/>
  <c r="AO83" i="10"/>
  <c r="AP83" i="10"/>
  <c r="AQ83" i="10"/>
  <c r="AN84" i="10"/>
  <c r="AO84" i="10"/>
  <c r="AP84" i="10"/>
  <c r="AQ84" i="10"/>
  <c r="AN85" i="10"/>
  <c r="AO85" i="10"/>
  <c r="AP85" i="10"/>
  <c r="AQ85" i="10"/>
  <c r="AN86" i="10"/>
  <c r="AO86" i="10"/>
  <c r="AP86" i="10"/>
  <c r="AQ86" i="10"/>
  <c r="AN87" i="10"/>
  <c r="AO87" i="10"/>
  <c r="AP87" i="10"/>
  <c r="AQ87" i="10"/>
  <c r="AN88" i="10"/>
  <c r="AO88" i="10"/>
  <c r="AP88" i="10"/>
  <c r="AQ88" i="10"/>
  <c r="AN89" i="10"/>
  <c r="AO89" i="10"/>
  <c r="AP89" i="10"/>
  <c r="AQ89" i="10"/>
  <c r="AN90" i="10"/>
  <c r="AO90" i="10"/>
  <c r="AP90" i="10"/>
  <c r="AQ90" i="10"/>
  <c r="AN91" i="10"/>
  <c r="AO91" i="10"/>
  <c r="AP91" i="10"/>
  <c r="AQ91" i="10"/>
  <c r="AN92" i="10"/>
  <c r="AO92" i="10"/>
  <c r="AP92" i="10"/>
  <c r="AQ92" i="10"/>
  <c r="AN93" i="10"/>
  <c r="AO93" i="10"/>
  <c r="AP93" i="10"/>
  <c r="AQ93" i="10"/>
  <c r="AN94" i="10"/>
  <c r="AO94" i="10"/>
  <c r="AP94" i="10"/>
  <c r="AQ94" i="10"/>
  <c r="AN95" i="10"/>
  <c r="AO95" i="10"/>
  <c r="AP95" i="10"/>
  <c r="AQ95" i="10"/>
  <c r="AN96" i="10"/>
  <c r="AO96" i="10"/>
  <c r="AP96" i="10"/>
  <c r="AQ96" i="10"/>
  <c r="AQ2" i="10"/>
  <c r="AP2" i="10"/>
  <c r="AO2" i="10"/>
  <c r="AN2" i="10"/>
  <c r="BK41" i="10" l="1"/>
  <c r="AU97" i="10"/>
  <c r="BK28" i="10" s="1"/>
  <c r="BK30" i="10"/>
  <c r="AW97" i="10"/>
  <c r="BM28" i="10" s="1"/>
  <c r="BM30" i="10"/>
  <c r="BL41" i="10"/>
  <c r="BB97" i="10"/>
  <c r="BD97" i="10"/>
  <c r="AN97" i="10"/>
  <c r="BK20" i="10" s="1"/>
  <c r="BK22" i="10"/>
  <c r="AP97" i="10"/>
  <c r="BM20" i="10" s="1"/>
  <c r="BM22" i="10"/>
  <c r="BL22" i="10"/>
  <c r="BN22" i="10"/>
  <c r="AO97" i="10"/>
  <c r="BL20" i="10" s="1"/>
  <c r="AQ97" i="10"/>
  <c r="BN20" i="10" s="1"/>
  <c r="AV97" i="10"/>
  <c r="BL28" i="10" s="1"/>
  <c r="AX97" i="10"/>
  <c r="BN28" i="10" s="1"/>
  <c r="BC97" i="10"/>
  <c r="BE97" i="10"/>
  <c r="AG3" i="10"/>
  <c r="AH3" i="10"/>
  <c r="AI3" i="10"/>
  <c r="AJ3" i="10"/>
  <c r="AG4" i="10"/>
  <c r="AH4" i="10"/>
  <c r="AI4" i="10"/>
  <c r="AJ4" i="10"/>
  <c r="AG5" i="10"/>
  <c r="AH5" i="10"/>
  <c r="AI5" i="10"/>
  <c r="AJ5" i="10"/>
  <c r="AG6" i="10"/>
  <c r="AH6" i="10"/>
  <c r="AI6" i="10"/>
  <c r="AJ6" i="10"/>
  <c r="AG7" i="10"/>
  <c r="AH7" i="10"/>
  <c r="AI7" i="10"/>
  <c r="AJ7" i="10"/>
  <c r="AG8" i="10"/>
  <c r="AH8" i="10"/>
  <c r="AI8" i="10"/>
  <c r="AJ8" i="10"/>
  <c r="AG9" i="10"/>
  <c r="AH9" i="10"/>
  <c r="AI9" i="10"/>
  <c r="AJ9" i="10"/>
  <c r="AG10" i="10"/>
  <c r="AH10" i="10"/>
  <c r="AI10" i="10"/>
  <c r="AJ10" i="10"/>
  <c r="AG11" i="10"/>
  <c r="AH11" i="10"/>
  <c r="AI11" i="10"/>
  <c r="AJ11" i="10"/>
  <c r="AG12" i="10"/>
  <c r="AH12" i="10"/>
  <c r="AI12" i="10"/>
  <c r="AJ12" i="10"/>
  <c r="AG13" i="10"/>
  <c r="AH13" i="10"/>
  <c r="AI13" i="10"/>
  <c r="AJ13" i="10"/>
  <c r="AG14" i="10"/>
  <c r="AH14" i="10"/>
  <c r="AI14" i="10"/>
  <c r="AJ14" i="10"/>
  <c r="AG15" i="10"/>
  <c r="AH15" i="10"/>
  <c r="AI15" i="10"/>
  <c r="AJ15" i="10"/>
  <c r="AG16" i="10"/>
  <c r="AH16" i="10"/>
  <c r="AI16" i="10"/>
  <c r="AJ16" i="10"/>
  <c r="AG17" i="10"/>
  <c r="AH17" i="10"/>
  <c r="AI17" i="10"/>
  <c r="AJ17" i="10"/>
  <c r="AG18" i="10"/>
  <c r="AH18" i="10"/>
  <c r="AI18" i="10"/>
  <c r="AJ18" i="10"/>
  <c r="AG19" i="10"/>
  <c r="AH19" i="10"/>
  <c r="AI19" i="10"/>
  <c r="AJ19" i="10"/>
  <c r="AG20" i="10"/>
  <c r="AH20" i="10"/>
  <c r="AI20" i="10"/>
  <c r="AJ20" i="10"/>
  <c r="AG21" i="10"/>
  <c r="AH21" i="10"/>
  <c r="AI21" i="10"/>
  <c r="AJ21" i="10"/>
  <c r="AG22" i="10"/>
  <c r="AH22" i="10"/>
  <c r="AI22" i="10"/>
  <c r="AJ22" i="10"/>
  <c r="AG23" i="10"/>
  <c r="AH23" i="10"/>
  <c r="AI23" i="10"/>
  <c r="AJ23" i="10"/>
  <c r="AG24" i="10"/>
  <c r="AH24" i="10"/>
  <c r="AI24" i="10"/>
  <c r="AJ24" i="10"/>
  <c r="AG25" i="10"/>
  <c r="AH25" i="10"/>
  <c r="AI25" i="10"/>
  <c r="AJ25" i="10"/>
  <c r="AG26" i="10"/>
  <c r="AH26" i="10"/>
  <c r="AI26" i="10"/>
  <c r="AJ26" i="10"/>
  <c r="AG27" i="10"/>
  <c r="AH27" i="10"/>
  <c r="AI27" i="10"/>
  <c r="AJ27" i="10"/>
  <c r="AG28" i="10"/>
  <c r="AH28" i="10"/>
  <c r="AI28" i="10"/>
  <c r="AJ28" i="10"/>
  <c r="AG29" i="10"/>
  <c r="AH29" i="10"/>
  <c r="AI29" i="10"/>
  <c r="AJ29" i="10"/>
  <c r="AG30" i="10"/>
  <c r="AH30" i="10"/>
  <c r="AI30" i="10"/>
  <c r="AJ30" i="10"/>
  <c r="AG31" i="10"/>
  <c r="AH31" i="10"/>
  <c r="AI31" i="10"/>
  <c r="AJ31" i="10"/>
  <c r="AG32" i="10"/>
  <c r="AH32" i="10"/>
  <c r="AI32" i="10"/>
  <c r="AJ32" i="10"/>
  <c r="AG33" i="10"/>
  <c r="AH33" i="10"/>
  <c r="AI33" i="10"/>
  <c r="AJ33" i="10"/>
  <c r="AG34" i="10"/>
  <c r="AH34" i="10"/>
  <c r="AI34" i="10"/>
  <c r="AJ34" i="10"/>
  <c r="AG35" i="10"/>
  <c r="AH35" i="10"/>
  <c r="AI35" i="10"/>
  <c r="AJ35" i="10"/>
  <c r="AG36" i="10"/>
  <c r="AH36" i="10"/>
  <c r="AI36" i="10"/>
  <c r="AJ36" i="10"/>
  <c r="AG37" i="10"/>
  <c r="AH37" i="10"/>
  <c r="AI37" i="10"/>
  <c r="AJ37" i="10"/>
  <c r="AG38" i="10"/>
  <c r="AH38" i="10"/>
  <c r="AI38" i="10"/>
  <c r="AJ38" i="10"/>
  <c r="AG39" i="10"/>
  <c r="AH39" i="10"/>
  <c r="AI39" i="10"/>
  <c r="AJ39" i="10"/>
  <c r="AG40" i="10"/>
  <c r="AH40" i="10"/>
  <c r="AI40" i="10"/>
  <c r="AJ40" i="10"/>
  <c r="AG41" i="10"/>
  <c r="AH41" i="10"/>
  <c r="AI41" i="10"/>
  <c r="AJ41" i="10"/>
  <c r="AG42" i="10"/>
  <c r="AH42" i="10"/>
  <c r="AI42" i="10"/>
  <c r="AJ42" i="10"/>
  <c r="AG43" i="10"/>
  <c r="AH43" i="10"/>
  <c r="AI43" i="10"/>
  <c r="AJ43" i="10"/>
  <c r="AG44" i="10"/>
  <c r="AH44" i="10"/>
  <c r="AI44" i="10"/>
  <c r="AJ44" i="10"/>
  <c r="AG45" i="10"/>
  <c r="AH45" i="10"/>
  <c r="AI45" i="10"/>
  <c r="AJ45" i="10"/>
  <c r="AG46" i="10"/>
  <c r="AH46" i="10"/>
  <c r="AI46" i="10"/>
  <c r="AJ46" i="10"/>
  <c r="AG47" i="10"/>
  <c r="AH47" i="10"/>
  <c r="AI47" i="10"/>
  <c r="AJ47" i="10"/>
  <c r="AG48" i="10"/>
  <c r="AH48" i="10"/>
  <c r="AI48" i="10"/>
  <c r="AJ48" i="10"/>
  <c r="AG49" i="10"/>
  <c r="AH49" i="10"/>
  <c r="AI49" i="10"/>
  <c r="AJ49" i="10"/>
  <c r="AG50" i="10"/>
  <c r="AH50" i="10"/>
  <c r="AI50" i="10"/>
  <c r="AJ50" i="10"/>
  <c r="AG51" i="10"/>
  <c r="AH51" i="10"/>
  <c r="AI51" i="10"/>
  <c r="AJ51" i="10"/>
  <c r="AG52" i="10"/>
  <c r="AH52" i="10"/>
  <c r="AI52" i="10"/>
  <c r="AJ52" i="10"/>
  <c r="AG53" i="10"/>
  <c r="AH53" i="10"/>
  <c r="AI53" i="10"/>
  <c r="AJ53" i="10"/>
  <c r="AG54" i="10"/>
  <c r="AH54" i="10"/>
  <c r="AI54" i="10"/>
  <c r="AJ54" i="10"/>
  <c r="AG55" i="10"/>
  <c r="AH55" i="10"/>
  <c r="AI55" i="10"/>
  <c r="AJ55" i="10"/>
  <c r="AG56" i="10"/>
  <c r="AH56" i="10"/>
  <c r="AI56" i="10"/>
  <c r="AJ56" i="10"/>
  <c r="AG57" i="10"/>
  <c r="AH57" i="10"/>
  <c r="AI57" i="10"/>
  <c r="AJ57" i="10"/>
  <c r="AG58" i="10"/>
  <c r="AH58" i="10"/>
  <c r="AI58" i="10"/>
  <c r="AJ58" i="10"/>
  <c r="AG59" i="10"/>
  <c r="AH59" i="10"/>
  <c r="AI59" i="10"/>
  <c r="AJ59" i="10"/>
  <c r="AG60" i="10"/>
  <c r="AH60" i="10"/>
  <c r="AI60" i="10"/>
  <c r="AJ60" i="10"/>
  <c r="AG61" i="10"/>
  <c r="AH61" i="10"/>
  <c r="AI61" i="10"/>
  <c r="AJ61" i="10"/>
  <c r="AG62" i="10"/>
  <c r="AH62" i="10"/>
  <c r="AI62" i="10"/>
  <c r="AJ62" i="10"/>
  <c r="AG63" i="10"/>
  <c r="AH63" i="10"/>
  <c r="AI63" i="10"/>
  <c r="AJ63" i="10"/>
  <c r="AG64" i="10"/>
  <c r="AH64" i="10"/>
  <c r="AI64" i="10"/>
  <c r="AJ64" i="10"/>
  <c r="AG65" i="10"/>
  <c r="AH65" i="10"/>
  <c r="AI65" i="10"/>
  <c r="AJ65" i="10"/>
  <c r="AG66" i="10"/>
  <c r="AH66" i="10"/>
  <c r="AI66" i="10"/>
  <c r="AJ66" i="10"/>
  <c r="AG67" i="10"/>
  <c r="AH67" i="10"/>
  <c r="AI67" i="10"/>
  <c r="AJ67" i="10"/>
  <c r="AG68" i="10"/>
  <c r="AH68" i="10"/>
  <c r="AI68" i="10"/>
  <c r="AJ68" i="10"/>
  <c r="AG69" i="10"/>
  <c r="AH69" i="10"/>
  <c r="AI69" i="10"/>
  <c r="AJ69" i="10"/>
  <c r="AG70" i="10"/>
  <c r="AH70" i="10"/>
  <c r="AI70" i="10"/>
  <c r="AJ70" i="10"/>
  <c r="AG71" i="10"/>
  <c r="AH71" i="10"/>
  <c r="AI71" i="10"/>
  <c r="AJ71" i="10"/>
  <c r="AG72" i="10"/>
  <c r="AH72" i="10"/>
  <c r="AI72" i="10"/>
  <c r="AJ72" i="10"/>
  <c r="AG73" i="10"/>
  <c r="AH73" i="10"/>
  <c r="AI73" i="10"/>
  <c r="AJ73" i="10"/>
  <c r="AG74" i="10"/>
  <c r="AH74" i="10"/>
  <c r="AI74" i="10"/>
  <c r="AJ74" i="10"/>
  <c r="AG75" i="10"/>
  <c r="AH75" i="10"/>
  <c r="AI75" i="10"/>
  <c r="AJ75" i="10"/>
  <c r="AG76" i="10"/>
  <c r="AH76" i="10"/>
  <c r="AI76" i="10"/>
  <c r="AJ76" i="10"/>
  <c r="AG77" i="10"/>
  <c r="AH77" i="10"/>
  <c r="AI77" i="10"/>
  <c r="AJ77" i="10"/>
  <c r="AG78" i="10"/>
  <c r="AH78" i="10"/>
  <c r="AI78" i="10"/>
  <c r="AJ78" i="10"/>
  <c r="AG79" i="10"/>
  <c r="AH79" i="10"/>
  <c r="AI79" i="10"/>
  <c r="AJ79" i="10"/>
  <c r="AG80" i="10"/>
  <c r="AH80" i="10"/>
  <c r="AI80" i="10"/>
  <c r="AJ80" i="10"/>
  <c r="AG81" i="10"/>
  <c r="AH81" i="10"/>
  <c r="AI81" i="10"/>
  <c r="AJ81" i="10"/>
  <c r="AG82" i="10"/>
  <c r="AH82" i="10"/>
  <c r="AI82" i="10"/>
  <c r="AJ82" i="10"/>
  <c r="AG83" i="10"/>
  <c r="AH83" i="10"/>
  <c r="AI83" i="10"/>
  <c r="AJ83" i="10"/>
  <c r="AG84" i="10"/>
  <c r="AH84" i="10"/>
  <c r="AI84" i="10"/>
  <c r="AJ84" i="10"/>
  <c r="AG85" i="10"/>
  <c r="AH85" i="10"/>
  <c r="AI85" i="10"/>
  <c r="AJ85" i="10"/>
  <c r="AG86" i="10"/>
  <c r="AH86" i="10"/>
  <c r="AI86" i="10"/>
  <c r="AJ86" i="10"/>
  <c r="AG87" i="10"/>
  <c r="AH87" i="10"/>
  <c r="AI87" i="10"/>
  <c r="AJ87" i="10"/>
  <c r="AG88" i="10"/>
  <c r="AH88" i="10"/>
  <c r="AI88" i="10"/>
  <c r="AJ88" i="10"/>
  <c r="AG89" i="10"/>
  <c r="AH89" i="10"/>
  <c r="AI89" i="10"/>
  <c r="AJ89" i="10"/>
  <c r="AG90" i="10"/>
  <c r="AH90" i="10"/>
  <c r="AI90" i="10"/>
  <c r="AJ90" i="10"/>
  <c r="AG91" i="10"/>
  <c r="AH91" i="10"/>
  <c r="AI91" i="10"/>
  <c r="AJ91" i="10"/>
  <c r="AG92" i="10"/>
  <c r="AH92" i="10"/>
  <c r="AI92" i="10"/>
  <c r="AJ92" i="10"/>
  <c r="AG93" i="10"/>
  <c r="AH93" i="10"/>
  <c r="AI93" i="10"/>
  <c r="AJ93" i="10"/>
  <c r="AG94" i="10"/>
  <c r="AH94" i="10"/>
  <c r="AI94" i="10"/>
  <c r="AJ94" i="10"/>
  <c r="AG95" i="10"/>
  <c r="AH95" i="10"/>
  <c r="AI95" i="10"/>
  <c r="AJ95" i="10"/>
  <c r="AG96" i="10"/>
  <c r="AH96" i="10"/>
  <c r="AI96" i="10"/>
  <c r="AJ96" i="10"/>
  <c r="AJ2" i="10"/>
  <c r="AI2" i="10"/>
  <c r="BM14" i="10" s="1"/>
  <c r="AH2" i="10"/>
  <c r="AG2" i="10"/>
  <c r="BK14" i="10" s="1"/>
  <c r="P97" i="10"/>
  <c r="O97" i="10"/>
  <c r="N97" i="10"/>
  <c r="M97" i="10"/>
  <c r="Z2" i="10"/>
  <c r="AC3" i="10"/>
  <c r="AC4" i="10"/>
  <c r="AC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B3" i="10"/>
  <c r="AB4" i="10"/>
  <c r="AB5" i="10"/>
  <c r="AB6" i="10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A3" i="10"/>
  <c r="AA4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C2" i="10"/>
  <c r="AB2" i="10"/>
  <c r="AA2" i="10"/>
  <c r="Z3" i="10"/>
  <c r="Z4" i="10"/>
  <c r="Z5" i="10"/>
  <c r="Z6" i="10"/>
  <c r="Z7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S2" i="10"/>
  <c r="BN31" i="10" l="1"/>
  <c r="BN33" i="10" s="1"/>
  <c r="BN34" i="10"/>
  <c r="BL31" i="10"/>
  <c r="BL33" i="10" s="1"/>
  <c r="BL34" i="10"/>
  <c r="BN41" i="10"/>
  <c r="BM31" i="10"/>
  <c r="BM33" i="10" s="1"/>
  <c r="BM34" i="10"/>
  <c r="BK31" i="10"/>
  <c r="BK33" i="10" s="1"/>
  <c r="BK34" i="10"/>
  <c r="BM41" i="10"/>
  <c r="BN23" i="10"/>
  <c r="BN25" i="10" s="1"/>
  <c r="BN26" i="10"/>
  <c r="AA97" i="10"/>
  <c r="BL4" i="10" s="1"/>
  <c r="AC97" i="10"/>
  <c r="BN4" i="10" s="1"/>
  <c r="AH97" i="10"/>
  <c r="BL12" i="10" s="1"/>
  <c r="BL14" i="10"/>
  <c r="AJ97" i="10"/>
  <c r="BN12" i="10" s="1"/>
  <c r="BN14" i="10"/>
  <c r="BL23" i="10"/>
  <c r="BL25" i="10" s="1"/>
  <c r="BL26" i="10"/>
  <c r="BM23" i="10"/>
  <c r="BM25" i="10" s="1"/>
  <c r="BM26" i="10"/>
  <c r="BK23" i="10"/>
  <c r="BK25" i="10" s="1"/>
  <c r="BK26" i="10"/>
  <c r="AB97" i="10"/>
  <c r="BM4" i="10" s="1"/>
  <c r="AG97" i="10"/>
  <c r="BK12" i="10" s="1"/>
  <c r="AI97" i="10"/>
  <c r="BM12" i="10" s="1"/>
  <c r="Z97" i="10"/>
  <c r="BK4" i="10" s="1"/>
  <c r="BK6" i="10"/>
  <c r="BM6" i="10"/>
  <c r="BL6" i="10"/>
  <c r="BN6" i="10"/>
  <c r="BK7" i="10" l="1"/>
  <c r="BK9" i="10" s="1"/>
  <c r="BK10" i="10"/>
  <c r="BK15" i="10"/>
  <c r="BK17" i="10" s="1"/>
  <c r="BK18" i="10"/>
  <c r="BN10" i="10"/>
  <c r="BN7" i="10"/>
  <c r="BN9" i="10" s="1"/>
  <c r="BM15" i="10"/>
  <c r="BM17" i="10" s="1"/>
  <c r="BM18" i="10"/>
  <c r="BM7" i="10"/>
  <c r="BM9" i="10" s="1"/>
  <c r="BM10" i="10"/>
  <c r="BN15" i="10"/>
  <c r="BN17" i="10" s="1"/>
  <c r="BN18" i="10"/>
  <c r="BL15" i="10"/>
  <c r="BL17" i="10" s="1"/>
  <c r="BL18" i="10"/>
  <c r="BL10" i="10"/>
  <c r="BL7" i="10"/>
  <c r="BL9" i="10" s="1"/>
  <c r="W96" i="10"/>
  <c r="V96" i="10"/>
  <c r="U96" i="10"/>
  <c r="T96" i="10"/>
  <c r="S96" i="10"/>
  <c r="W95" i="10"/>
  <c r="V95" i="10"/>
  <c r="U95" i="10"/>
  <c r="T95" i="10"/>
  <c r="S95" i="10"/>
  <c r="W94" i="10"/>
  <c r="V94" i="10"/>
  <c r="U94" i="10"/>
  <c r="T94" i="10"/>
  <c r="S94" i="10"/>
  <c r="W93" i="10"/>
  <c r="V93" i="10"/>
  <c r="U93" i="10"/>
  <c r="T93" i="10"/>
  <c r="S93" i="10"/>
  <c r="W92" i="10"/>
  <c r="V92" i="10"/>
  <c r="U92" i="10"/>
  <c r="T92" i="10"/>
  <c r="S92" i="10"/>
  <c r="W91" i="10"/>
  <c r="V91" i="10"/>
  <c r="U91" i="10"/>
  <c r="T91" i="10"/>
  <c r="S91" i="10"/>
  <c r="W90" i="10"/>
  <c r="V90" i="10"/>
  <c r="U90" i="10"/>
  <c r="T90" i="10"/>
  <c r="S90" i="10"/>
  <c r="W89" i="10"/>
  <c r="V89" i="10"/>
  <c r="U89" i="10"/>
  <c r="T89" i="10"/>
  <c r="S89" i="10"/>
  <c r="W88" i="10"/>
  <c r="V88" i="10"/>
  <c r="U88" i="10"/>
  <c r="T88" i="10"/>
  <c r="S88" i="10"/>
  <c r="W87" i="10"/>
  <c r="V87" i="10"/>
  <c r="U87" i="10"/>
  <c r="T87" i="10"/>
  <c r="S87" i="10"/>
  <c r="W86" i="10"/>
  <c r="V86" i="10"/>
  <c r="U86" i="10"/>
  <c r="T86" i="10"/>
  <c r="S86" i="10"/>
  <c r="W85" i="10"/>
  <c r="V85" i="10"/>
  <c r="U85" i="10"/>
  <c r="T85" i="10"/>
  <c r="S85" i="10"/>
  <c r="W84" i="10"/>
  <c r="V84" i="10"/>
  <c r="U84" i="10"/>
  <c r="T84" i="10"/>
  <c r="S84" i="10"/>
  <c r="W83" i="10"/>
  <c r="V83" i="10"/>
  <c r="U83" i="10"/>
  <c r="T83" i="10"/>
  <c r="S83" i="10"/>
  <c r="W82" i="10"/>
  <c r="V82" i="10"/>
  <c r="U82" i="10"/>
  <c r="T82" i="10"/>
  <c r="S82" i="10"/>
  <c r="W81" i="10"/>
  <c r="V81" i="10"/>
  <c r="U81" i="10"/>
  <c r="T81" i="10"/>
  <c r="S81" i="10"/>
  <c r="W80" i="10"/>
  <c r="V80" i="10"/>
  <c r="U80" i="10"/>
  <c r="T80" i="10"/>
  <c r="S80" i="10"/>
  <c r="W79" i="10"/>
  <c r="V79" i="10"/>
  <c r="U79" i="10"/>
  <c r="T79" i="10"/>
  <c r="S79" i="10"/>
  <c r="W78" i="10"/>
  <c r="V78" i="10"/>
  <c r="U78" i="10"/>
  <c r="T78" i="10"/>
  <c r="S78" i="10"/>
  <c r="W77" i="10"/>
  <c r="V77" i="10"/>
  <c r="U77" i="10"/>
  <c r="T77" i="10"/>
  <c r="S77" i="10"/>
  <c r="W76" i="10"/>
  <c r="V76" i="10"/>
  <c r="U76" i="10"/>
  <c r="T76" i="10"/>
  <c r="S76" i="10"/>
  <c r="W75" i="10"/>
  <c r="V75" i="10"/>
  <c r="U75" i="10"/>
  <c r="T75" i="10"/>
  <c r="S75" i="10"/>
  <c r="W74" i="10"/>
  <c r="V74" i="10"/>
  <c r="U74" i="10"/>
  <c r="T74" i="10"/>
  <c r="S74" i="10"/>
  <c r="W73" i="10"/>
  <c r="V73" i="10"/>
  <c r="U73" i="10"/>
  <c r="T73" i="10"/>
  <c r="S73" i="10"/>
  <c r="W72" i="10"/>
  <c r="V72" i="10"/>
  <c r="U72" i="10"/>
  <c r="T72" i="10"/>
  <c r="S72" i="10"/>
  <c r="W71" i="10"/>
  <c r="V71" i="10"/>
  <c r="U71" i="10"/>
  <c r="T71" i="10"/>
  <c r="S71" i="10"/>
  <c r="W70" i="10"/>
  <c r="V70" i="10"/>
  <c r="U70" i="10"/>
  <c r="T70" i="10"/>
  <c r="S70" i="10"/>
  <c r="W69" i="10"/>
  <c r="V69" i="10"/>
  <c r="U69" i="10"/>
  <c r="T69" i="10"/>
  <c r="S69" i="10"/>
  <c r="W68" i="10"/>
  <c r="V68" i="10"/>
  <c r="U68" i="10"/>
  <c r="T68" i="10"/>
  <c r="S68" i="10"/>
  <c r="W67" i="10"/>
  <c r="V67" i="10"/>
  <c r="U67" i="10"/>
  <c r="T67" i="10"/>
  <c r="S67" i="10"/>
  <c r="W66" i="10"/>
  <c r="V66" i="10"/>
  <c r="U66" i="10"/>
  <c r="T66" i="10"/>
  <c r="S66" i="10"/>
  <c r="W65" i="10"/>
  <c r="V65" i="10"/>
  <c r="U65" i="10"/>
  <c r="T65" i="10"/>
  <c r="S65" i="10"/>
  <c r="W64" i="10"/>
  <c r="V64" i="10"/>
  <c r="U64" i="10"/>
  <c r="T64" i="10"/>
  <c r="S64" i="10"/>
  <c r="W63" i="10"/>
  <c r="V63" i="10"/>
  <c r="U63" i="10"/>
  <c r="T63" i="10"/>
  <c r="S63" i="10"/>
  <c r="W62" i="10"/>
  <c r="V62" i="10"/>
  <c r="U62" i="10"/>
  <c r="T62" i="10"/>
  <c r="S62" i="10"/>
  <c r="W61" i="10"/>
  <c r="V61" i="10"/>
  <c r="U61" i="10"/>
  <c r="T61" i="10"/>
  <c r="S61" i="10"/>
  <c r="W60" i="10"/>
  <c r="V60" i="10"/>
  <c r="U60" i="10"/>
  <c r="T60" i="10"/>
  <c r="S60" i="10"/>
  <c r="W59" i="10"/>
  <c r="V59" i="10"/>
  <c r="U59" i="10"/>
  <c r="T59" i="10"/>
  <c r="S59" i="10"/>
  <c r="W58" i="10"/>
  <c r="V58" i="10"/>
  <c r="U58" i="10"/>
  <c r="T58" i="10"/>
  <c r="S58" i="10"/>
  <c r="W57" i="10"/>
  <c r="V57" i="10"/>
  <c r="U57" i="10"/>
  <c r="T57" i="10"/>
  <c r="S57" i="10"/>
  <c r="W56" i="10"/>
  <c r="V56" i="10"/>
  <c r="U56" i="10"/>
  <c r="T56" i="10"/>
  <c r="S56" i="10"/>
  <c r="W55" i="10"/>
  <c r="V55" i="10"/>
  <c r="U55" i="10"/>
  <c r="T55" i="10"/>
  <c r="S55" i="10"/>
  <c r="W54" i="10"/>
  <c r="V54" i="10"/>
  <c r="U54" i="10"/>
  <c r="T54" i="10"/>
  <c r="S54" i="10"/>
  <c r="W53" i="10"/>
  <c r="V53" i="10"/>
  <c r="U53" i="10"/>
  <c r="T53" i="10"/>
  <c r="S53" i="10"/>
  <c r="W52" i="10"/>
  <c r="V52" i="10"/>
  <c r="U52" i="10"/>
  <c r="T52" i="10"/>
  <c r="S52" i="10"/>
  <c r="W51" i="10"/>
  <c r="V51" i="10"/>
  <c r="U51" i="10"/>
  <c r="T51" i="10"/>
  <c r="S51" i="10"/>
  <c r="W50" i="10"/>
  <c r="V50" i="10"/>
  <c r="U50" i="10"/>
  <c r="T50" i="10"/>
  <c r="S50" i="10"/>
  <c r="W49" i="10"/>
  <c r="V49" i="10"/>
  <c r="U49" i="10"/>
  <c r="T49" i="10"/>
  <c r="S49" i="10"/>
  <c r="W48" i="10"/>
  <c r="V48" i="10"/>
  <c r="U48" i="10"/>
  <c r="T48" i="10"/>
  <c r="S48" i="10"/>
  <c r="W47" i="10"/>
  <c r="V47" i="10"/>
  <c r="U47" i="10"/>
  <c r="T47" i="10"/>
  <c r="S47" i="10"/>
  <c r="W46" i="10"/>
  <c r="V46" i="10"/>
  <c r="U46" i="10"/>
  <c r="T46" i="10"/>
  <c r="S46" i="10"/>
  <c r="W45" i="10"/>
  <c r="V45" i="10"/>
  <c r="U45" i="10"/>
  <c r="T45" i="10"/>
  <c r="S45" i="10"/>
  <c r="W44" i="10"/>
  <c r="V44" i="10"/>
  <c r="U44" i="10"/>
  <c r="T44" i="10"/>
  <c r="S44" i="10"/>
  <c r="W43" i="10"/>
  <c r="V43" i="10"/>
  <c r="U43" i="10"/>
  <c r="T43" i="10"/>
  <c r="S43" i="10"/>
  <c r="W42" i="10"/>
  <c r="V42" i="10"/>
  <c r="U42" i="10"/>
  <c r="T42" i="10"/>
  <c r="S42" i="10"/>
  <c r="W41" i="10"/>
  <c r="V41" i="10"/>
  <c r="U41" i="10"/>
  <c r="T41" i="10"/>
  <c r="S41" i="10"/>
  <c r="W40" i="10"/>
  <c r="V40" i="10"/>
  <c r="U40" i="10"/>
  <c r="T40" i="10"/>
  <c r="S40" i="10"/>
  <c r="W39" i="10"/>
  <c r="V39" i="10"/>
  <c r="U39" i="10"/>
  <c r="T39" i="10"/>
  <c r="S39" i="10"/>
  <c r="W38" i="10"/>
  <c r="V38" i="10"/>
  <c r="U38" i="10"/>
  <c r="T38" i="10"/>
  <c r="S38" i="10"/>
  <c r="W37" i="10"/>
  <c r="V37" i="10"/>
  <c r="U37" i="10"/>
  <c r="T37" i="10"/>
  <c r="S37" i="10"/>
  <c r="W36" i="10"/>
  <c r="V36" i="10"/>
  <c r="U36" i="10"/>
  <c r="T36" i="10"/>
  <c r="S36" i="10"/>
  <c r="W35" i="10"/>
  <c r="V35" i="10"/>
  <c r="U35" i="10"/>
  <c r="T35" i="10"/>
  <c r="S35" i="10"/>
  <c r="W34" i="10"/>
  <c r="V34" i="10"/>
  <c r="U34" i="10"/>
  <c r="T34" i="10"/>
  <c r="S34" i="10"/>
  <c r="W33" i="10"/>
  <c r="V33" i="10"/>
  <c r="U33" i="10"/>
  <c r="T33" i="10"/>
  <c r="S33" i="10"/>
  <c r="W32" i="10"/>
  <c r="V32" i="10"/>
  <c r="U32" i="10"/>
  <c r="T32" i="10"/>
  <c r="S32" i="10"/>
  <c r="W31" i="10"/>
  <c r="V31" i="10"/>
  <c r="U31" i="10"/>
  <c r="T31" i="10"/>
  <c r="S31" i="10"/>
  <c r="W30" i="10"/>
  <c r="V30" i="10"/>
  <c r="U30" i="10"/>
  <c r="T30" i="10"/>
  <c r="S30" i="10"/>
  <c r="W29" i="10"/>
  <c r="V29" i="10"/>
  <c r="U29" i="10"/>
  <c r="T29" i="10"/>
  <c r="S29" i="10"/>
  <c r="W28" i="10"/>
  <c r="V28" i="10"/>
  <c r="U28" i="10"/>
  <c r="T28" i="10"/>
  <c r="S28" i="10"/>
  <c r="W27" i="10"/>
  <c r="V27" i="10"/>
  <c r="U27" i="10"/>
  <c r="T27" i="10"/>
  <c r="S27" i="10"/>
  <c r="W26" i="10"/>
  <c r="V26" i="10"/>
  <c r="U26" i="10"/>
  <c r="T26" i="10"/>
  <c r="S26" i="10"/>
  <c r="W25" i="10"/>
  <c r="V25" i="10"/>
  <c r="U25" i="10"/>
  <c r="T25" i="10"/>
  <c r="S25" i="10"/>
  <c r="W24" i="10"/>
  <c r="V24" i="10"/>
  <c r="U24" i="10"/>
  <c r="T24" i="10"/>
  <c r="S24" i="10"/>
  <c r="W23" i="10"/>
  <c r="V23" i="10"/>
  <c r="U23" i="10"/>
  <c r="T23" i="10"/>
  <c r="S23" i="10"/>
  <c r="W22" i="10"/>
  <c r="V22" i="10"/>
  <c r="U22" i="10"/>
  <c r="T22" i="10"/>
  <c r="S22" i="10"/>
  <c r="W21" i="10"/>
  <c r="V21" i="10"/>
  <c r="U21" i="10"/>
  <c r="T21" i="10"/>
  <c r="S21" i="10"/>
  <c r="W20" i="10"/>
  <c r="V20" i="10"/>
  <c r="U20" i="10"/>
  <c r="T20" i="10"/>
  <c r="S20" i="10"/>
  <c r="W19" i="10"/>
  <c r="V19" i="10"/>
  <c r="U19" i="10"/>
  <c r="T19" i="10"/>
  <c r="S19" i="10"/>
  <c r="W18" i="10"/>
  <c r="V18" i="10"/>
  <c r="U18" i="10"/>
  <c r="T18" i="10"/>
  <c r="S18" i="10"/>
  <c r="W17" i="10"/>
  <c r="V17" i="10"/>
  <c r="U17" i="10"/>
  <c r="T17" i="10"/>
  <c r="S17" i="10"/>
  <c r="W16" i="10"/>
  <c r="V16" i="10"/>
  <c r="U16" i="10"/>
  <c r="T16" i="10"/>
  <c r="S16" i="10"/>
  <c r="W15" i="10"/>
  <c r="V15" i="10"/>
  <c r="U15" i="10"/>
  <c r="T15" i="10"/>
  <c r="S15" i="10"/>
  <c r="W14" i="10"/>
  <c r="V14" i="10"/>
  <c r="U14" i="10"/>
  <c r="T14" i="10"/>
  <c r="S14" i="10"/>
  <c r="W13" i="10"/>
  <c r="V13" i="10"/>
  <c r="U13" i="10"/>
  <c r="T13" i="10"/>
  <c r="S13" i="10"/>
  <c r="W12" i="10"/>
  <c r="V12" i="10"/>
  <c r="U12" i="10"/>
  <c r="T12" i="10"/>
  <c r="S12" i="10"/>
  <c r="W11" i="10"/>
  <c r="V11" i="10"/>
  <c r="U11" i="10"/>
  <c r="T11" i="10"/>
  <c r="S11" i="10"/>
  <c r="W10" i="10"/>
  <c r="V10" i="10"/>
  <c r="U10" i="10"/>
  <c r="T10" i="10"/>
  <c r="S10" i="10"/>
  <c r="W9" i="10"/>
  <c r="V9" i="10"/>
  <c r="U9" i="10"/>
  <c r="T9" i="10"/>
  <c r="S9" i="10"/>
  <c r="W8" i="10"/>
  <c r="V8" i="10"/>
  <c r="U8" i="10"/>
  <c r="T8" i="10"/>
  <c r="S8" i="10"/>
  <c r="W7" i="10"/>
  <c r="V7" i="10"/>
  <c r="U7" i="10"/>
  <c r="T7" i="10"/>
  <c r="S7" i="10"/>
  <c r="W6" i="10"/>
  <c r="V6" i="10"/>
  <c r="U6" i="10"/>
  <c r="T6" i="10"/>
  <c r="S6" i="10"/>
  <c r="W5" i="10"/>
  <c r="V5" i="10"/>
  <c r="U5" i="10"/>
  <c r="T5" i="10"/>
  <c r="S5" i="10"/>
  <c r="W4" i="10"/>
  <c r="V4" i="10"/>
  <c r="U4" i="10"/>
  <c r="T4" i="10"/>
  <c r="S4" i="10"/>
  <c r="W3" i="10"/>
  <c r="V3" i="10"/>
  <c r="U3" i="10"/>
  <c r="T3" i="10"/>
  <c r="S3" i="10"/>
  <c r="W2" i="10"/>
  <c r="V2" i="10"/>
  <c r="U2" i="10"/>
  <c r="T2" i="10"/>
  <c r="AD5" i="10" l="1"/>
  <c r="AK5" i="10"/>
  <c r="AR5" i="10"/>
  <c r="BF5" i="10"/>
  <c r="AY5" i="10"/>
  <c r="AD11" i="10"/>
  <c r="AK11" i="10"/>
  <c r="AR11" i="10"/>
  <c r="AY11" i="10"/>
  <c r="BF11" i="10"/>
  <c r="AD13" i="10"/>
  <c r="AK13" i="10"/>
  <c r="AR13" i="10"/>
  <c r="AY13" i="10"/>
  <c r="BF13" i="10"/>
  <c r="AD15" i="10"/>
  <c r="AK15" i="10"/>
  <c r="AR15" i="10"/>
  <c r="AY15" i="10"/>
  <c r="BF15" i="10"/>
  <c r="AD17" i="10"/>
  <c r="AK17" i="10"/>
  <c r="AR17" i="10"/>
  <c r="AY17" i="10"/>
  <c r="BF17" i="10"/>
  <c r="AD19" i="10"/>
  <c r="AK19" i="10"/>
  <c r="AR19" i="10"/>
  <c r="AY19" i="10"/>
  <c r="BF19" i="10"/>
  <c r="AD21" i="10"/>
  <c r="AK21" i="10"/>
  <c r="AR21" i="10"/>
  <c r="AY21" i="10"/>
  <c r="BF21" i="10"/>
  <c r="AD23" i="10"/>
  <c r="AK23" i="10"/>
  <c r="AR23" i="10"/>
  <c r="AY23" i="10"/>
  <c r="BF23" i="10"/>
  <c r="AD25" i="10"/>
  <c r="AK25" i="10"/>
  <c r="AR25" i="10"/>
  <c r="AY25" i="10"/>
  <c r="BF25" i="10"/>
  <c r="AD27" i="10"/>
  <c r="AK27" i="10"/>
  <c r="AR27" i="10"/>
  <c r="AY27" i="10"/>
  <c r="BF27" i="10"/>
  <c r="AD29" i="10"/>
  <c r="AK29" i="10"/>
  <c r="AR29" i="10"/>
  <c r="AY29" i="10"/>
  <c r="BF29" i="10"/>
  <c r="AD31" i="10"/>
  <c r="AK31" i="10"/>
  <c r="AR31" i="10"/>
  <c r="AY31" i="10"/>
  <c r="BF31" i="10"/>
  <c r="AD33" i="10"/>
  <c r="AK33" i="10"/>
  <c r="AR33" i="10"/>
  <c r="AY33" i="10"/>
  <c r="BF33" i="10"/>
  <c r="AD35" i="10"/>
  <c r="AK35" i="10"/>
  <c r="AR35" i="10"/>
  <c r="AY35" i="10"/>
  <c r="BF35" i="10"/>
  <c r="AD37" i="10"/>
  <c r="AK37" i="10"/>
  <c r="AR37" i="10"/>
  <c r="AY37" i="10"/>
  <c r="BF37" i="10"/>
  <c r="AD39" i="10"/>
  <c r="AK39" i="10"/>
  <c r="AR39" i="10"/>
  <c r="AY39" i="10"/>
  <c r="BF39" i="10"/>
  <c r="AD41" i="10"/>
  <c r="AK41" i="10"/>
  <c r="AR41" i="10"/>
  <c r="AY41" i="10"/>
  <c r="BF41" i="10"/>
  <c r="AD43" i="10"/>
  <c r="AK43" i="10"/>
  <c r="AR43" i="10"/>
  <c r="AY43" i="10"/>
  <c r="BF43" i="10"/>
  <c r="AD45" i="10"/>
  <c r="AK45" i="10"/>
  <c r="AR45" i="10"/>
  <c r="AY45" i="10"/>
  <c r="BF45" i="10"/>
  <c r="AD47" i="10"/>
  <c r="AK47" i="10"/>
  <c r="AR47" i="10"/>
  <c r="AY47" i="10"/>
  <c r="BF47" i="10"/>
  <c r="AD49" i="10"/>
  <c r="AK49" i="10"/>
  <c r="AR49" i="10"/>
  <c r="AY49" i="10"/>
  <c r="BF49" i="10"/>
  <c r="AD51" i="10"/>
  <c r="AK51" i="10"/>
  <c r="AR51" i="10"/>
  <c r="AY51" i="10"/>
  <c r="BF51" i="10"/>
  <c r="AD53" i="10"/>
  <c r="AK53" i="10"/>
  <c r="AR53" i="10"/>
  <c r="AY53" i="10"/>
  <c r="BF53" i="10"/>
  <c r="AD55" i="10"/>
  <c r="AK55" i="10"/>
  <c r="AR55" i="10"/>
  <c r="AY55" i="10"/>
  <c r="BF55" i="10"/>
  <c r="AD57" i="10"/>
  <c r="AK57" i="10"/>
  <c r="AR57" i="10"/>
  <c r="AY57" i="10"/>
  <c r="BF57" i="10"/>
  <c r="AD59" i="10"/>
  <c r="AK59" i="10"/>
  <c r="AR59" i="10"/>
  <c r="AY59" i="10"/>
  <c r="BF59" i="10"/>
  <c r="AD61" i="10"/>
  <c r="AK61" i="10"/>
  <c r="AR61" i="10"/>
  <c r="AY61" i="10"/>
  <c r="BF61" i="10"/>
  <c r="AD63" i="10"/>
  <c r="AK63" i="10"/>
  <c r="AR63" i="10"/>
  <c r="AY63" i="10"/>
  <c r="BF63" i="10"/>
  <c r="AD65" i="10"/>
  <c r="AK65" i="10"/>
  <c r="AR65" i="10"/>
  <c r="AY65" i="10"/>
  <c r="BF65" i="10"/>
  <c r="AD67" i="10"/>
  <c r="AK67" i="10"/>
  <c r="AR67" i="10"/>
  <c r="AY67" i="10"/>
  <c r="BF67" i="10"/>
  <c r="AK69" i="10"/>
  <c r="AD69" i="10"/>
  <c r="AR69" i="10"/>
  <c r="AY69" i="10"/>
  <c r="BF69" i="10"/>
  <c r="AD71" i="10"/>
  <c r="AK71" i="10"/>
  <c r="AY71" i="10"/>
  <c r="BF71" i="10"/>
  <c r="AR71" i="10"/>
  <c r="AK73" i="10"/>
  <c r="AD73" i="10"/>
  <c r="AR73" i="10"/>
  <c r="AY73" i="10"/>
  <c r="BF73" i="10"/>
  <c r="AD75" i="10"/>
  <c r="AK75" i="10"/>
  <c r="AY75" i="10"/>
  <c r="BF75" i="10"/>
  <c r="AR75" i="10"/>
  <c r="AK77" i="10"/>
  <c r="AD77" i="10"/>
  <c r="AR77" i="10"/>
  <c r="AY77" i="10"/>
  <c r="BF77" i="10"/>
  <c r="AD79" i="10"/>
  <c r="AK79" i="10"/>
  <c r="AY79" i="10"/>
  <c r="BF79" i="10"/>
  <c r="AR79" i="10"/>
  <c r="AK81" i="10"/>
  <c r="AD81" i="10"/>
  <c r="AR81" i="10"/>
  <c r="AY81" i="10"/>
  <c r="BF81" i="10"/>
  <c r="AD83" i="10"/>
  <c r="AK83" i="10"/>
  <c r="AY83" i="10"/>
  <c r="BF83" i="10"/>
  <c r="AR83" i="10"/>
  <c r="AK85" i="10"/>
  <c r="AD85" i="10"/>
  <c r="AR85" i="10"/>
  <c r="AY85" i="10"/>
  <c r="BF85" i="10"/>
  <c r="AD87" i="10"/>
  <c r="AK87" i="10"/>
  <c r="AY87" i="10"/>
  <c r="BF87" i="10"/>
  <c r="AR87" i="10"/>
  <c r="AK89" i="10"/>
  <c r="AD89" i="10"/>
  <c r="AY89" i="10"/>
  <c r="BF89" i="10"/>
  <c r="AR89" i="10"/>
  <c r="AD91" i="10"/>
  <c r="AK91" i="10"/>
  <c r="AY91" i="10"/>
  <c r="BF91" i="10"/>
  <c r="AR91" i="10"/>
  <c r="AK93" i="10"/>
  <c r="AD93" i="10"/>
  <c r="AY93" i="10"/>
  <c r="BF93" i="10"/>
  <c r="AR93" i="10"/>
  <c r="AD95" i="10"/>
  <c r="AK95" i="10"/>
  <c r="AY95" i="10"/>
  <c r="BF95" i="10"/>
  <c r="AR95" i="10"/>
  <c r="AD3" i="10"/>
  <c r="AK3" i="10"/>
  <c r="AR3" i="10"/>
  <c r="BF3" i="10"/>
  <c r="AY3" i="10"/>
  <c r="AD7" i="10"/>
  <c r="AK7" i="10"/>
  <c r="AR7" i="10"/>
  <c r="BF7" i="10"/>
  <c r="AY7" i="10"/>
  <c r="AD9" i="10"/>
  <c r="AK9" i="10"/>
  <c r="AR9" i="10"/>
  <c r="BF9" i="10"/>
  <c r="AY9" i="10"/>
  <c r="AK2" i="10"/>
  <c r="AD2" i="10"/>
  <c r="BF2" i="10"/>
  <c r="AR2" i="10"/>
  <c r="AY2" i="10"/>
  <c r="AD4" i="10"/>
  <c r="AK4" i="10"/>
  <c r="AR4" i="10"/>
  <c r="AY4" i="10"/>
  <c r="BF4" i="10"/>
  <c r="AD6" i="10"/>
  <c r="AR6" i="10"/>
  <c r="AK6" i="10"/>
  <c r="AY6" i="10"/>
  <c r="BF6" i="10"/>
  <c r="AD8" i="10"/>
  <c r="AK8" i="10"/>
  <c r="AR8" i="10"/>
  <c r="AY8" i="10"/>
  <c r="BF8" i="10"/>
  <c r="AD10" i="10"/>
  <c r="AR10" i="10"/>
  <c r="AK10" i="10"/>
  <c r="AY10" i="10"/>
  <c r="BF10" i="10"/>
  <c r="AD12" i="10"/>
  <c r="AK12" i="10"/>
  <c r="AR12" i="10"/>
  <c r="AY12" i="10"/>
  <c r="BF12" i="10"/>
  <c r="AD14" i="10"/>
  <c r="AR14" i="10"/>
  <c r="AK14" i="10"/>
  <c r="AY14" i="10"/>
  <c r="BF14" i="10"/>
  <c r="AD16" i="10"/>
  <c r="AK16" i="10"/>
  <c r="AR16" i="10"/>
  <c r="AY16" i="10"/>
  <c r="BF16" i="10"/>
  <c r="AD18" i="10"/>
  <c r="AR18" i="10"/>
  <c r="AK18" i="10"/>
  <c r="AY18" i="10"/>
  <c r="BF18" i="10"/>
  <c r="AD20" i="10"/>
  <c r="AK20" i="10"/>
  <c r="AR20" i="10"/>
  <c r="AY20" i="10"/>
  <c r="BF20" i="10"/>
  <c r="AD22" i="10"/>
  <c r="AR22" i="10"/>
  <c r="AK22" i="10"/>
  <c r="AY22" i="10"/>
  <c r="BF22" i="10"/>
  <c r="AD24" i="10"/>
  <c r="AK24" i="10"/>
  <c r="AR24" i="10"/>
  <c r="AY24" i="10"/>
  <c r="BF24" i="10"/>
  <c r="AD26" i="10"/>
  <c r="AR26" i="10"/>
  <c r="AK26" i="10"/>
  <c r="AY26" i="10"/>
  <c r="BF26" i="10"/>
  <c r="AD28" i="10"/>
  <c r="AK28" i="10"/>
  <c r="AR28" i="10"/>
  <c r="AY28" i="10"/>
  <c r="BF28" i="10"/>
  <c r="AD30" i="10"/>
  <c r="AR30" i="10"/>
  <c r="AK30" i="10"/>
  <c r="AY30" i="10"/>
  <c r="BF30" i="10"/>
  <c r="AD32" i="10"/>
  <c r="AK32" i="10"/>
  <c r="AR32" i="10"/>
  <c r="AY32" i="10"/>
  <c r="BF32" i="10"/>
  <c r="AD34" i="10"/>
  <c r="AR34" i="10"/>
  <c r="AK34" i="10"/>
  <c r="AY34" i="10"/>
  <c r="BF34" i="10"/>
  <c r="AD36" i="10"/>
  <c r="AK36" i="10"/>
  <c r="AR36" i="10"/>
  <c r="AY36" i="10"/>
  <c r="BF36" i="10"/>
  <c r="AD38" i="10"/>
  <c r="AR38" i="10"/>
  <c r="AK38" i="10"/>
  <c r="AY38" i="10"/>
  <c r="BF38" i="10"/>
  <c r="AD40" i="10"/>
  <c r="AK40" i="10"/>
  <c r="AR40" i="10"/>
  <c r="AY40" i="10"/>
  <c r="BF40" i="10"/>
  <c r="AD42" i="10"/>
  <c r="AR42" i="10"/>
  <c r="AK42" i="10"/>
  <c r="AY42" i="10"/>
  <c r="BF42" i="10"/>
  <c r="AD44" i="10"/>
  <c r="AK44" i="10"/>
  <c r="AR44" i="10"/>
  <c r="AY44" i="10"/>
  <c r="BF44" i="10"/>
  <c r="AD46" i="10"/>
  <c r="AR46" i="10"/>
  <c r="AK46" i="10"/>
  <c r="AY46" i="10"/>
  <c r="BF46" i="10"/>
  <c r="AD48" i="10"/>
  <c r="AK48" i="10"/>
  <c r="AR48" i="10"/>
  <c r="AY48" i="10"/>
  <c r="BF48" i="10"/>
  <c r="AD50" i="10"/>
  <c r="AR50" i="10"/>
  <c r="AK50" i="10"/>
  <c r="AY50" i="10"/>
  <c r="BF50" i="10"/>
  <c r="AD52" i="10"/>
  <c r="AK52" i="10"/>
  <c r="AR52" i="10"/>
  <c r="AY52" i="10"/>
  <c r="BF52" i="10"/>
  <c r="AD54" i="10"/>
  <c r="AR54" i="10"/>
  <c r="AK54" i="10"/>
  <c r="AY54" i="10"/>
  <c r="BF54" i="10"/>
  <c r="AD56" i="10"/>
  <c r="AR56" i="10"/>
  <c r="AK56" i="10"/>
  <c r="AY56" i="10"/>
  <c r="BF56" i="10"/>
  <c r="AD58" i="10"/>
  <c r="AR58" i="10"/>
  <c r="AK58" i="10"/>
  <c r="AY58" i="10"/>
  <c r="BF58" i="10"/>
  <c r="AD60" i="10"/>
  <c r="AR60" i="10"/>
  <c r="AK60" i="10"/>
  <c r="AY60" i="10"/>
  <c r="BF60" i="10"/>
  <c r="AD62" i="10"/>
  <c r="AR62" i="10"/>
  <c r="AK62" i="10"/>
  <c r="AY62" i="10"/>
  <c r="BF62" i="10"/>
  <c r="AD64" i="10"/>
  <c r="AR64" i="10"/>
  <c r="AK64" i="10"/>
  <c r="AY64" i="10"/>
  <c r="BF64" i="10"/>
  <c r="AD66" i="10"/>
  <c r="AR66" i="10"/>
  <c r="AK66" i="10"/>
  <c r="AY66" i="10"/>
  <c r="BF66" i="10"/>
  <c r="AD68" i="10"/>
  <c r="AR68" i="10"/>
  <c r="AK68" i="10"/>
  <c r="AY68" i="10"/>
  <c r="BF68" i="10"/>
  <c r="AD70" i="10"/>
  <c r="AR70" i="10"/>
  <c r="AK70" i="10"/>
  <c r="AY70" i="10"/>
  <c r="BF70" i="10"/>
  <c r="AD72" i="10"/>
  <c r="AR72" i="10"/>
  <c r="AK72" i="10"/>
  <c r="AY72" i="10"/>
  <c r="BF72" i="10"/>
  <c r="AD74" i="10"/>
  <c r="AR74" i="10"/>
  <c r="AK74" i="10"/>
  <c r="AY74" i="10"/>
  <c r="BF74" i="10"/>
  <c r="AD76" i="10"/>
  <c r="AR76" i="10"/>
  <c r="AK76" i="10"/>
  <c r="AY76" i="10"/>
  <c r="BF76" i="10"/>
  <c r="AD78" i="10"/>
  <c r="AR78" i="10"/>
  <c r="AK78" i="10"/>
  <c r="AY78" i="10"/>
  <c r="BF78" i="10"/>
  <c r="AD80" i="10"/>
  <c r="AR80" i="10"/>
  <c r="AK80" i="10"/>
  <c r="AY80" i="10"/>
  <c r="BF80" i="10"/>
  <c r="AD82" i="10"/>
  <c r="AR82" i="10"/>
  <c r="AK82" i="10"/>
  <c r="AY82" i="10"/>
  <c r="BF82" i="10"/>
  <c r="AD84" i="10"/>
  <c r="AR84" i="10"/>
  <c r="AK84" i="10"/>
  <c r="AY84" i="10"/>
  <c r="BF84" i="10"/>
  <c r="AD86" i="10"/>
  <c r="AR86" i="10"/>
  <c r="AK86" i="10"/>
  <c r="AY86" i="10"/>
  <c r="BF86" i="10"/>
  <c r="AD88" i="10"/>
  <c r="AK88" i="10"/>
  <c r="AR88" i="10"/>
  <c r="AY88" i="10"/>
  <c r="BF88" i="10"/>
  <c r="AD90" i="10"/>
  <c r="AK90" i="10"/>
  <c r="AR90" i="10"/>
  <c r="AY90" i="10"/>
  <c r="BF90" i="10"/>
  <c r="AD92" i="10"/>
  <c r="AK92" i="10"/>
  <c r="AR92" i="10"/>
  <c r="AY92" i="10"/>
  <c r="BF92" i="10"/>
  <c r="AD94" i="10"/>
  <c r="AK94" i="10"/>
  <c r="AR94" i="10"/>
  <c r="AY94" i="10"/>
  <c r="BF94" i="10"/>
  <c r="AD96" i="10"/>
  <c r="AK96" i="10"/>
  <c r="AR96" i="10"/>
  <c r="AY96" i="10"/>
  <c r="BF96" i="10"/>
  <c r="BO30" i="10" l="1"/>
  <c r="BO14" i="10"/>
  <c r="BO22" i="10"/>
  <c r="AK97" i="10"/>
  <c r="BO12" i="10" s="1"/>
  <c r="AY97" i="10"/>
  <c r="BO28" i="10" s="1"/>
  <c r="BF97" i="10"/>
  <c r="AR97" i="10"/>
  <c r="BO20" i="10" s="1"/>
  <c r="AD97" i="10"/>
  <c r="BO4" i="10" s="1"/>
  <c r="BO6" i="10"/>
  <c r="BO31" i="10" l="1"/>
  <c r="BO33" i="10" s="1"/>
  <c r="BO34" i="10"/>
  <c r="BO41" i="10"/>
  <c r="BO23" i="10"/>
  <c r="BO25" i="10" s="1"/>
  <c r="BO26" i="10"/>
  <c r="BO7" i="10"/>
  <c r="BO9" i="10" s="1"/>
  <c r="BO10" i="10"/>
  <c r="BO15" i="10"/>
  <c r="BO17" i="10" s="1"/>
  <c r="BO18" i="10"/>
</calcChain>
</file>

<file path=xl/sharedStrings.xml><?xml version="1.0" encoding="utf-8"?>
<sst xmlns="http://schemas.openxmlformats.org/spreadsheetml/2006/main" count="1820" uniqueCount="331">
  <si>
    <t>Firm</t>
  </si>
  <si>
    <t>Name</t>
  </si>
  <si>
    <t>Event Date</t>
  </si>
  <si>
    <t>Firm nr</t>
  </si>
  <si>
    <t>ABG Sundal Collier Holding</t>
  </si>
  <si>
    <t>Knut Brundtland</t>
  </si>
  <si>
    <t>05.04.2010</t>
  </si>
  <si>
    <t>Jan Petter Collier</t>
  </si>
  <si>
    <t>AF Gruppen</t>
  </si>
  <si>
    <t>Morten Grongstad</t>
  </si>
  <si>
    <t>15.10.2015</t>
  </si>
  <si>
    <t>Pål Egil Rønn</t>
  </si>
  <si>
    <t>11.04.2007</t>
  </si>
  <si>
    <t>Akastor</t>
  </si>
  <si>
    <t>Kristian Monsen Røkke</t>
  </si>
  <si>
    <t>16.07.2015</t>
  </si>
  <si>
    <t>Frank Ove Reite</t>
  </si>
  <si>
    <t xml:space="preserve">Leif Hejø Borge </t>
  </si>
  <si>
    <t>16.06.2010</t>
  </si>
  <si>
    <t>Simen Lieungh</t>
  </si>
  <si>
    <t>22.01.2008</t>
  </si>
  <si>
    <t>Martinus Brandal</t>
  </si>
  <si>
    <t>06.03.2006</t>
  </si>
  <si>
    <t>American Shipping Company</t>
  </si>
  <si>
    <t>Pål Lothe Magnussen</t>
  </si>
  <si>
    <t>08.12.2014</t>
  </si>
  <si>
    <t>Dag Fasmer Wittusen</t>
  </si>
  <si>
    <t>Robert Kenneth Kurz</t>
  </si>
  <si>
    <t>Apptix</t>
  </si>
  <si>
    <t>Christopher Ernest Mack</t>
  </si>
  <si>
    <t>David E Ehrhardt</t>
  </si>
  <si>
    <t>Amirali Pyarali Hudda</t>
  </si>
  <si>
    <t>Atea</t>
  </si>
  <si>
    <t>Steinar Sønsteby</t>
  </si>
  <si>
    <t>Claus True Hougesen</t>
  </si>
  <si>
    <t>Arne Agner Jensen</t>
  </si>
  <si>
    <t>Belships</t>
  </si>
  <si>
    <t>Bernt Ulrich August Muller</t>
  </si>
  <si>
    <t>Bergen Group</t>
  </si>
  <si>
    <t>Hans Petter Eikeland</t>
  </si>
  <si>
    <t>Asle Solheim</t>
  </si>
  <si>
    <t>07.05.2013</t>
  </si>
  <si>
    <t>Terje Arnesen</t>
  </si>
  <si>
    <t>Biotec Pharmacon</t>
  </si>
  <si>
    <t>Christian Jørgensen</t>
  </si>
  <si>
    <t>Borgestad</t>
  </si>
  <si>
    <t>Christen Knudsen</t>
  </si>
  <si>
    <t>Byggma</t>
  </si>
  <si>
    <t>Geir Olav Drangsland</t>
  </si>
  <si>
    <t>21.12.2008</t>
  </si>
  <si>
    <t>Per Jåtog</t>
  </si>
  <si>
    <t>10.11.2005</t>
  </si>
  <si>
    <t>Cxense</t>
  </si>
  <si>
    <t>Christian Printzell Halvorsen</t>
  </si>
  <si>
    <t>08.09.2017</t>
  </si>
  <si>
    <t>Data Respons</t>
  </si>
  <si>
    <t>Kenneth Ragnvaldsen</t>
  </si>
  <si>
    <t>Svend Heier</t>
  </si>
  <si>
    <t>DNB</t>
  </si>
  <si>
    <t>Rune Bjerke</t>
  </si>
  <si>
    <t>28.06.2006</t>
  </si>
  <si>
    <t>DNO</t>
  </si>
  <si>
    <t xml:space="preserve">Bjørn Kenneth Dale </t>
  </si>
  <si>
    <t>DOF</t>
  </si>
  <si>
    <t>Mons Svendal Aase</t>
  </si>
  <si>
    <t>Ekornes</t>
  </si>
  <si>
    <t>Olav Holst Dyrnes</t>
  </si>
  <si>
    <t>Nils Fredrik Drabløs</t>
  </si>
  <si>
    <t>Electromagnetic Geoservices</t>
  </si>
  <si>
    <t>Roar Bekker</t>
  </si>
  <si>
    <t>30.01.2009</t>
  </si>
  <si>
    <t>Element</t>
  </si>
  <si>
    <t>Cecilie Grue</t>
  </si>
  <si>
    <t>Henno Grenness</t>
  </si>
  <si>
    <t>Fred. Olsen Energy</t>
  </si>
  <si>
    <t>Ivar Brandvold</t>
  </si>
  <si>
    <t>12.08.2009</t>
  </si>
  <si>
    <t>Goodtech</t>
  </si>
  <si>
    <t>Arve Teie</t>
  </si>
  <si>
    <t>01.09.2014</t>
  </si>
  <si>
    <t>Hexagon Composites</t>
  </si>
  <si>
    <t>Erik Espeset</t>
  </si>
  <si>
    <t>Hiddn Solutions</t>
  </si>
  <si>
    <t>Jørgen Pleym Ulvness</t>
  </si>
  <si>
    <t>13.12.2013</t>
  </si>
  <si>
    <t>Geir Inge Solberg</t>
  </si>
  <si>
    <t>04.08.2009</t>
  </si>
  <si>
    <t>Simen Mørdre</t>
  </si>
  <si>
    <t>10.03.2005</t>
  </si>
  <si>
    <t>IDEX</t>
  </si>
  <si>
    <t>Stanley Alvin Swearingen Jr</t>
  </si>
  <si>
    <t>Incus Investor</t>
  </si>
  <si>
    <t>Jan Henry Melhus</t>
  </si>
  <si>
    <t>Frode Alhaug</t>
  </si>
  <si>
    <t>Odd Torland</t>
  </si>
  <si>
    <t>InterOil Exploration and Production</t>
  </si>
  <si>
    <t>Pablo Creta</t>
  </si>
  <si>
    <t>Nigel John Duxbury</t>
  </si>
  <si>
    <t>Thomas Jonatan Nyegaard Fjell</t>
  </si>
  <si>
    <t>Tom Wolden</t>
  </si>
  <si>
    <t>Kitron</t>
  </si>
  <si>
    <t>Dag Songedal</t>
  </si>
  <si>
    <t>14.06.2013</t>
  </si>
  <si>
    <t>Jørgen Bredesen</t>
  </si>
  <si>
    <t>18.05.2006</t>
  </si>
  <si>
    <t>Jan Thorstein Jørgensen</t>
  </si>
  <si>
    <t>Kongsberg Automotive</t>
  </si>
  <si>
    <t>Henning Eskild Jensen</t>
  </si>
  <si>
    <t>10.06.2016</t>
  </si>
  <si>
    <t>Hans Petter Havdal</t>
  </si>
  <si>
    <t>Kongsberg Gruppen</t>
  </si>
  <si>
    <t>Geir Håøy</t>
  </si>
  <si>
    <t>27.01.2016</t>
  </si>
  <si>
    <t>Lerøy Seafood Group</t>
  </si>
  <si>
    <t>Helge Singelstad</t>
  </si>
  <si>
    <t>19.11.2008</t>
  </si>
  <si>
    <t>Medistim</t>
  </si>
  <si>
    <t>Kari Eian Krogstad</t>
  </si>
  <si>
    <t>Navamedic</t>
  </si>
  <si>
    <t>Per-Erik Håkan Josephsson</t>
  </si>
  <si>
    <t>Tom Juhani Ronnlund</t>
  </si>
  <si>
    <t>NEL</t>
  </si>
  <si>
    <t>Erik Christensen</t>
  </si>
  <si>
    <t>Jon Andre Løkke</t>
  </si>
  <si>
    <t>NEXT Biometrics Group</t>
  </si>
  <si>
    <t>Ritu Chanchal Favre</t>
  </si>
  <si>
    <t>Norsk Hydro</t>
  </si>
  <si>
    <t>Svein Richard Brandtzæg</t>
  </si>
  <si>
    <t>Norwegian Energy Company</t>
  </si>
  <si>
    <t>Einar Gjelsvik</t>
  </si>
  <si>
    <t>Svein Arild Killingland</t>
  </si>
  <si>
    <t>Norwegian Property</t>
  </si>
  <si>
    <t>Svein Hov Skjelle</t>
  </si>
  <si>
    <t>Bent Oustad</t>
  </si>
  <si>
    <t>NRC Group</t>
  </si>
  <si>
    <t>Håkon Jacobsen</t>
  </si>
  <si>
    <t>NTS</t>
  </si>
  <si>
    <t>Thomas Brobakken Geving</t>
  </si>
  <si>
    <t>Espen Ledang</t>
  </si>
  <si>
    <t>Harry Asmund Bøe</t>
  </si>
  <si>
    <t>Orkla</t>
  </si>
  <si>
    <t>Åge Korsvold</t>
  </si>
  <si>
    <t>Otello Corporation</t>
  </si>
  <si>
    <t>Lars Rabæk Boilesen</t>
  </si>
  <si>
    <t>Panoro Energy</t>
  </si>
  <si>
    <t>Jan Kielland</t>
  </si>
  <si>
    <t>Petroleum Geo-Services</t>
  </si>
  <si>
    <t>Jon Erik Reinhardsen</t>
  </si>
  <si>
    <t>Rune Olav Pedersen</t>
  </si>
  <si>
    <t>Photocure</t>
  </si>
  <si>
    <t>Kjetil Hestdal</t>
  </si>
  <si>
    <t>Q-free</t>
  </si>
  <si>
    <t>Geir Ove Kjesbu</t>
  </si>
  <si>
    <t>Øyvind Isaksen</t>
  </si>
  <si>
    <t>Reach Subsea</t>
  </si>
  <si>
    <t>Trym Jacobsen</t>
  </si>
  <si>
    <t>Toril Eidesvik</t>
  </si>
  <si>
    <t>Kåre Johannes Lie</t>
  </si>
  <si>
    <t>Jostein Alendal</t>
  </si>
  <si>
    <t>SalMar</t>
  </si>
  <si>
    <t>Yngve Myhre</t>
  </si>
  <si>
    <t>Leif Inge Nordhammer</t>
  </si>
  <si>
    <t>Trond Williksen</t>
  </si>
  <si>
    <t>Olav Andreas Ervik</t>
  </si>
  <si>
    <t>Sevan Marine</t>
  </si>
  <si>
    <t>Reese Worth Mc Neel</t>
  </si>
  <si>
    <t>Storebrand</t>
  </si>
  <si>
    <t>Odd Arild Grefstad</t>
  </si>
  <si>
    <t>Storm Real Estate</t>
  </si>
  <si>
    <t>Einar Andre Pedersen</t>
  </si>
  <si>
    <t>Strong Point</t>
  </si>
  <si>
    <t>Jørgen Waaler</t>
  </si>
  <si>
    <t>Targovax</t>
  </si>
  <si>
    <t>Øystein Soug</t>
  </si>
  <si>
    <t>Techstep</t>
  </si>
  <si>
    <t>Teijo Petri Markkanen</t>
  </si>
  <si>
    <t>Terje Walther Christoffersen</t>
  </si>
  <si>
    <t>Karl Johan Torbjørn Sandberg</t>
  </si>
  <si>
    <t>Lonnie Ray Schilling</t>
  </si>
  <si>
    <t>Jens Haviken</t>
  </si>
  <si>
    <t>Telenor</t>
  </si>
  <si>
    <t>Jon Fredrik Baksaas</t>
  </si>
  <si>
    <t>Sigve Brekke</t>
  </si>
  <si>
    <t>TGS-NOPEC Geophysical Company</t>
  </si>
  <si>
    <t>Robert Scott Hobbs</t>
  </si>
  <si>
    <t>Kristian Kuvaas Johansen</t>
  </si>
  <si>
    <t>Tomra Systems</t>
  </si>
  <si>
    <t>Amund Skarholt</t>
  </si>
  <si>
    <t>Hans Stefan Ranstrand</t>
  </si>
  <si>
    <t>TTS Group</t>
  </si>
  <si>
    <t>Bjørn Gunnar Andersson</t>
  </si>
  <si>
    <t>Voss Veksel- og Landmansbank</t>
  </si>
  <si>
    <t>Einar Larsen</t>
  </si>
  <si>
    <t>Stig Gunnar Røthe</t>
  </si>
  <si>
    <t>Yara International</t>
  </si>
  <si>
    <t>Jørgen Ole Haslestad</t>
  </si>
  <si>
    <t>Gender</t>
  </si>
  <si>
    <t>Age</t>
  </si>
  <si>
    <t>YES</t>
  </si>
  <si>
    <t>Male</t>
  </si>
  <si>
    <t>Female</t>
  </si>
  <si>
    <t>NO</t>
  </si>
  <si>
    <t>Acting CEO</t>
  </si>
  <si>
    <t>Abnormal return on event date</t>
  </si>
  <si>
    <t>Insider</t>
  </si>
  <si>
    <t>Total</t>
  </si>
  <si>
    <t>Education</t>
  </si>
  <si>
    <t>d1(Acting CEO)</t>
  </si>
  <si>
    <t>d2(Insider)</t>
  </si>
  <si>
    <t>d3(Education)</t>
  </si>
  <si>
    <t>d4(Male)</t>
  </si>
  <si>
    <t>HIGHER</t>
  </si>
  <si>
    <t>LOWER</t>
  </si>
  <si>
    <t>CAR (-1,+1)</t>
  </si>
  <si>
    <t>CAR (-5,+5)</t>
  </si>
  <si>
    <t>CAR (-10,+10)</t>
  </si>
  <si>
    <t>CAR (-10,+20)</t>
  </si>
  <si>
    <t>AAR</t>
  </si>
  <si>
    <t>CAAR</t>
  </si>
  <si>
    <t>Std</t>
  </si>
  <si>
    <t>CAR(-1,+1)</t>
  </si>
  <si>
    <t>CAR(-5,+5)</t>
  </si>
  <si>
    <t>CAR(-10,+10)</t>
  </si>
  <si>
    <t>CAR(-10,+20)</t>
  </si>
  <si>
    <t>AR</t>
  </si>
  <si>
    <t>Std[CAAR(-1,+1)]</t>
  </si>
  <si>
    <t>T-test</t>
  </si>
  <si>
    <t>T-Skewed</t>
  </si>
  <si>
    <t>square N</t>
  </si>
  <si>
    <t>S</t>
  </si>
  <si>
    <t>Gamma</t>
  </si>
  <si>
    <t>Var[CAAR(-1,+1)]</t>
  </si>
  <si>
    <t>Var</t>
  </si>
  <si>
    <t>SUM</t>
  </si>
  <si>
    <t>Var[CAR(-10,+20)]</t>
  </si>
  <si>
    <t>Var[CAR(-10,+10)]</t>
  </si>
  <si>
    <t>Var[CAR(-5,+5)]</t>
  </si>
  <si>
    <t>Var[CAR(-1,+1)]</t>
  </si>
  <si>
    <t>Var(e)</t>
  </si>
  <si>
    <t>Std(e)</t>
  </si>
  <si>
    <t>(AR-AAR)^2</t>
  </si>
  <si>
    <t>Student T- value</t>
  </si>
  <si>
    <t>Skewed T-value</t>
  </si>
  <si>
    <t>Square root( N )</t>
  </si>
  <si>
    <t>Standard Deviation</t>
  </si>
  <si>
    <t>Variance</t>
  </si>
  <si>
    <t>Average</t>
  </si>
  <si>
    <t>Mean</t>
  </si>
  <si>
    <t>Standard Error</t>
  </si>
  <si>
    <t>Median</t>
  </si>
  <si>
    <t>Mode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</si>
  <si>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</si>
  <si>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</si>
  <si>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</si>
  <si>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</si>
  <si>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</si>
  <si>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</si>
  <si>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</si>
  <si>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</si>
  <si>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CAAR(-10,+20)</t>
  </si>
  <si>
    <t>CAAR(-10,+10)</t>
  </si>
  <si>
    <t>CAAR(-5,+5)</t>
  </si>
  <si>
    <t>CAAR(-1,+1)</t>
  </si>
  <si>
    <t>Hypothesis I</t>
  </si>
  <si>
    <t>Hypothesis II-VI</t>
  </si>
  <si>
    <t>Arne Giske</t>
  </si>
  <si>
    <t>Veidekke</t>
  </si>
  <si>
    <t>Gaute Eskil Engbakk</t>
  </si>
  <si>
    <t>Anders Kjell Allan Harrysson</t>
  </si>
  <si>
    <t>Ole Enger</t>
  </si>
  <si>
    <t>REC Silicon</t>
  </si>
  <si>
    <t>Svein Erik Thulin</t>
  </si>
  <si>
    <t>Thomas Falck</t>
  </si>
  <si>
    <t>Sverre Bjerkeli</t>
  </si>
  <si>
    <t>Protector Forsikring</t>
  </si>
  <si>
    <t>Svein Rennemo</t>
  </si>
  <si>
    <t>Peter Arne Ruzicka</t>
  </si>
  <si>
    <t>Bjørn Margido Wiggen</t>
  </si>
  <si>
    <t>Dag Jakob Opedal</t>
  </si>
  <si>
    <t>Finn Marum Jebsen</t>
  </si>
  <si>
    <t>Odd Ivar Løvhaugen</t>
  </si>
  <si>
    <t>Øivind Omar Horpestad</t>
  </si>
  <si>
    <t>Dirk Blaauw</t>
  </si>
  <si>
    <t>Silje Christine Augustson</t>
  </si>
  <si>
    <t>Tommy Sundt</t>
  </si>
  <si>
    <t>Scott Irving Kerr</t>
  </si>
  <si>
    <t>Charles Høstlund</t>
  </si>
  <si>
    <t>Norway Royal Salmon</t>
  </si>
  <si>
    <t>Eivind Kristofer Reiten</t>
  </si>
  <si>
    <t>Sven Tore Larsen</t>
  </si>
  <si>
    <t>Nordic Semiconductor</t>
  </si>
  <si>
    <t>23.02.2018</t>
  </si>
  <si>
    <t>Idar Eikrem</t>
  </si>
  <si>
    <t>Kværner</t>
  </si>
  <si>
    <t>Walter Hafslo Qvam</t>
  </si>
  <si>
    <t>05.05.2014</t>
  </si>
  <si>
    <t>Lars Petter Nilsson</t>
  </si>
  <si>
    <t>Rene Graf</t>
  </si>
  <si>
    <t>Rolf Gunnar Roverud</t>
  </si>
  <si>
    <t>13.08.2015</t>
  </si>
  <si>
    <t>Bjørn Torkildsen</t>
  </si>
  <si>
    <t>27.05.2015</t>
  </si>
  <si>
    <t>John Tørres Thuv</t>
  </si>
  <si>
    <t>Gyldendal</t>
  </si>
  <si>
    <t>Morten Vike</t>
  </si>
  <si>
    <t>Grieg Seafood</t>
  </si>
  <si>
    <t>Torbjørn Rene Richter Hoffstad</t>
  </si>
  <si>
    <t>Live Bertha Haukvik Aker</t>
  </si>
  <si>
    <t>Vidar Rune Låte</t>
  </si>
  <si>
    <t>18.05.2016</t>
  </si>
  <si>
    <t>Eric Staurset</t>
  </si>
  <si>
    <t>06.05.2015</t>
  </si>
  <si>
    <t>Arve Regland</t>
  </si>
  <si>
    <t>Entra</t>
  </si>
  <si>
    <t>Hans Christian Qvist</t>
  </si>
  <si>
    <t>Erlend Trygve Grimstad</t>
  </si>
  <si>
    <t>Jon Steen Petersen</t>
  </si>
  <si>
    <t>Øyvind Tørlen</t>
  </si>
  <si>
    <t>Jan Fredrik Meling</t>
  </si>
  <si>
    <t>Eidesvik Offshore</t>
  </si>
  <si>
    <t>Helge Eide</t>
  </si>
  <si>
    <t>Bent Brugård</t>
  </si>
  <si>
    <t>Lars Kåre Viksmoen</t>
  </si>
  <si>
    <t>Svein Wilhelm Faye Lien</t>
  </si>
  <si>
    <t>Torgeir Nærø</t>
  </si>
  <si>
    <t>30.06.2016</t>
  </si>
  <si>
    <t>Hallvard Peter Bogh Muri</t>
  </si>
  <si>
    <t>AKVA Group</t>
  </si>
  <si>
    <t>11.12.2017</t>
  </si>
  <si>
    <t>Karl Erik Kjellstad</t>
  </si>
  <si>
    <t>Ronald Jay Gould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</si>
</sst>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 applyNumberFormat="0" applyFont="0" applyBorder="0" applyProtection="0"/>
  </cellStyleXfs>
  <cellXfs count="21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2" fillId="0" borderId="2" xfId="1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4" xfId="1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10" xfId="0" applyFill="1" applyBorder="1" applyAlignment="1"/>
    <xf numFmtId="164" fontId="0" fillId="0" borderId="0" xfId="0" applyNumberFormat="1" applyFill="1" applyBorder="1" applyAlignment="1"/>
    <xf numFmtId="165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0" fillId="0" borderId="3" xfId="0" applyFill="1" applyBorder="1" applyAlignment="1"/>
    <xf numFmtId="164" fontId="0" fillId="0" borderId="13" xfId="0" applyNumberFormat="1" applyFill="1" applyBorder="1" applyAlignment="1"/>
    <xf numFmtId="0" fontId="0" fillId="0" borderId="6" xfId="0" applyFill="1" applyBorder="1" applyAlignment="1"/>
    <xf numFmtId="164" fontId="0" fillId="0" borderId="15" xfId="0" applyNumberFormat="1" applyFill="1" applyBorder="1" applyAlignment="1"/>
    <xf numFmtId="0" fontId="3" fillId="0" borderId="3" xfId="0" applyFont="1" applyFill="1" applyBorder="1" applyAlignment="1"/>
    <xf numFmtId="164" fontId="3" fillId="0" borderId="13" xfId="0" applyNumberFormat="1" applyFont="1" applyFill="1" applyBorder="1" applyAlignment="1"/>
    <xf numFmtId="0" fontId="3" fillId="0" borderId="8" xfId="0" applyFont="1" applyFill="1" applyBorder="1" applyAlignment="1"/>
    <xf numFmtId="164" fontId="3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14" xfId="0" applyFill="1" applyBorder="1" applyAlignment="1"/>
    <xf numFmtId="164" fontId="0" fillId="0" borderId="14" xfId="0" applyNumberFormat="1" applyFill="1" applyBorder="1" applyAlignment="1"/>
    <xf numFmtId="0" fontId="0" fillId="0" borderId="15" xfId="0" applyFill="1" applyBorder="1" applyAlignment="1"/>
    <xf numFmtId="164" fontId="3" fillId="0" borderId="12" xfId="0" applyNumberFormat="1" applyFont="1" applyFill="1" applyBorder="1" applyAlignment="1"/>
    <xf numFmtId="164" fontId="3" fillId="0" borderId="9" xfId="0" applyNumberFormat="1" applyFont="1" applyFill="1" applyBorder="1" applyAlignment="1"/>
    <xf numFmtId="0" fontId="3" fillId="0" borderId="1" xfId="0" applyFont="1" applyBorder="1"/>
    <xf numFmtId="0" fontId="0" fillId="0" borderId="2" xfId="0" applyBorder="1" applyAlignment="1">
      <alignment horizontal="center"/>
    </xf>
    <xf numFmtId="164" fontId="0" fillId="0" borderId="5" xfId="0" applyNumberFormat="1" applyFill="1" applyBorder="1" applyAlignment="1"/>
    <xf numFmtId="164" fontId="0" fillId="0" borderId="6" xfId="0" applyNumberFormat="1" applyFill="1" applyBorder="1" applyAlignment="1"/>
    <xf numFmtId="164" fontId="0" fillId="0" borderId="3" xfId="0" applyNumberFormat="1" applyFill="1" applyBorder="1" applyAlignment="1"/>
    <xf numFmtId="164" fontId="3" fillId="0" borderId="31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25" xfId="0" applyFont="1" applyBorder="1"/>
    <xf numFmtId="0" fontId="4" fillId="0" borderId="1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2" xfId="0" applyFill="1" applyBorder="1"/>
    <xf numFmtId="14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0" fillId="0" borderId="7" xfId="0" applyFill="1" applyBorder="1"/>
    <xf numFmtId="14" fontId="0" fillId="0" borderId="7" xfId="0" applyNumberForma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4" xfId="0" applyFill="1" applyBorder="1"/>
    <xf numFmtId="14" fontId="0" fillId="0" borderId="4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14" fontId="1" fillId="0" borderId="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CA3876FF-9656-40F1-90FB-2400867AA3F6}"/>
    <cellStyle name="Normal 2 2" xfId="2" xr:uid="{442EDB46-DFC9-447C-8743-4BACABA99C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'Hypothesis II-VI'!$BQ$10</c:f>
              <c:strCache>
                <c:ptCount val="1"/>
                <c:pt idx="0">
                  <c:v>d1(Acting CEO)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'Hypothesis II-VI'!$BR$9:$BV$9</c:f>
              <c:strCache>
                <c:ptCount val="5"/>
                <c:pt idx="0">
                  <c:v>AAR</c:v>
                </c:pt>
                <c:pt idx="1">
                  <c:v>CAR(-1,+1)</c:v>
                </c:pt>
                <c:pt idx="2">
                  <c:v>CAR(-5,+5)</c:v>
                </c:pt>
                <c:pt idx="3">
                  <c:v>CAR(-10,+10)</c:v>
                </c:pt>
                <c:pt idx="4">
                  <c:v>CAR(-10,+20)</c:v>
                </c:pt>
              </c:strCache>
            </c:strRef>
          </c:cat>
          <c:val>
            <c:numRef>
              <c:f>'Hypothesis II-VI'!$BR$10:$BV$10</c:f>
              <c:numCache>
                <c:formatCode>0.0000</c:formatCode>
                <c:ptCount val="5"/>
                <c:pt idx="0">
                  <c:v>-1.2837493479908107E-3</c:v>
                </c:pt>
                <c:pt idx="1">
                  <c:v>-3.9082073870671408E-3</c:v>
                </c:pt>
                <c:pt idx="2">
                  <c:v>-4.4313594536161014E-3</c:v>
                </c:pt>
                <c:pt idx="3">
                  <c:v>-1.127121259178657E-2</c:v>
                </c:pt>
                <c:pt idx="4">
                  <c:v>-1.5834740088365502E-2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56-47F3-834B-75F6DDEAAA1F}"/>
            </c:ext>
          </c:extLst>
        </c:ser>
        <c:ser>
          <c:idx val="1"/>
          <c:order val="1"/>
          <c:tx>
            <c:strRef>
              <c:f>'Hypothesis II-VI'!$BQ$11</c:f>
              <c:strCache>
                <c:ptCount val="1"/>
                <c:pt idx="0">
                  <c:v>d2(Insider)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'Hypothesis II-VI'!$BR$9:$BV$9</c:f>
              <c:strCache>
                <c:ptCount val="5"/>
                <c:pt idx="0">
                  <c:v>AAR</c:v>
                </c:pt>
                <c:pt idx="1">
                  <c:v>CAR(-1,+1)</c:v>
                </c:pt>
                <c:pt idx="2">
                  <c:v>CAR(-5,+5)</c:v>
                </c:pt>
                <c:pt idx="3">
                  <c:v>CAR(-10,+10)</c:v>
                </c:pt>
                <c:pt idx="4">
                  <c:v>CAR(-10,+20)</c:v>
                </c:pt>
              </c:strCache>
            </c:strRef>
          </c:cat>
          <c:val>
            <c:numRef>
              <c:f>'Hypothesis II-VI'!$BR$11:$BV$11</c:f>
              <c:numCache>
                <c:formatCode>0.0000</c:formatCode>
                <c:ptCount val="5"/>
                <c:pt idx="0">
                  <c:v>-2.8234936871533323E-3</c:v>
                </c:pt>
                <c:pt idx="1">
                  <c:v>-8.9546000429688525E-3</c:v>
                </c:pt>
                <c:pt idx="2">
                  <c:v>-9.6753080728282093E-3</c:v>
                </c:pt>
                <c:pt idx="3">
                  <c:v>-2.4632450045844852E-2</c:v>
                </c:pt>
                <c:pt idx="4">
                  <c:v>-2.5082715494299149E-2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6-47F3-834B-75F6DDEAAA1F}"/>
            </c:ext>
          </c:extLst>
        </c:ser>
        <c:ser>
          <c:idx val="2"/>
          <c:order val="2"/>
          <c:tx>
            <c:strRef>
              <c:f>'Hypothesis II-VI'!$BQ$12</c:f>
              <c:strCache>
                <c:ptCount val="1"/>
                <c:pt idx="0">
                  <c:v>d3(Education)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'Hypothesis II-VI'!$BR$9:$BV$9</c:f>
              <c:strCache>
                <c:ptCount val="5"/>
                <c:pt idx="0">
                  <c:v>AAR</c:v>
                </c:pt>
                <c:pt idx="1">
                  <c:v>CAR(-1,+1)</c:v>
                </c:pt>
                <c:pt idx="2">
                  <c:v>CAR(-5,+5)</c:v>
                </c:pt>
                <c:pt idx="3">
                  <c:v>CAR(-10,+10)</c:v>
                </c:pt>
                <c:pt idx="4">
                  <c:v>CAR(-10,+20)</c:v>
                </c:pt>
              </c:strCache>
            </c:strRef>
          </c:cat>
          <c:val>
            <c:numRef>
              <c:f>'Hypothesis II-VI'!$BR$12:$BV$12</c:f>
              <c:numCache>
                <c:formatCode>0.0000</c:formatCode>
                <c:ptCount val="5"/>
                <c:pt idx="0">
                  <c:v>1.0354682675432288E-3</c:v>
                </c:pt>
                <c:pt idx="1">
                  <c:v>6.4581545542832051E-3</c:v>
                </c:pt>
                <c:pt idx="2">
                  <c:v>9.9288158012987553E-3</c:v>
                </c:pt>
                <c:pt idx="3">
                  <c:v>-1.0382949903013439E-3</c:v>
                </c:pt>
                <c:pt idx="4">
                  <c:v>-8.9605529626574035E-3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56-47F3-834B-75F6DDEAAA1F}"/>
            </c:ext>
          </c:extLst>
        </c:ser>
        <c:ser>
          <c:idx val="3"/>
          <c:order val="3"/>
          <c:tx>
            <c:strRef>
              <c:f>'Hypothesis II-VI'!$BQ$13</c:f>
              <c:strCache>
                <c:ptCount val="1"/>
                <c:pt idx="0">
                  <c:v>d4(Male)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'Hypothesis II-VI'!$BR$9:$BV$9</c:f>
              <c:strCache>
                <c:ptCount val="5"/>
                <c:pt idx="0">
                  <c:v>AAR</c:v>
                </c:pt>
                <c:pt idx="1">
                  <c:v>CAR(-1,+1)</c:v>
                </c:pt>
                <c:pt idx="2">
                  <c:v>CAR(-5,+5)</c:v>
                </c:pt>
                <c:pt idx="3">
                  <c:v>CAR(-10,+10)</c:v>
                </c:pt>
                <c:pt idx="4">
                  <c:v>CAR(-10,+20)</c:v>
                </c:pt>
              </c:strCache>
            </c:strRef>
          </c:cat>
          <c:val>
            <c:numRef>
              <c:f>'Hypothesis II-VI'!$BR$13:$BV$13</c:f>
              <c:numCache>
                <c:formatCode>0.0000</c:formatCode>
                <c:ptCount val="5"/>
                <c:pt idx="0">
                  <c:v>3.0313693761692217E-4</c:v>
                </c:pt>
                <c:pt idx="1">
                  <c:v>5.6301291731513277E-3</c:v>
                </c:pt>
                <c:pt idx="2">
                  <c:v>9.2192360954060221E-3</c:v>
                </c:pt>
                <c:pt idx="3">
                  <c:v>-1.9285828042797104E-3</c:v>
                </c:pt>
                <c:pt idx="4">
                  <c:v>-1.1056579016507228E-2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56-47F3-834B-75F6DDEAAA1F}"/>
            </c:ext>
          </c:extLst>
        </c:ser>
        <c:ser>
          <c:idx val="4"/>
          <c:order val="4"/>
          <c:tx>
            <c:strRef>
              <c:f>'Hypothesis II-VI'!$BQ$14</c:f>
              <c:strCache>
                <c:ptCount val="1"/>
                <c:pt idx="0">
                  <c:v>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'Hypothesis II-VI'!$BR$9:$BV$9</c:f>
              <c:strCache>
                <c:ptCount val="5"/>
                <c:pt idx="0">
                  <c:v>AAR</c:v>
                </c:pt>
                <c:pt idx="1">
                  <c:v>CAR(-1,+1)</c:v>
                </c:pt>
                <c:pt idx="2">
                  <c:v>CAR(-5,+5)</c:v>
                </c:pt>
                <c:pt idx="3">
                  <c:v>CAR(-10,+10)</c:v>
                </c:pt>
                <c:pt idx="4">
                  <c:v>CAR(-10,+20)</c:v>
                </c:pt>
              </c:strCache>
            </c:strRef>
          </c:cat>
          <c:val>
            <c:numRef>
              <c:f>'Hypothesis II-VI'!$BR$14:$BV$14</c:f>
              <c:numCache>
                <c:formatCode>0.0000</c:formatCode>
                <c:ptCount val="5"/>
                <c:pt idx="0">
                  <c:v>4.2926437934840732E-3</c:v>
                </c:pt>
                <c:pt idx="1">
                  <c:v>1.74673490491179E-3</c:v>
                </c:pt>
                <c:pt idx="2">
                  <c:v>5.4663571295733822E-3</c:v>
                </c:pt>
                <c:pt idx="3">
                  <c:v>-2.1169176099660948E-3</c:v>
                </c:pt>
                <c:pt idx="4">
                  <c:v>-9.872942090701364E-3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56-47F3-834B-75F6DDEAA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941072"/>
        <c:axId val="527941400"/>
      </c:lineChart>
      <c:catAx>
        <c:axId val="52794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941400"/>
        <c:crosses val="autoZero"/>
        <c:auto val="1"/>
        <c:lblAlgn val="ctr"/>
        <c:lblOffset val="100"/>
        <c:noMultiLvlLbl val="0"/>
      </c:catAx>
      <c:valAx>
        <c:axId val="52794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94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495300</xdr:colOff>
      <xdr:row>15</xdr:row>
      <xdr:rowOff>185737</xdr:rowOff>
    </xdr:from>
    <xdr:to>
      <xdr:col>74</xdr:col>
      <xdr:colOff>152400</xdr:colOff>
      <xdr:row>29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697EA3-8AC6-43D0-A195-0058FFAD65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3761F-E1E7-43FD-AFC9-8596C08BFC60}">
  <dimension ref="A1:D161"/>
  <sheetViews>
    <sheetView tabSelected="1" workbookViewId="0">
      <selection activeCell="E1" sqref="E1"/>
    </sheetView>
  </sheetViews>
  <sheetFormatPr defaultRowHeight="15" x14ac:dyDescent="0.25"/>
  <cols>
    <col min="1" max="1" width="35.140625" style="196" customWidth="1"/>
    <col min="2" max="2" width="29.28515625" style="196" customWidth="1"/>
    <col min="3" max="3" width="10.5703125" style="195" bestFit="1" customWidth="1"/>
    <col min="4" max="4" width="9.140625" style="194"/>
    <col min="5" max="5" width="15.28515625" style="193" customWidth="1"/>
    <col min="6" max="6" width="18.7109375" style="193" bestFit="1" customWidth="1"/>
    <col min="7" max="7" width="10.7109375" style="193" bestFit="1" customWidth="1"/>
    <col min="8" max="16384" width="9.140625" style="193"/>
  </cols>
  <sheetData>
    <row r="1" spans="1:4" ht="15.75" thickBot="1" x14ac:dyDescent="0.3">
      <c r="A1" s="196" t="s">
        <v>0</v>
      </c>
      <c r="B1" s="207" t="s">
        <v>1</v>
      </c>
      <c r="C1" s="206" t="s">
        <v>2</v>
      </c>
      <c r="D1" s="197" t="s">
        <v>3</v>
      </c>
    </row>
    <row r="2" spans="1:4" x14ac:dyDescent="0.25">
      <c r="A2" s="208" t="s">
        <v>4</v>
      </c>
      <c r="B2" s="207" t="s">
        <v>5</v>
      </c>
      <c r="C2" s="206" t="s">
        <v>6</v>
      </c>
      <c r="D2" s="209">
        <v>1</v>
      </c>
    </row>
    <row r="3" spans="1:4" x14ac:dyDescent="0.25">
      <c r="A3" s="212" t="s">
        <v>4</v>
      </c>
      <c r="B3" s="211" t="s">
        <v>7</v>
      </c>
      <c r="C3" s="210">
        <v>38177</v>
      </c>
      <c r="D3" s="209">
        <v>1</v>
      </c>
    </row>
    <row r="4" spans="1:4" ht="15.75" thickBot="1" x14ac:dyDescent="0.3">
      <c r="A4" s="204" t="s">
        <v>4</v>
      </c>
      <c r="B4" s="203" t="s">
        <v>330</v>
      </c>
      <c r="C4" s="202">
        <v>37184</v>
      </c>
      <c r="D4" s="209">
        <v>1</v>
      </c>
    </row>
    <row r="5" spans="1:4" x14ac:dyDescent="0.25">
      <c r="A5" s="208" t="s">
        <v>8</v>
      </c>
      <c r="B5" s="207" t="s">
        <v>9</v>
      </c>
      <c r="C5" s="206" t="s">
        <v>10</v>
      </c>
      <c r="D5" s="205">
        <v>2</v>
      </c>
    </row>
    <row r="6" spans="1:4" ht="15.75" thickBot="1" x14ac:dyDescent="0.3">
      <c r="A6" s="204" t="s">
        <v>8</v>
      </c>
      <c r="B6" s="203" t="s">
        <v>11</v>
      </c>
      <c r="C6" s="202" t="s">
        <v>12</v>
      </c>
      <c r="D6" s="201">
        <v>2</v>
      </c>
    </row>
    <row r="7" spans="1:4" x14ac:dyDescent="0.25">
      <c r="A7" s="208" t="s">
        <v>13</v>
      </c>
      <c r="B7" s="207" t="s">
        <v>329</v>
      </c>
      <c r="C7" s="206" t="s">
        <v>328</v>
      </c>
      <c r="D7" s="209">
        <v>3</v>
      </c>
    </row>
    <row r="8" spans="1:4" x14ac:dyDescent="0.25">
      <c r="A8" s="212" t="s">
        <v>13</v>
      </c>
      <c r="B8" s="211" t="s">
        <v>14</v>
      </c>
      <c r="C8" s="210" t="s">
        <v>15</v>
      </c>
      <c r="D8" s="209">
        <v>3</v>
      </c>
    </row>
    <row r="9" spans="1:4" x14ac:dyDescent="0.25">
      <c r="A9" s="212" t="s">
        <v>13</v>
      </c>
      <c r="B9" s="211" t="s">
        <v>16</v>
      </c>
      <c r="C9" s="210">
        <v>41759</v>
      </c>
      <c r="D9" s="209">
        <v>3</v>
      </c>
    </row>
    <row r="10" spans="1:4" x14ac:dyDescent="0.25">
      <c r="A10" s="212" t="s">
        <v>13</v>
      </c>
      <c r="B10" s="211" t="s">
        <v>17</v>
      </c>
      <c r="C10" s="210" t="s">
        <v>18</v>
      </c>
      <c r="D10" s="209">
        <v>3</v>
      </c>
    </row>
    <row r="11" spans="1:4" x14ac:dyDescent="0.25">
      <c r="A11" s="212" t="s">
        <v>13</v>
      </c>
      <c r="B11" s="211" t="s">
        <v>19</v>
      </c>
      <c r="C11" s="210" t="s">
        <v>20</v>
      </c>
      <c r="D11" s="209">
        <v>3</v>
      </c>
    </row>
    <row r="12" spans="1:4" ht="15.75" thickBot="1" x14ac:dyDescent="0.3">
      <c r="A12" s="204" t="s">
        <v>13</v>
      </c>
      <c r="B12" s="203" t="s">
        <v>21</v>
      </c>
      <c r="C12" s="202" t="s">
        <v>22</v>
      </c>
      <c r="D12" s="209">
        <v>3</v>
      </c>
    </row>
    <row r="13" spans="1:4" ht="15.75" thickBot="1" x14ac:dyDescent="0.3">
      <c r="A13" s="208" t="s">
        <v>327</v>
      </c>
      <c r="B13" s="207" t="s">
        <v>326</v>
      </c>
      <c r="C13" s="206" t="s">
        <v>325</v>
      </c>
      <c r="D13" s="197">
        <v>4</v>
      </c>
    </row>
    <row r="14" spans="1:4" x14ac:dyDescent="0.25">
      <c r="A14" s="208" t="s">
        <v>23</v>
      </c>
      <c r="B14" s="207" t="s">
        <v>24</v>
      </c>
      <c r="C14" s="206" t="s">
        <v>25</v>
      </c>
      <c r="D14" s="209">
        <v>5</v>
      </c>
    </row>
    <row r="15" spans="1:4" x14ac:dyDescent="0.25">
      <c r="A15" s="212" t="s">
        <v>23</v>
      </c>
      <c r="B15" s="211" t="s">
        <v>26</v>
      </c>
      <c r="C15" s="210">
        <v>40696</v>
      </c>
      <c r="D15" s="209">
        <v>5</v>
      </c>
    </row>
    <row r="16" spans="1:4" ht="15.75" thickBot="1" x14ac:dyDescent="0.3">
      <c r="A16" s="204" t="s">
        <v>23</v>
      </c>
      <c r="B16" s="203" t="s">
        <v>27</v>
      </c>
      <c r="C16" s="202">
        <v>39392</v>
      </c>
      <c r="D16" s="209">
        <v>5</v>
      </c>
    </row>
    <row r="17" spans="1:4" x14ac:dyDescent="0.25">
      <c r="A17" s="208" t="s">
        <v>28</v>
      </c>
      <c r="B17" s="207" t="s">
        <v>29</v>
      </c>
      <c r="C17" s="206">
        <v>42605</v>
      </c>
      <c r="D17" s="205">
        <v>6</v>
      </c>
    </row>
    <row r="18" spans="1:4" x14ac:dyDescent="0.25">
      <c r="A18" s="212" t="s">
        <v>28</v>
      </c>
      <c r="B18" s="211" t="s">
        <v>30</v>
      </c>
      <c r="C18" s="210">
        <v>39433</v>
      </c>
      <c r="D18" s="209">
        <v>6</v>
      </c>
    </row>
    <row r="19" spans="1:4" ht="15.75" thickBot="1" x14ac:dyDescent="0.3">
      <c r="A19" s="204" t="s">
        <v>28</v>
      </c>
      <c r="B19" s="203" t="s">
        <v>31</v>
      </c>
      <c r="C19" s="202">
        <v>38455</v>
      </c>
      <c r="D19" s="201">
        <v>6</v>
      </c>
    </row>
    <row r="20" spans="1:4" x14ac:dyDescent="0.25">
      <c r="A20" s="208" t="s">
        <v>32</v>
      </c>
      <c r="B20" s="207" t="s">
        <v>33</v>
      </c>
      <c r="C20" s="206">
        <v>41670</v>
      </c>
      <c r="D20" s="205">
        <v>7</v>
      </c>
    </row>
    <row r="21" spans="1:4" x14ac:dyDescent="0.25">
      <c r="A21" s="212" t="s">
        <v>32</v>
      </c>
      <c r="B21" s="211" t="s">
        <v>34</v>
      </c>
      <c r="C21" s="210">
        <v>39303</v>
      </c>
      <c r="D21" s="209">
        <v>7</v>
      </c>
    </row>
    <row r="22" spans="1:4" ht="15.75" thickBot="1" x14ac:dyDescent="0.3">
      <c r="A22" s="204" t="s">
        <v>32</v>
      </c>
      <c r="B22" s="203" t="s">
        <v>35</v>
      </c>
      <c r="C22" s="202">
        <v>37200</v>
      </c>
      <c r="D22" s="201">
        <v>7</v>
      </c>
    </row>
    <row r="23" spans="1:4" ht="15.75" thickBot="1" x14ac:dyDescent="0.3">
      <c r="A23" s="200" t="s">
        <v>36</v>
      </c>
      <c r="B23" s="199" t="s">
        <v>37</v>
      </c>
      <c r="C23" s="198">
        <v>40661</v>
      </c>
      <c r="D23" s="209">
        <v>8</v>
      </c>
    </row>
    <row r="24" spans="1:4" x14ac:dyDescent="0.25">
      <c r="A24" s="208" t="s">
        <v>38</v>
      </c>
      <c r="B24" s="207" t="s">
        <v>324</v>
      </c>
      <c r="C24" s="206">
        <v>43047</v>
      </c>
      <c r="D24" s="205">
        <v>9</v>
      </c>
    </row>
    <row r="25" spans="1:4" x14ac:dyDescent="0.25">
      <c r="A25" s="212" t="s">
        <v>38</v>
      </c>
      <c r="B25" s="211" t="s">
        <v>39</v>
      </c>
      <c r="C25" s="210">
        <v>42244</v>
      </c>
      <c r="D25" s="209">
        <v>9</v>
      </c>
    </row>
    <row r="26" spans="1:4" x14ac:dyDescent="0.25">
      <c r="A26" s="212" t="s">
        <v>38</v>
      </c>
      <c r="B26" s="211" t="s">
        <v>40</v>
      </c>
      <c r="C26" s="210" t="s">
        <v>41</v>
      </c>
      <c r="D26" s="209">
        <v>9</v>
      </c>
    </row>
    <row r="27" spans="1:4" ht="15.75" thickBot="1" x14ac:dyDescent="0.3">
      <c r="A27" s="204" t="s">
        <v>38</v>
      </c>
      <c r="B27" s="203" t="s">
        <v>42</v>
      </c>
      <c r="C27" s="202">
        <v>40696</v>
      </c>
      <c r="D27" s="201">
        <v>9</v>
      </c>
    </row>
    <row r="28" spans="1:4" x14ac:dyDescent="0.25">
      <c r="A28" s="208" t="s">
        <v>43</v>
      </c>
      <c r="B28" s="207" t="s">
        <v>44</v>
      </c>
      <c r="C28" s="206">
        <v>42990</v>
      </c>
      <c r="D28" s="209">
        <v>10</v>
      </c>
    </row>
    <row r="29" spans="1:4" x14ac:dyDescent="0.25">
      <c r="A29" s="212" t="s">
        <v>43</v>
      </c>
      <c r="B29" s="211" t="s">
        <v>323</v>
      </c>
      <c r="C29" s="210">
        <v>40247</v>
      </c>
      <c r="D29" s="209">
        <v>10</v>
      </c>
    </row>
    <row r="30" spans="1:4" ht="15.75" thickBot="1" x14ac:dyDescent="0.3">
      <c r="A30" s="204" t="s">
        <v>43</v>
      </c>
      <c r="B30" s="203" t="s">
        <v>322</v>
      </c>
      <c r="C30" s="202">
        <v>39006</v>
      </c>
      <c r="D30" s="209">
        <v>10</v>
      </c>
    </row>
    <row r="31" spans="1:4" ht="15.75" thickBot="1" x14ac:dyDescent="0.3">
      <c r="A31" s="200" t="s">
        <v>45</v>
      </c>
      <c r="B31" s="199" t="s">
        <v>46</v>
      </c>
      <c r="C31" s="198">
        <v>37977</v>
      </c>
      <c r="D31" s="197">
        <v>11</v>
      </c>
    </row>
    <row r="32" spans="1:4" x14ac:dyDescent="0.25">
      <c r="A32" s="208" t="s">
        <v>47</v>
      </c>
      <c r="B32" s="207" t="s">
        <v>48</v>
      </c>
      <c r="C32" s="206" t="s">
        <v>49</v>
      </c>
      <c r="D32" s="209">
        <v>12</v>
      </c>
    </row>
    <row r="33" spans="1:4" ht="15.75" thickBot="1" x14ac:dyDescent="0.3">
      <c r="A33" s="204" t="s">
        <v>47</v>
      </c>
      <c r="B33" s="203" t="s">
        <v>50</v>
      </c>
      <c r="C33" s="202" t="s">
        <v>51</v>
      </c>
      <c r="D33" s="209">
        <v>12</v>
      </c>
    </row>
    <row r="34" spans="1:4" ht="15.75" thickBot="1" x14ac:dyDescent="0.3">
      <c r="A34" s="200" t="s">
        <v>52</v>
      </c>
      <c r="B34" s="199" t="s">
        <v>53</v>
      </c>
      <c r="C34" s="198" t="s">
        <v>54</v>
      </c>
      <c r="D34" s="197">
        <v>13</v>
      </c>
    </row>
    <row r="35" spans="1:4" x14ac:dyDescent="0.25">
      <c r="A35" s="208" t="s">
        <v>55</v>
      </c>
      <c r="B35" s="207" t="s">
        <v>56</v>
      </c>
      <c r="C35" s="206">
        <v>37882</v>
      </c>
      <c r="D35" s="209">
        <v>14</v>
      </c>
    </row>
    <row r="36" spans="1:4" x14ac:dyDescent="0.25">
      <c r="A36" s="212" t="s">
        <v>55</v>
      </c>
      <c r="B36" s="211" t="s">
        <v>57</v>
      </c>
      <c r="C36" s="210">
        <v>37548</v>
      </c>
      <c r="D36" s="209">
        <v>14</v>
      </c>
    </row>
    <row r="37" spans="1:4" ht="15.75" thickBot="1" x14ac:dyDescent="0.3">
      <c r="A37" s="204" t="s">
        <v>55</v>
      </c>
      <c r="B37" s="203" t="s">
        <v>321</v>
      </c>
      <c r="C37" s="202">
        <v>36599</v>
      </c>
      <c r="D37" s="209">
        <v>14</v>
      </c>
    </row>
    <row r="38" spans="1:4" ht="15.75" thickBot="1" x14ac:dyDescent="0.3">
      <c r="A38" s="200" t="s">
        <v>58</v>
      </c>
      <c r="B38" s="199" t="s">
        <v>59</v>
      </c>
      <c r="C38" s="198" t="s">
        <v>60</v>
      </c>
      <c r="D38" s="197">
        <v>15</v>
      </c>
    </row>
    <row r="39" spans="1:4" x14ac:dyDescent="0.25">
      <c r="A39" s="208" t="s">
        <v>61</v>
      </c>
      <c r="B39" s="207" t="s">
        <v>62</v>
      </c>
      <c r="C39" s="206">
        <v>41271</v>
      </c>
      <c r="D39" s="209">
        <v>16</v>
      </c>
    </row>
    <row r="40" spans="1:4" ht="15.75" thickBot="1" x14ac:dyDescent="0.3">
      <c r="A40" s="204" t="s">
        <v>61</v>
      </c>
      <c r="B40" s="203" t="s">
        <v>320</v>
      </c>
      <c r="C40" s="202">
        <v>36559</v>
      </c>
      <c r="D40" s="209">
        <v>16</v>
      </c>
    </row>
    <row r="41" spans="1:4" ht="15.75" thickBot="1" x14ac:dyDescent="0.3">
      <c r="A41" s="200" t="s">
        <v>63</v>
      </c>
      <c r="B41" s="199" t="s">
        <v>64</v>
      </c>
      <c r="C41" s="198">
        <v>38355</v>
      </c>
      <c r="D41" s="197">
        <v>17</v>
      </c>
    </row>
    <row r="42" spans="1:4" ht="15.75" thickBot="1" x14ac:dyDescent="0.3">
      <c r="A42" s="200" t="s">
        <v>319</v>
      </c>
      <c r="B42" s="199" t="s">
        <v>318</v>
      </c>
      <c r="C42" s="198">
        <v>38481</v>
      </c>
      <c r="D42" s="209">
        <v>18</v>
      </c>
    </row>
    <row r="43" spans="1:4" x14ac:dyDescent="0.25">
      <c r="A43" s="208" t="s">
        <v>65</v>
      </c>
      <c r="B43" s="207" t="s">
        <v>66</v>
      </c>
      <c r="C43" s="206">
        <v>41787</v>
      </c>
      <c r="D43" s="205">
        <v>19</v>
      </c>
    </row>
    <row r="44" spans="1:4" x14ac:dyDescent="0.25">
      <c r="A44" s="212" t="s">
        <v>65</v>
      </c>
      <c r="B44" s="211" t="s">
        <v>67</v>
      </c>
      <c r="C44" s="210">
        <v>41246</v>
      </c>
      <c r="D44" s="209">
        <v>19</v>
      </c>
    </row>
    <row r="45" spans="1:4" ht="15.75" thickBot="1" x14ac:dyDescent="0.3">
      <c r="A45" s="204" t="s">
        <v>65</v>
      </c>
      <c r="B45" s="203" t="s">
        <v>317</v>
      </c>
      <c r="C45" s="202">
        <v>39987</v>
      </c>
      <c r="D45" s="201">
        <v>19</v>
      </c>
    </row>
    <row r="46" spans="1:4" ht="15.75" thickBot="1" x14ac:dyDescent="0.3">
      <c r="A46" s="204" t="s">
        <v>68</v>
      </c>
      <c r="B46" s="203" t="s">
        <v>69</v>
      </c>
      <c r="C46" s="202" t="s">
        <v>70</v>
      </c>
      <c r="D46" s="209">
        <v>20</v>
      </c>
    </row>
    <row r="47" spans="1:4" x14ac:dyDescent="0.25">
      <c r="A47" s="208" t="s">
        <v>71</v>
      </c>
      <c r="B47" s="207" t="s">
        <v>72</v>
      </c>
      <c r="C47" s="206">
        <v>42762</v>
      </c>
      <c r="D47" s="205">
        <v>21</v>
      </c>
    </row>
    <row r="48" spans="1:4" x14ac:dyDescent="0.25">
      <c r="A48" s="212" t="s">
        <v>71</v>
      </c>
      <c r="B48" s="211" t="s">
        <v>73</v>
      </c>
      <c r="C48" s="210">
        <v>41380</v>
      </c>
      <c r="D48" s="209">
        <v>21</v>
      </c>
    </row>
    <row r="49" spans="1:4" x14ac:dyDescent="0.25">
      <c r="A49" s="212" t="s">
        <v>71</v>
      </c>
      <c r="B49" s="211" t="s">
        <v>316</v>
      </c>
      <c r="C49" s="210">
        <v>40553</v>
      </c>
      <c r="D49" s="209">
        <v>21</v>
      </c>
    </row>
    <row r="50" spans="1:4" x14ac:dyDescent="0.25">
      <c r="A50" s="212" t="s">
        <v>71</v>
      </c>
      <c r="B50" s="211" t="s">
        <v>315</v>
      </c>
      <c r="C50" s="210">
        <v>39542</v>
      </c>
      <c r="D50" s="209">
        <v>21</v>
      </c>
    </row>
    <row r="51" spans="1:4" ht="15.75" thickBot="1" x14ac:dyDescent="0.3">
      <c r="A51" s="204" t="s">
        <v>71</v>
      </c>
      <c r="B51" s="203" t="s">
        <v>314</v>
      </c>
      <c r="C51" s="202">
        <v>39086</v>
      </c>
      <c r="D51" s="201">
        <v>21</v>
      </c>
    </row>
    <row r="52" spans="1:4" ht="15.75" thickBot="1" x14ac:dyDescent="0.3">
      <c r="A52" s="200" t="s">
        <v>313</v>
      </c>
      <c r="B52" s="199" t="s">
        <v>312</v>
      </c>
      <c r="C52" s="198" t="s">
        <v>311</v>
      </c>
      <c r="D52" s="209">
        <v>22</v>
      </c>
    </row>
    <row r="53" spans="1:4" ht="15.75" thickBot="1" x14ac:dyDescent="0.3">
      <c r="A53" s="200" t="s">
        <v>74</v>
      </c>
      <c r="B53" s="199" t="s">
        <v>75</v>
      </c>
      <c r="C53" s="198" t="s">
        <v>76</v>
      </c>
      <c r="D53" s="197">
        <v>23</v>
      </c>
    </row>
    <row r="54" spans="1:4" x14ac:dyDescent="0.25">
      <c r="A54" s="208" t="s">
        <v>77</v>
      </c>
      <c r="B54" s="207" t="s">
        <v>310</v>
      </c>
      <c r="C54" s="206" t="s">
        <v>309</v>
      </c>
      <c r="D54" s="209">
        <v>24</v>
      </c>
    </row>
    <row r="55" spans="1:4" x14ac:dyDescent="0.25">
      <c r="A55" s="212" t="s">
        <v>77</v>
      </c>
      <c r="B55" s="211" t="s">
        <v>78</v>
      </c>
      <c r="C55" s="210" t="s">
        <v>79</v>
      </c>
      <c r="D55" s="209">
        <v>24</v>
      </c>
    </row>
    <row r="56" spans="1:4" x14ac:dyDescent="0.25">
      <c r="A56" s="212" t="s">
        <v>77</v>
      </c>
      <c r="B56" s="211" t="s">
        <v>308</v>
      </c>
      <c r="C56" s="210">
        <v>38717</v>
      </c>
      <c r="D56" s="209">
        <v>24</v>
      </c>
    </row>
    <row r="57" spans="1:4" x14ac:dyDescent="0.25">
      <c r="A57" s="212" t="s">
        <v>77</v>
      </c>
      <c r="B57" s="211" t="s">
        <v>307</v>
      </c>
      <c r="C57" s="210">
        <v>37279</v>
      </c>
      <c r="D57" s="209">
        <v>24</v>
      </c>
    </row>
    <row r="58" spans="1:4" ht="15.75" thickBot="1" x14ac:dyDescent="0.3">
      <c r="A58" s="204" t="s">
        <v>77</v>
      </c>
      <c r="B58" s="203" t="s">
        <v>306</v>
      </c>
      <c r="C58" s="202">
        <v>36546</v>
      </c>
      <c r="D58" s="209">
        <v>24</v>
      </c>
    </row>
    <row r="59" spans="1:4" ht="15.75" thickBot="1" x14ac:dyDescent="0.3">
      <c r="A59" s="204" t="s">
        <v>305</v>
      </c>
      <c r="B59" s="203" t="s">
        <v>304</v>
      </c>
      <c r="C59" s="202">
        <v>39513</v>
      </c>
      <c r="D59" s="201">
        <v>25</v>
      </c>
    </row>
    <row r="60" spans="1:4" ht="15.75" thickBot="1" x14ac:dyDescent="0.3">
      <c r="A60" s="200" t="s">
        <v>303</v>
      </c>
      <c r="B60" s="199" t="s">
        <v>302</v>
      </c>
      <c r="C60" s="198" t="s">
        <v>301</v>
      </c>
      <c r="D60" s="209">
        <v>26</v>
      </c>
    </row>
    <row r="61" spans="1:4" ht="15.75" thickBot="1" x14ac:dyDescent="0.3">
      <c r="A61" s="204" t="s">
        <v>80</v>
      </c>
      <c r="B61" s="203" t="s">
        <v>81</v>
      </c>
      <c r="C61" s="202">
        <v>37071</v>
      </c>
      <c r="D61" s="201">
        <v>27</v>
      </c>
    </row>
    <row r="62" spans="1:4" x14ac:dyDescent="0.25">
      <c r="A62" s="212" t="s">
        <v>82</v>
      </c>
      <c r="B62" s="211" t="s">
        <v>83</v>
      </c>
      <c r="C62" s="210" t="s">
        <v>84</v>
      </c>
      <c r="D62" s="209">
        <v>28</v>
      </c>
    </row>
    <row r="63" spans="1:4" x14ac:dyDescent="0.25">
      <c r="A63" s="212" t="s">
        <v>82</v>
      </c>
      <c r="B63" s="211" t="s">
        <v>85</v>
      </c>
      <c r="C63" s="210" t="s">
        <v>86</v>
      </c>
      <c r="D63" s="209">
        <v>28</v>
      </c>
    </row>
    <row r="64" spans="1:4" ht="15.75" thickBot="1" x14ac:dyDescent="0.3">
      <c r="A64" s="204" t="s">
        <v>82</v>
      </c>
      <c r="B64" s="203" t="s">
        <v>87</v>
      </c>
      <c r="C64" s="202" t="s">
        <v>88</v>
      </c>
      <c r="D64" s="209">
        <v>28</v>
      </c>
    </row>
    <row r="65" spans="1:4" ht="15.75" thickBot="1" x14ac:dyDescent="0.3">
      <c r="A65" s="200" t="s">
        <v>89</v>
      </c>
      <c r="B65" s="199" t="s">
        <v>90</v>
      </c>
      <c r="C65" s="198">
        <v>43152</v>
      </c>
      <c r="D65" s="197">
        <v>29</v>
      </c>
    </row>
    <row r="66" spans="1:4" x14ac:dyDescent="0.25">
      <c r="A66" s="208" t="s">
        <v>91</v>
      </c>
      <c r="B66" s="207" t="s">
        <v>300</v>
      </c>
      <c r="C66" s="206" t="s">
        <v>299</v>
      </c>
      <c r="D66" s="209">
        <v>30</v>
      </c>
    </row>
    <row r="67" spans="1:4" x14ac:dyDescent="0.25">
      <c r="A67" s="212" t="s">
        <v>91</v>
      </c>
      <c r="B67" s="211" t="s">
        <v>92</v>
      </c>
      <c r="C67" s="210">
        <v>41578</v>
      </c>
      <c r="D67" s="209">
        <v>30</v>
      </c>
    </row>
    <row r="68" spans="1:4" x14ac:dyDescent="0.25">
      <c r="A68" s="212" t="s">
        <v>91</v>
      </c>
      <c r="B68" s="211" t="s">
        <v>298</v>
      </c>
      <c r="C68" s="210">
        <v>39323</v>
      </c>
      <c r="D68" s="209">
        <v>30</v>
      </c>
    </row>
    <row r="69" spans="1:4" x14ac:dyDescent="0.25">
      <c r="A69" s="212" t="s">
        <v>91</v>
      </c>
      <c r="B69" s="211" t="s">
        <v>93</v>
      </c>
      <c r="C69" s="210">
        <v>38383</v>
      </c>
      <c r="D69" s="209">
        <v>30</v>
      </c>
    </row>
    <row r="70" spans="1:4" ht="15.75" thickBot="1" x14ac:dyDescent="0.3">
      <c r="A70" s="204" t="s">
        <v>91</v>
      </c>
      <c r="B70" s="203" t="s">
        <v>94</v>
      </c>
      <c r="C70" s="202">
        <v>36882</v>
      </c>
      <c r="D70" s="209">
        <v>30</v>
      </c>
    </row>
    <row r="71" spans="1:4" x14ac:dyDescent="0.25">
      <c r="A71" s="208" t="s">
        <v>95</v>
      </c>
      <c r="B71" s="207" t="s">
        <v>96</v>
      </c>
      <c r="C71" s="206">
        <v>42947</v>
      </c>
      <c r="D71" s="209">
        <v>31</v>
      </c>
    </row>
    <row r="72" spans="1:4" x14ac:dyDescent="0.25">
      <c r="A72" s="212" t="s">
        <v>95</v>
      </c>
      <c r="B72" s="211" t="s">
        <v>97</v>
      </c>
      <c r="C72" s="210">
        <v>42024</v>
      </c>
      <c r="D72" s="209">
        <v>31</v>
      </c>
    </row>
    <row r="73" spans="1:4" x14ac:dyDescent="0.25">
      <c r="A73" s="212" t="s">
        <v>95</v>
      </c>
      <c r="B73" s="211" t="s">
        <v>98</v>
      </c>
      <c r="C73" s="210">
        <v>41262</v>
      </c>
      <c r="D73" s="209">
        <v>31</v>
      </c>
    </row>
    <row r="74" spans="1:4" x14ac:dyDescent="0.25">
      <c r="A74" s="212" t="s">
        <v>95</v>
      </c>
      <c r="B74" s="211" t="s">
        <v>297</v>
      </c>
      <c r="C74" s="210">
        <v>40976</v>
      </c>
      <c r="D74" s="209">
        <v>31</v>
      </c>
    </row>
    <row r="75" spans="1:4" ht="15.75" thickBot="1" x14ac:dyDescent="0.3">
      <c r="A75" s="204" t="s">
        <v>95</v>
      </c>
      <c r="B75" s="203" t="s">
        <v>99</v>
      </c>
      <c r="C75" s="202">
        <v>40207</v>
      </c>
      <c r="D75" s="209">
        <v>31</v>
      </c>
    </row>
    <row r="76" spans="1:4" x14ac:dyDescent="0.25">
      <c r="A76" s="208" t="s">
        <v>100</v>
      </c>
      <c r="B76" s="207" t="s">
        <v>296</v>
      </c>
      <c r="C76" s="206" t="s">
        <v>295</v>
      </c>
      <c r="D76" s="205">
        <v>32</v>
      </c>
    </row>
    <row r="77" spans="1:4" x14ac:dyDescent="0.25">
      <c r="A77" s="212" t="s">
        <v>100</v>
      </c>
      <c r="B77" s="211" t="s">
        <v>101</v>
      </c>
      <c r="C77" s="210" t="s">
        <v>102</v>
      </c>
      <c r="D77" s="209">
        <v>32</v>
      </c>
    </row>
    <row r="78" spans="1:4" x14ac:dyDescent="0.25">
      <c r="A78" s="212" t="s">
        <v>100</v>
      </c>
      <c r="B78" s="211" t="s">
        <v>103</v>
      </c>
      <c r="C78" s="210" t="s">
        <v>104</v>
      </c>
      <c r="D78" s="209">
        <v>32</v>
      </c>
    </row>
    <row r="79" spans="1:4" ht="15.75" thickBot="1" x14ac:dyDescent="0.3">
      <c r="A79" s="212" t="s">
        <v>100</v>
      </c>
      <c r="B79" s="211" t="s">
        <v>105</v>
      </c>
      <c r="C79" s="210">
        <v>38294</v>
      </c>
      <c r="D79" s="209">
        <v>32</v>
      </c>
    </row>
    <row r="80" spans="1:4" x14ac:dyDescent="0.25">
      <c r="A80" s="208" t="s">
        <v>106</v>
      </c>
      <c r="B80" s="207" t="s">
        <v>107</v>
      </c>
      <c r="C80" s="206" t="s">
        <v>108</v>
      </c>
      <c r="D80" s="209">
        <v>33</v>
      </c>
    </row>
    <row r="81" spans="1:4" ht="15.75" thickBot="1" x14ac:dyDescent="0.3">
      <c r="A81" s="204" t="s">
        <v>106</v>
      </c>
      <c r="B81" s="203" t="s">
        <v>109</v>
      </c>
      <c r="C81" s="202">
        <v>40221</v>
      </c>
      <c r="D81" s="209">
        <v>33</v>
      </c>
    </row>
    <row r="82" spans="1:4" x14ac:dyDescent="0.25">
      <c r="A82" s="208" t="s">
        <v>110</v>
      </c>
      <c r="B82" s="207" t="s">
        <v>111</v>
      </c>
      <c r="C82" s="206" t="s">
        <v>112</v>
      </c>
      <c r="D82" s="205">
        <v>34</v>
      </c>
    </row>
    <row r="83" spans="1:4" ht="15.75" thickBot="1" x14ac:dyDescent="0.3">
      <c r="A83" s="204" t="s">
        <v>110</v>
      </c>
      <c r="B83" s="203" t="s">
        <v>294</v>
      </c>
      <c r="C83" s="202">
        <v>39338</v>
      </c>
      <c r="D83" s="201">
        <v>34</v>
      </c>
    </row>
    <row r="84" spans="1:4" ht="15.75" thickBot="1" x14ac:dyDescent="0.3">
      <c r="A84" s="200" t="s">
        <v>293</v>
      </c>
      <c r="B84" s="199" t="s">
        <v>292</v>
      </c>
      <c r="C84" s="198" t="s">
        <v>291</v>
      </c>
      <c r="D84" s="209">
        <v>35</v>
      </c>
    </row>
    <row r="85" spans="1:4" ht="15.75" thickBot="1" x14ac:dyDescent="0.3">
      <c r="A85" s="204" t="s">
        <v>113</v>
      </c>
      <c r="B85" s="203" t="s">
        <v>114</v>
      </c>
      <c r="C85" s="202" t="s">
        <v>115</v>
      </c>
      <c r="D85" s="201">
        <v>36</v>
      </c>
    </row>
    <row r="86" spans="1:4" ht="15.75" thickBot="1" x14ac:dyDescent="0.3">
      <c r="A86" s="200" t="s">
        <v>116</v>
      </c>
      <c r="B86" s="199" t="s">
        <v>117</v>
      </c>
      <c r="C86" s="198">
        <v>40131</v>
      </c>
      <c r="D86" s="197">
        <v>37</v>
      </c>
    </row>
    <row r="87" spans="1:4" x14ac:dyDescent="0.25">
      <c r="A87" s="212" t="s">
        <v>118</v>
      </c>
      <c r="B87" s="211" t="s">
        <v>119</v>
      </c>
      <c r="C87" s="210">
        <v>41446</v>
      </c>
      <c r="D87" s="209">
        <v>38</v>
      </c>
    </row>
    <row r="88" spans="1:4" ht="15.75" thickBot="1" x14ac:dyDescent="0.3">
      <c r="A88" s="204" t="s">
        <v>118</v>
      </c>
      <c r="B88" s="203" t="s">
        <v>120</v>
      </c>
      <c r="C88" s="202">
        <v>42117</v>
      </c>
      <c r="D88" s="209">
        <v>38</v>
      </c>
    </row>
    <row r="89" spans="1:4" x14ac:dyDescent="0.25">
      <c r="A89" s="208" t="s">
        <v>121</v>
      </c>
      <c r="B89" s="207" t="s">
        <v>122</v>
      </c>
      <c r="C89" s="206">
        <v>38989</v>
      </c>
      <c r="D89" s="205">
        <v>39</v>
      </c>
    </row>
    <row r="90" spans="1:4" ht="15.75" thickBot="1" x14ac:dyDescent="0.3">
      <c r="A90" s="204" t="s">
        <v>121</v>
      </c>
      <c r="B90" s="203" t="s">
        <v>123</v>
      </c>
      <c r="C90" s="202">
        <v>42349</v>
      </c>
      <c r="D90" s="201">
        <v>39</v>
      </c>
    </row>
    <row r="91" spans="1:4" ht="15.75" thickBot="1" x14ac:dyDescent="0.3">
      <c r="A91" s="200" t="s">
        <v>124</v>
      </c>
      <c r="B91" s="199" t="s">
        <v>125</v>
      </c>
      <c r="C91" s="198">
        <v>42767</v>
      </c>
      <c r="D91" s="209">
        <v>40</v>
      </c>
    </row>
    <row r="92" spans="1:4" ht="15.75" thickBot="1" x14ac:dyDescent="0.3">
      <c r="A92" s="200" t="s">
        <v>290</v>
      </c>
      <c r="B92" s="199" t="s">
        <v>289</v>
      </c>
      <c r="C92" s="216">
        <v>37382</v>
      </c>
      <c r="D92" s="215">
        <v>41</v>
      </c>
    </row>
    <row r="93" spans="1:4" x14ac:dyDescent="0.25">
      <c r="A93" s="208" t="s">
        <v>126</v>
      </c>
      <c r="B93" s="207" t="s">
        <v>288</v>
      </c>
      <c r="C93" s="206">
        <v>36873</v>
      </c>
      <c r="D93" s="205">
        <v>42</v>
      </c>
    </row>
    <row r="94" spans="1:4" ht="15.75" thickBot="1" x14ac:dyDescent="0.3">
      <c r="A94" s="204" t="s">
        <v>126</v>
      </c>
      <c r="B94" s="203" t="s">
        <v>127</v>
      </c>
      <c r="C94" s="202">
        <v>39825</v>
      </c>
      <c r="D94" s="201">
        <v>42</v>
      </c>
    </row>
    <row r="95" spans="1:4" ht="15.75" thickBot="1" x14ac:dyDescent="0.3">
      <c r="A95" s="200" t="s">
        <v>287</v>
      </c>
      <c r="B95" s="199" t="s">
        <v>286</v>
      </c>
      <c r="C95" s="198">
        <v>41815</v>
      </c>
      <c r="D95" s="209">
        <v>43</v>
      </c>
    </row>
    <row r="96" spans="1:4" x14ac:dyDescent="0.25">
      <c r="A96" s="208" t="s">
        <v>128</v>
      </c>
      <c r="B96" s="207" t="s">
        <v>285</v>
      </c>
      <c r="C96" s="14">
        <v>38491</v>
      </c>
      <c r="D96" s="214">
        <v>44</v>
      </c>
    </row>
    <row r="97" spans="1:4" x14ac:dyDescent="0.25">
      <c r="A97" s="212" t="s">
        <v>128</v>
      </c>
      <c r="B97" s="211" t="s">
        <v>129</v>
      </c>
      <c r="C97" s="7">
        <v>40625</v>
      </c>
      <c r="D97" s="213">
        <v>44</v>
      </c>
    </row>
    <row r="98" spans="1:4" x14ac:dyDescent="0.25">
      <c r="A98" s="212" t="s">
        <v>128</v>
      </c>
      <c r="B98" s="211" t="s">
        <v>130</v>
      </c>
      <c r="C98" s="7">
        <v>41407</v>
      </c>
      <c r="D98" s="213">
        <v>44</v>
      </c>
    </row>
    <row r="99" spans="1:4" x14ac:dyDescent="0.25">
      <c r="A99" s="212" t="s">
        <v>128</v>
      </c>
      <c r="B99" s="211" t="s">
        <v>284</v>
      </c>
      <c r="C99" s="7">
        <v>41967</v>
      </c>
      <c r="D99" s="213">
        <v>44</v>
      </c>
    </row>
    <row r="100" spans="1:4" ht="15.75" thickBot="1" x14ac:dyDescent="0.3">
      <c r="A100" s="212" t="s">
        <v>128</v>
      </c>
      <c r="B100" s="211" t="s">
        <v>283</v>
      </c>
      <c r="C100" s="7">
        <v>42290</v>
      </c>
      <c r="D100" s="213">
        <v>44</v>
      </c>
    </row>
    <row r="101" spans="1:4" x14ac:dyDescent="0.25">
      <c r="A101" s="208" t="s">
        <v>131</v>
      </c>
      <c r="B101" s="207" t="s">
        <v>132</v>
      </c>
      <c r="C101" s="206">
        <v>42180</v>
      </c>
      <c r="D101" s="205">
        <v>45</v>
      </c>
    </row>
    <row r="102" spans="1:4" ht="15.75" thickBot="1" x14ac:dyDescent="0.3">
      <c r="A102" s="204" t="s">
        <v>131</v>
      </c>
      <c r="B102" s="203" t="s">
        <v>133</v>
      </c>
      <c r="C102" s="202">
        <v>43027</v>
      </c>
      <c r="D102" s="201">
        <v>45</v>
      </c>
    </row>
    <row r="103" spans="1:4" x14ac:dyDescent="0.25">
      <c r="A103" s="212" t="s">
        <v>134</v>
      </c>
      <c r="B103" s="211" t="s">
        <v>135</v>
      </c>
      <c r="C103" s="210">
        <v>39493</v>
      </c>
      <c r="D103" s="209">
        <v>46</v>
      </c>
    </row>
    <row r="104" spans="1:4" x14ac:dyDescent="0.25">
      <c r="A104" s="212" t="s">
        <v>134</v>
      </c>
      <c r="B104" s="211" t="s">
        <v>282</v>
      </c>
      <c r="C104" s="210">
        <v>39995</v>
      </c>
      <c r="D104" s="209">
        <v>46</v>
      </c>
    </row>
    <row r="105" spans="1:4" ht="15.75" thickBot="1" x14ac:dyDescent="0.3">
      <c r="A105" s="204" t="s">
        <v>134</v>
      </c>
      <c r="B105" s="203" t="s">
        <v>281</v>
      </c>
      <c r="C105" s="202">
        <v>42429</v>
      </c>
      <c r="D105" s="209">
        <v>46</v>
      </c>
    </row>
    <row r="106" spans="1:4" x14ac:dyDescent="0.25">
      <c r="A106" s="208" t="s">
        <v>136</v>
      </c>
      <c r="B106" s="207" t="s">
        <v>280</v>
      </c>
      <c r="C106" s="206">
        <v>37196</v>
      </c>
      <c r="D106" s="205">
        <v>47</v>
      </c>
    </row>
    <row r="107" spans="1:4" x14ac:dyDescent="0.25">
      <c r="A107" s="212" t="s">
        <v>136</v>
      </c>
      <c r="B107" s="211" t="s">
        <v>137</v>
      </c>
      <c r="C107" s="210">
        <v>41039</v>
      </c>
      <c r="D107" s="209">
        <v>47</v>
      </c>
    </row>
    <row r="108" spans="1:4" x14ac:dyDescent="0.25">
      <c r="A108" s="212" t="s">
        <v>136</v>
      </c>
      <c r="B108" s="211" t="s">
        <v>138</v>
      </c>
      <c r="C108" s="210">
        <v>41919</v>
      </c>
      <c r="D108" s="209">
        <v>47</v>
      </c>
    </row>
    <row r="109" spans="1:4" ht="15.75" thickBot="1" x14ac:dyDescent="0.3">
      <c r="A109" s="204" t="s">
        <v>136</v>
      </c>
      <c r="B109" s="203" t="s">
        <v>139</v>
      </c>
      <c r="C109" s="202">
        <v>42528</v>
      </c>
      <c r="D109" s="201">
        <v>47</v>
      </c>
    </row>
    <row r="110" spans="1:4" x14ac:dyDescent="0.25">
      <c r="A110" s="208" t="s">
        <v>140</v>
      </c>
      <c r="B110" s="207" t="s">
        <v>279</v>
      </c>
      <c r="C110" s="206">
        <v>36866</v>
      </c>
      <c r="D110" s="209">
        <v>48</v>
      </c>
    </row>
    <row r="111" spans="1:4" x14ac:dyDescent="0.25">
      <c r="A111" s="212" t="s">
        <v>140</v>
      </c>
      <c r="B111" s="211" t="s">
        <v>278</v>
      </c>
      <c r="C111" s="210">
        <v>38377</v>
      </c>
      <c r="D111" s="209">
        <v>48</v>
      </c>
    </row>
    <row r="112" spans="1:4" x14ac:dyDescent="0.25">
      <c r="A112" s="212" t="s">
        <v>140</v>
      </c>
      <c r="B112" s="211" t="s">
        <v>277</v>
      </c>
      <c r="C112" s="210">
        <v>40429</v>
      </c>
      <c r="D112" s="209">
        <v>48</v>
      </c>
    </row>
    <row r="113" spans="1:4" x14ac:dyDescent="0.25">
      <c r="A113" s="212" t="s">
        <v>140</v>
      </c>
      <c r="B113" s="211" t="s">
        <v>141</v>
      </c>
      <c r="C113" s="210">
        <v>41027</v>
      </c>
      <c r="D113" s="209">
        <v>48</v>
      </c>
    </row>
    <row r="114" spans="1:4" ht="15.75" thickBot="1" x14ac:dyDescent="0.3">
      <c r="A114" s="204" t="s">
        <v>140</v>
      </c>
      <c r="B114" s="203" t="s">
        <v>276</v>
      </c>
      <c r="C114" s="202">
        <v>41676</v>
      </c>
      <c r="D114" s="209">
        <v>48</v>
      </c>
    </row>
    <row r="115" spans="1:4" ht="15.75" thickBot="1" x14ac:dyDescent="0.3">
      <c r="A115" s="200" t="s">
        <v>142</v>
      </c>
      <c r="B115" s="199" t="s">
        <v>143</v>
      </c>
      <c r="C115" s="198">
        <v>40183</v>
      </c>
      <c r="D115" s="197">
        <v>49</v>
      </c>
    </row>
    <row r="116" spans="1:4" ht="15.75" thickBot="1" x14ac:dyDescent="0.3">
      <c r="A116" s="208" t="s">
        <v>144</v>
      </c>
      <c r="B116" s="207" t="s">
        <v>145</v>
      </c>
      <c r="C116" s="206">
        <v>41151</v>
      </c>
      <c r="D116" s="209">
        <v>50</v>
      </c>
    </row>
    <row r="117" spans="1:4" x14ac:dyDescent="0.25">
      <c r="A117" s="208" t="s">
        <v>146</v>
      </c>
      <c r="B117" s="207" t="s">
        <v>275</v>
      </c>
      <c r="C117" s="206">
        <v>37564</v>
      </c>
      <c r="D117" s="205">
        <v>51</v>
      </c>
    </row>
    <row r="118" spans="1:4" x14ac:dyDescent="0.25">
      <c r="A118" s="212" t="s">
        <v>146</v>
      </c>
      <c r="B118" s="211" t="s">
        <v>147</v>
      </c>
      <c r="C118" s="210">
        <v>39499</v>
      </c>
      <c r="D118" s="209">
        <v>51</v>
      </c>
    </row>
    <row r="119" spans="1:4" ht="15.75" thickBot="1" x14ac:dyDescent="0.3">
      <c r="A119" s="204" t="s">
        <v>146</v>
      </c>
      <c r="B119" s="203" t="s">
        <v>148</v>
      </c>
      <c r="C119" s="202">
        <v>42972</v>
      </c>
      <c r="D119" s="201">
        <v>51</v>
      </c>
    </row>
    <row r="120" spans="1:4" ht="15.75" thickBot="1" x14ac:dyDescent="0.3">
      <c r="A120" s="200" t="s">
        <v>149</v>
      </c>
      <c r="B120" s="199" t="s">
        <v>150</v>
      </c>
      <c r="C120" s="198">
        <v>38338</v>
      </c>
      <c r="D120" s="209">
        <v>52</v>
      </c>
    </row>
    <row r="121" spans="1:4" ht="15.75" thickBot="1" x14ac:dyDescent="0.3">
      <c r="A121" s="200" t="s">
        <v>274</v>
      </c>
      <c r="B121" s="199" t="s">
        <v>273</v>
      </c>
      <c r="C121" s="198">
        <v>38918</v>
      </c>
      <c r="D121" s="197">
        <v>53</v>
      </c>
    </row>
    <row r="122" spans="1:4" x14ac:dyDescent="0.25">
      <c r="A122" s="208" t="s">
        <v>151</v>
      </c>
      <c r="B122" s="207" t="s">
        <v>152</v>
      </c>
      <c r="C122" s="206">
        <v>38079</v>
      </c>
      <c r="D122" s="209">
        <v>54</v>
      </c>
    </row>
    <row r="123" spans="1:4" x14ac:dyDescent="0.25">
      <c r="A123" s="212" t="s">
        <v>151</v>
      </c>
      <c r="B123" s="211" t="s">
        <v>153</v>
      </c>
      <c r="C123" s="210">
        <v>38882</v>
      </c>
      <c r="D123" s="209">
        <v>54</v>
      </c>
    </row>
    <row r="124" spans="1:4" ht="15.75" thickBot="1" x14ac:dyDescent="0.3">
      <c r="A124" s="212" t="s">
        <v>151</v>
      </c>
      <c r="B124" s="211" t="s">
        <v>272</v>
      </c>
      <c r="C124" s="210">
        <v>41645</v>
      </c>
      <c r="D124" s="209">
        <v>54</v>
      </c>
    </row>
    <row r="125" spans="1:4" x14ac:dyDescent="0.25">
      <c r="A125" s="208" t="s">
        <v>154</v>
      </c>
      <c r="B125" s="207" t="s">
        <v>271</v>
      </c>
      <c r="C125" s="206">
        <v>36658</v>
      </c>
      <c r="D125" s="205">
        <v>55</v>
      </c>
    </row>
    <row r="126" spans="1:4" x14ac:dyDescent="0.25">
      <c r="A126" s="212" t="s">
        <v>154</v>
      </c>
      <c r="B126" s="211" t="s">
        <v>155</v>
      </c>
      <c r="C126" s="210">
        <v>39238</v>
      </c>
      <c r="D126" s="209">
        <v>55</v>
      </c>
    </row>
    <row r="127" spans="1:4" x14ac:dyDescent="0.25">
      <c r="A127" s="212" t="s">
        <v>154</v>
      </c>
      <c r="B127" s="211" t="s">
        <v>156</v>
      </c>
      <c r="C127" s="210">
        <v>39582</v>
      </c>
      <c r="D127" s="209">
        <v>55</v>
      </c>
    </row>
    <row r="128" spans="1:4" x14ac:dyDescent="0.25">
      <c r="A128" s="212" t="s">
        <v>154</v>
      </c>
      <c r="B128" s="211" t="s">
        <v>157</v>
      </c>
      <c r="C128" s="210">
        <v>41235</v>
      </c>
      <c r="D128" s="209">
        <v>55</v>
      </c>
    </row>
    <row r="129" spans="1:4" ht="15.75" thickBot="1" x14ac:dyDescent="0.3">
      <c r="A129" s="204" t="s">
        <v>154</v>
      </c>
      <c r="B129" s="203" t="s">
        <v>158</v>
      </c>
      <c r="C129" s="202">
        <v>41772</v>
      </c>
      <c r="D129" s="201">
        <v>55</v>
      </c>
    </row>
    <row r="130" spans="1:4" ht="15.75" thickBot="1" x14ac:dyDescent="0.3">
      <c r="A130" s="200" t="s">
        <v>270</v>
      </c>
      <c r="B130" s="199" t="s">
        <v>269</v>
      </c>
      <c r="C130" s="198">
        <v>39902</v>
      </c>
      <c r="D130" s="209">
        <v>56</v>
      </c>
    </row>
    <row r="131" spans="1:4" x14ac:dyDescent="0.25">
      <c r="A131" s="208" t="s">
        <v>159</v>
      </c>
      <c r="B131" s="207" t="s">
        <v>160</v>
      </c>
      <c r="C131" s="206">
        <v>40673</v>
      </c>
      <c r="D131" s="205">
        <v>57</v>
      </c>
    </row>
    <row r="132" spans="1:4" x14ac:dyDescent="0.25">
      <c r="A132" s="212" t="s">
        <v>159</v>
      </c>
      <c r="B132" s="211" t="s">
        <v>161</v>
      </c>
      <c r="C132" s="210">
        <v>41652</v>
      </c>
      <c r="D132" s="209">
        <v>57</v>
      </c>
    </row>
    <row r="133" spans="1:4" x14ac:dyDescent="0.25">
      <c r="A133" s="212" t="s">
        <v>159</v>
      </c>
      <c r="B133" s="211" t="s">
        <v>162</v>
      </c>
      <c r="C133" s="210">
        <v>42501</v>
      </c>
      <c r="D133" s="209">
        <v>57</v>
      </c>
    </row>
    <row r="134" spans="1:4" ht="15.75" thickBot="1" x14ac:dyDescent="0.3">
      <c r="A134" s="204" t="s">
        <v>159</v>
      </c>
      <c r="B134" s="203" t="s">
        <v>163</v>
      </c>
      <c r="C134" s="202">
        <v>43199</v>
      </c>
      <c r="D134" s="201">
        <v>57</v>
      </c>
    </row>
    <row r="135" spans="1:4" ht="15.75" thickBot="1" x14ac:dyDescent="0.3">
      <c r="A135" s="200" t="s">
        <v>164</v>
      </c>
      <c r="B135" s="199" t="s">
        <v>165</v>
      </c>
      <c r="C135" s="198">
        <v>42653</v>
      </c>
      <c r="D135" s="209">
        <v>58</v>
      </c>
    </row>
    <row r="136" spans="1:4" ht="15.75" thickBot="1" x14ac:dyDescent="0.3">
      <c r="A136" s="204" t="s">
        <v>166</v>
      </c>
      <c r="B136" s="203" t="s">
        <v>167</v>
      </c>
      <c r="C136" s="202">
        <v>40567</v>
      </c>
      <c r="D136" s="201">
        <v>59</v>
      </c>
    </row>
    <row r="137" spans="1:4" ht="15.75" thickBot="1" x14ac:dyDescent="0.3">
      <c r="A137" s="200" t="s">
        <v>168</v>
      </c>
      <c r="B137" s="199" t="s">
        <v>169</v>
      </c>
      <c r="C137" s="198">
        <v>42594</v>
      </c>
      <c r="D137" s="209">
        <v>60</v>
      </c>
    </row>
    <row r="138" spans="1:4" ht="15.75" thickBot="1" x14ac:dyDescent="0.3">
      <c r="A138" s="204" t="s">
        <v>170</v>
      </c>
      <c r="B138" s="203" t="s">
        <v>171</v>
      </c>
      <c r="C138" s="202">
        <v>38775</v>
      </c>
      <c r="D138" s="201">
        <v>61</v>
      </c>
    </row>
    <row r="139" spans="1:4" ht="15.75" thickBot="1" x14ac:dyDescent="0.3">
      <c r="A139" s="204" t="s">
        <v>172</v>
      </c>
      <c r="B139" s="203" t="s">
        <v>173</v>
      </c>
      <c r="C139" s="202">
        <v>42675</v>
      </c>
      <c r="D139" s="209">
        <v>62</v>
      </c>
    </row>
    <row r="140" spans="1:4" x14ac:dyDescent="0.25">
      <c r="A140" s="212" t="s">
        <v>174</v>
      </c>
      <c r="B140" s="211" t="s">
        <v>103</v>
      </c>
      <c r="C140" s="210">
        <v>37771</v>
      </c>
      <c r="D140" s="209">
        <v>63</v>
      </c>
    </row>
    <row r="141" spans="1:4" x14ac:dyDescent="0.25">
      <c r="A141" s="212" t="s">
        <v>174</v>
      </c>
      <c r="B141" s="211" t="s">
        <v>175</v>
      </c>
      <c r="C141" s="210">
        <v>38650</v>
      </c>
      <c r="D141" s="209">
        <v>63</v>
      </c>
    </row>
    <row r="142" spans="1:4" x14ac:dyDescent="0.25">
      <c r="A142" s="212" t="s">
        <v>174</v>
      </c>
      <c r="B142" s="211" t="s">
        <v>176</v>
      </c>
      <c r="C142" s="210">
        <v>39402</v>
      </c>
      <c r="D142" s="209">
        <v>63</v>
      </c>
    </row>
    <row r="143" spans="1:4" x14ac:dyDescent="0.25">
      <c r="A143" s="212" t="s">
        <v>174</v>
      </c>
      <c r="B143" s="211" t="s">
        <v>177</v>
      </c>
      <c r="C143" s="210">
        <v>39855</v>
      </c>
      <c r="D143" s="209">
        <v>63</v>
      </c>
    </row>
    <row r="144" spans="1:4" x14ac:dyDescent="0.25">
      <c r="A144" s="212" t="s">
        <v>174</v>
      </c>
      <c r="B144" s="211" t="s">
        <v>268</v>
      </c>
      <c r="C144" s="210">
        <v>40683</v>
      </c>
      <c r="D144" s="209">
        <v>63</v>
      </c>
    </row>
    <row r="145" spans="1:4" x14ac:dyDescent="0.25">
      <c r="A145" s="212" t="s">
        <v>174</v>
      </c>
      <c r="B145" s="211" t="s">
        <v>178</v>
      </c>
      <c r="C145" s="210">
        <v>41255</v>
      </c>
      <c r="D145" s="209">
        <v>63</v>
      </c>
    </row>
    <row r="146" spans="1:4" x14ac:dyDescent="0.25">
      <c r="A146" s="212" t="s">
        <v>174</v>
      </c>
      <c r="B146" s="211" t="s">
        <v>267</v>
      </c>
      <c r="C146" s="210">
        <v>42662</v>
      </c>
      <c r="D146" s="209">
        <v>63</v>
      </c>
    </row>
    <row r="147" spans="1:4" ht="15.75" thickBot="1" x14ac:dyDescent="0.3">
      <c r="A147" s="204" t="s">
        <v>174</v>
      </c>
      <c r="B147" s="203" t="s">
        <v>179</v>
      </c>
      <c r="C147" s="202">
        <v>43067</v>
      </c>
      <c r="D147" s="201">
        <v>63</v>
      </c>
    </row>
    <row r="148" spans="1:4" x14ac:dyDescent="0.25">
      <c r="A148" s="208" t="s">
        <v>180</v>
      </c>
      <c r="B148" s="207" t="s">
        <v>181</v>
      </c>
      <c r="C148" s="206">
        <v>37372</v>
      </c>
      <c r="D148" s="209">
        <v>64</v>
      </c>
    </row>
    <row r="149" spans="1:4" ht="15.75" thickBot="1" x14ac:dyDescent="0.3">
      <c r="A149" s="204" t="s">
        <v>180</v>
      </c>
      <c r="B149" s="203" t="s">
        <v>182</v>
      </c>
      <c r="C149" s="202">
        <v>42207</v>
      </c>
      <c r="D149" s="209">
        <v>64</v>
      </c>
    </row>
    <row r="150" spans="1:4" x14ac:dyDescent="0.25">
      <c r="A150" s="208" t="s">
        <v>183</v>
      </c>
      <c r="B150" s="207" t="s">
        <v>184</v>
      </c>
      <c r="C150" s="206">
        <v>39897</v>
      </c>
      <c r="D150" s="205">
        <v>65</v>
      </c>
    </row>
    <row r="151" spans="1:4" ht="15.75" thickBot="1" x14ac:dyDescent="0.3">
      <c r="A151" s="204" t="s">
        <v>183</v>
      </c>
      <c r="B151" s="203" t="s">
        <v>185</v>
      </c>
      <c r="C151" s="202">
        <v>42438</v>
      </c>
      <c r="D151" s="201">
        <v>65</v>
      </c>
    </row>
    <row r="152" spans="1:4" x14ac:dyDescent="0.25">
      <c r="A152" s="208" t="s">
        <v>186</v>
      </c>
      <c r="B152" s="207" t="s">
        <v>187</v>
      </c>
      <c r="C152" s="206">
        <v>38412</v>
      </c>
      <c r="D152" s="209">
        <v>66</v>
      </c>
    </row>
    <row r="153" spans="1:4" ht="15.75" thickBot="1" x14ac:dyDescent="0.3">
      <c r="A153" s="204" t="s">
        <v>186</v>
      </c>
      <c r="B153" s="203" t="s">
        <v>188</v>
      </c>
      <c r="C153" s="202">
        <v>39889</v>
      </c>
      <c r="D153" s="209">
        <v>66</v>
      </c>
    </row>
    <row r="154" spans="1:4" x14ac:dyDescent="0.25">
      <c r="A154" s="208" t="s">
        <v>189</v>
      </c>
      <c r="B154" s="207" t="s">
        <v>190</v>
      </c>
      <c r="C154" s="206">
        <v>41583</v>
      </c>
      <c r="D154" s="205">
        <v>67</v>
      </c>
    </row>
    <row r="155" spans="1:4" ht="15.75" thickBot="1" x14ac:dyDescent="0.3">
      <c r="A155" s="204" t="s">
        <v>189</v>
      </c>
      <c r="B155" s="203" t="s">
        <v>156</v>
      </c>
      <c r="C155" s="202">
        <v>42485</v>
      </c>
      <c r="D155" s="201">
        <v>67</v>
      </c>
    </row>
    <row r="156" spans="1:4" ht="15.75" thickBot="1" x14ac:dyDescent="0.3">
      <c r="A156" s="200" t="s">
        <v>266</v>
      </c>
      <c r="B156" s="199" t="s">
        <v>265</v>
      </c>
      <c r="C156" s="198">
        <v>41249</v>
      </c>
      <c r="D156" s="209">
        <v>68</v>
      </c>
    </row>
    <row r="157" spans="1:4" x14ac:dyDescent="0.25">
      <c r="A157" s="208" t="s">
        <v>191</v>
      </c>
      <c r="B157" s="207" t="s">
        <v>192</v>
      </c>
      <c r="C157" s="206">
        <v>41648</v>
      </c>
      <c r="D157" s="205">
        <v>69</v>
      </c>
    </row>
    <row r="158" spans="1:4" ht="15.75" thickBot="1" x14ac:dyDescent="0.3">
      <c r="A158" s="204" t="s">
        <v>191</v>
      </c>
      <c r="B158" s="203" t="s">
        <v>193</v>
      </c>
      <c r="C158" s="202">
        <v>43007</v>
      </c>
      <c r="D158" s="201">
        <v>69</v>
      </c>
    </row>
    <row r="159" spans="1:4" ht="15.75" thickBot="1" x14ac:dyDescent="0.3">
      <c r="A159" s="200" t="s">
        <v>194</v>
      </c>
      <c r="B159" s="199" t="s">
        <v>195</v>
      </c>
      <c r="C159" s="198">
        <v>39629</v>
      </c>
      <c r="D159" s="197">
        <v>70</v>
      </c>
    </row>
    <row r="160" spans="1:4" x14ac:dyDescent="0.25">
      <c r="A160" s="193"/>
      <c r="B160" s="193"/>
      <c r="C160" s="193"/>
    </row>
    <row r="161" spans="1:4" x14ac:dyDescent="0.25">
      <c r="A161" s="193"/>
      <c r="B161" s="193"/>
      <c r="C161" s="193"/>
      <c r="D161" s="19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0A768-EC49-4BA1-B50B-8B680BB57433}">
  <dimension ref="A1:K103"/>
  <sheetViews>
    <sheetView topLeftCell="A84" workbookViewId="0">
      <selection activeCell="A88" sqref="A88:J103"/>
    </sheetView>
  </sheetViews>
  <sheetFormatPr defaultRowHeight="15" x14ac:dyDescent="0.25"/>
  <cols>
    <col min="1" max="1" width="18.140625" bestFit="1" customWidth="1"/>
    <col min="2" max="2" width="12.7109375" bestFit="1" customWidth="1"/>
    <col min="3" max="5" width="18.140625" bestFit="1" customWidth="1"/>
    <col min="6" max="6" width="12" bestFit="1" customWidth="1"/>
    <col min="7" max="7" width="18.140625" bestFit="1" customWidth="1"/>
    <col min="8" max="8" width="12.7109375" bestFit="1" customWidth="1"/>
    <col min="9" max="10" width="18.140625" bestFit="1" customWidth="1"/>
    <col min="11" max="11" width="12.7109375" bestFit="1" customWidth="1"/>
    <col min="13" max="13" width="18.140625" bestFit="1" customWidth="1"/>
    <col min="14" max="14" width="12.7109375" bestFit="1" customWidth="1"/>
  </cols>
  <sheetData>
    <row r="1" spans="1:10" ht="15.75" thickBot="1" x14ac:dyDescent="0.3">
      <c r="A1" s="153" t="s">
        <v>263</v>
      </c>
    </row>
    <row r="2" spans="1:10" x14ac:dyDescent="0.25">
      <c r="A2" s="189" t="s">
        <v>224</v>
      </c>
      <c r="B2" s="190"/>
      <c r="C2" s="189" t="s">
        <v>220</v>
      </c>
      <c r="D2" s="190"/>
      <c r="E2" s="189" t="s">
        <v>221</v>
      </c>
      <c r="F2" s="190"/>
      <c r="G2" s="189" t="s">
        <v>222</v>
      </c>
      <c r="H2" s="190"/>
      <c r="I2" s="189" t="s">
        <v>223</v>
      </c>
      <c r="J2" s="190"/>
    </row>
    <row r="3" spans="1:10" x14ac:dyDescent="0.25">
      <c r="A3" s="162"/>
      <c r="B3" s="163"/>
      <c r="C3" s="162"/>
      <c r="D3" s="163"/>
      <c r="E3" s="162"/>
      <c r="F3" s="163"/>
      <c r="G3" s="162"/>
      <c r="H3" s="163"/>
      <c r="I3" s="162"/>
      <c r="J3" s="163"/>
    </row>
    <row r="4" spans="1:10" x14ac:dyDescent="0.25">
      <c r="A4" s="162" t="s">
        <v>247</v>
      </c>
      <c r="B4" s="164">
        <v>-1.2030112543755412E-3</v>
      </c>
      <c r="C4" s="162" t="s">
        <v>247</v>
      </c>
      <c r="D4" s="164">
        <v>2.406678074646125E-3</v>
      </c>
      <c r="E4" s="162" t="s">
        <v>247</v>
      </c>
      <c r="F4" s="164">
        <v>9.0660933003269221E-3</v>
      </c>
      <c r="G4" s="162" t="s">
        <v>247</v>
      </c>
      <c r="H4" s="164">
        <v>-6.5003006320976213E-3</v>
      </c>
      <c r="I4" s="162" t="s">
        <v>247</v>
      </c>
      <c r="J4" s="164">
        <v>-1.8341925327591057E-2</v>
      </c>
    </row>
    <row r="5" spans="1:10" x14ac:dyDescent="0.25">
      <c r="A5" s="162" t="s">
        <v>248</v>
      </c>
      <c r="B5" s="164">
        <v>4.4614304415778547E-3</v>
      </c>
      <c r="C5" s="162" t="s">
        <v>248</v>
      </c>
      <c r="D5" s="164">
        <v>1.0010498130160847E-2</v>
      </c>
      <c r="E5" s="162" t="s">
        <v>248</v>
      </c>
      <c r="F5" s="164">
        <v>1.3867550321587038E-2</v>
      </c>
      <c r="G5" s="162" t="s">
        <v>248</v>
      </c>
      <c r="H5" s="164">
        <v>1.9745668094500322E-2</v>
      </c>
      <c r="I5" s="162" t="s">
        <v>248</v>
      </c>
      <c r="J5" s="164">
        <v>2.3174891999652513E-2</v>
      </c>
    </row>
    <row r="6" spans="1:10" x14ac:dyDescent="0.25">
      <c r="A6" s="162" t="s">
        <v>249</v>
      </c>
      <c r="B6" s="164">
        <v>-2.7755971535403515E-4</v>
      </c>
      <c r="C6" s="162" t="s">
        <v>249</v>
      </c>
      <c r="D6" s="164">
        <v>8.0861781397046847E-4</v>
      </c>
      <c r="E6" s="162" t="s">
        <v>249</v>
      </c>
      <c r="F6" s="164">
        <v>-4.6305897916994682E-3</v>
      </c>
      <c r="G6" s="162" t="s">
        <v>249</v>
      </c>
      <c r="H6" s="164">
        <v>-1.6677119843216112E-2</v>
      </c>
      <c r="I6" s="162" t="s">
        <v>249</v>
      </c>
      <c r="J6" s="164">
        <v>-2.6928931989731897E-2</v>
      </c>
    </row>
    <row r="7" spans="1:10" x14ac:dyDescent="0.25">
      <c r="A7" s="162" t="s">
        <v>250</v>
      </c>
      <c r="B7" s="164" t="e">
        <v>#N/A</v>
      </c>
      <c r="C7" s="162" t="s">
        <v>250</v>
      </c>
      <c r="D7" s="164" t="e">
        <v>#N/A</v>
      </c>
      <c r="E7" s="162" t="s">
        <v>250</v>
      </c>
      <c r="F7" s="164" t="e">
        <v>#N/A</v>
      </c>
      <c r="G7" s="162" t="s">
        <v>250</v>
      </c>
      <c r="H7" s="164" t="e">
        <v>#N/A</v>
      </c>
      <c r="I7" s="162" t="s">
        <v>250</v>
      </c>
      <c r="J7" s="164" t="e">
        <v>#N/A</v>
      </c>
    </row>
    <row r="8" spans="1:10" x14ac:dyDescent="0.25">
      <c r="A8" s="162" t="s">
        <v>244</v>
      </c>
      <c r="B8" s="164">
        <v>4.6791877226225201E-2</v>
      </c>
      <c r="C8" s="162" t="s">
        <v>244</v>
      </c>
      <c r="D8" s="164">
        <v>0.10499099013503455</v>
      </c>
      <c r="E8" s="162" t="s">
        <v>244</v>
      </c>
      <c r="F8" s="164">
        <v>0.14544409479725315</v>
      </c>
      <c r="G8" s="162" t="s">
        <v>244</v>
      </c>
      <c r="H8" s="164">
        <v>0.20709431410542994</v>
      </c>
      <c r="I8" s="162" t="s">
        <v>244</v>
      </c>
      <c r="J8" s="164">
        <v>0.24306031784623214</v>
      </c>
    </row>
    <row r="9" spans="1:10" ht="15.75" thickBot="1" x14ac:dyDescent="0.3">
      <c r="A9" s="162" t="s">
        <v>251</v>
      </c>
      <c r="B9" s="164">
        <v>2.1894797743541323E-3</v>
      </c>
      <c r="C9" s="162" t="s">
        <v>251</v>
      </c>
      <c r="D9" s="164">
        <v>1.102310800953492E-2</v>
      </c>
      <c r="E9" s="162" t="s">
        <v>251</v>
      </c>
      <c r="F9" s="164">
        <v>2.1153984711392359E-2</v>
      </c>
      <c r="G9" s="162" t="s">
        <v>251</v>
      </c>
      <c r="H9" s="164">
        <v>4.2888054934798484E-2</v>
      </c>
      <c r="I9" s="162" t="s">
        <v>251</v>
      </c>
      <c r="J9" s="164">
        <v>5.9078318111511395E-2</v>
      </c>
    </row>
    <row r="10" spans="1:10" ht="15.75" thickBot="1" x14ac:dyDescent="0.3">
      <c r="A10" s="158" t="s">
        <v>252</v>
      </c>
      <c r="B10" s="159">
        <v>7.2625259585741073</v>
      </c>
      <c r="C10" s="158" t="s">
        <v>252</v>
      </c>
      <c r="D10" s="159">
        <v>13.613611242045712</v>
      </c>
      <c r="E10" s="158" t="s">
        <v>252</v>
      </c>
      <c r="F10" s="159">
        <v>12.739104240130501</v>
      </c>
      <c r="G10" s="158" t="s">
        <v>252</v>
      </c>
      <c r="H10" s="159">
        <v>4.7841924002027323</v>
      </c>
      <c r="I10" s="158" t="s">
        <v>252</v>
      </c>
      <c r="J10" s="159">
        <v>4.5432563793742755</v>
      </c>
    </row>
    <row r="11" spans="1:10" ht="15.75" thickBot="1" x14ac:dyDescent="0.3">
      <c r="A11" s="160" t="s">
        <v>253</v>
      </c>
      <c r="B11" s="161">
        <v>0.96873331221380998</v>
      </c>
      <c r="C11" s="160" t="s">
        <v>253</v>
      </c>
      <c r="D11" s="161">
        <v>1.3184915816382354</v>
      </c>
      <c r="E11" s="160" t="s">
        <v>253</v>
      </c>
      <c r="F11" s="161">
        <v>1.987041703801276</v>
      </c>
      <c r="G11" s="160" t="s">
        <v>253</v>
      </c>
      <c r="H11" s="161">
        <v>0.93592491974586733</v>
      </c>
      <c r="I11" s="160" t="s">
        <v>253</v>
      </c>
      <c r="J11" s="161">
        <v>-7.2070927422708375E-2</v>
      </c>
    </row>
    <row r="12" spans="1:10" x14ac:dyDescent="0.25">
      <c r="A12" s="162" t="s">
        <v>254</v>
      </c>
      <c r="B12" s="164">
        <v>0.3850142804465802</v>
      </c>
      <c r="C12" s="162" t="s">
        <v>254</v>
      </c>
      <c r="D12" s="164">
        <v>1.0477381874709939</v>
      </c>
      <c r="E12" s="162" t="s">
        <v>254</v>
      </c>
      <c r="F12" s="164">
        <v>1.3935850237770049</v>
      </c>
      <c r="G12" s="162" t="s">
        <v>254</v>
      </c>
      <c r="H12" s="164">
        <v>1.4016037771267831</v>
      </c>
      <c r="I12" s="162" t="s">
        <v>254</v>
      </c>
      <c r="J12" s="164">
        <v>1.8174458501717399</v>
      </c>
    </row>
    <row r="13" spans="1:10" x14ac:dyDescent="0.25">
      <c r="A13" s="162" t="s">
        <v>255</v>
      </c>
      <c r="B13" s="164">
        <v>-0.15315602579039828</v>
      </c>
      <c r="C13" s="162" t="s">
        <v>255</v>
      </c>
      <c r="D13" s="164">
        <v>-0.43952993079005809</v>
      </c>
      <c r="E13" s="162" t="s">
        <v>255</v>
      </c>
      <c r="F13" s="164">
        <v>-0.51751102881509758</v>
      </c>
      <c r="G13" s="162" t="s">
        <v>255</v>
      </c>
      <c r="H13" s="164">
        <v>-0.57454844272518812</v>
      </c>
      <c r="I13" s="162" t="s">
        <v>255</v>
      </c>
      <c r="J13" s="164">
        <v>-0.94601237331795929</v>
      </c>
    </row>
    <row r="14" spans="1:10" x14ac:dyDescent="0.25">
      <c r="A14" s="162" t="s">
        <v>256</v>
      </c>
      <c r="B14" s="164">
        <v>0.23185825465618193</v>
      </c>
      <c r="C14" s="162" t="s">
        <v>256</v>
      </c>
      <c r="D14" s="164">
        <v>0.60820825668093581</v>
      </c>
      <c r="E14" s="162" t="s">
        <v>256</v>
      </c>
      <c r="F14" s="164">
        <v>0.8760739949619073</v>
      </c>
      <c r="G14" s="162" t="s">
        <v>256</v>
      </c>
      <c r="H14" s="164">
        <v>0.82705533440159495</v>
      </c>
      <c r="I14" s="162" t="s">
        <v>256</v>
      </c>
      <c r="J14" s="164">
        <v>0.87143347685378059</v>
      </c>
    </row>
    <row r="15" spans="1:10" x14ac:dyDescent="0.25">
      <c r="A15" s="162" t="s">
        <v>257</v>
      </c>
      <c r="B15" s="164">
        <v>-0.13233123798130952</v>
      </c>
      <c r="C15" s="162" t="s">
        <v>257</v>
      </c>
      <c r="D15" s="164">
        <v>0.26473458821107376</v>
      </c>
      <c r="E15" s="162" t="s">
        <v>257</v>
      </c>
      <c r="F15" s="164">
        <v>0.99727026303596134</v>
      </c>
      <c r="G15" s="162" t="s">
        <v>257</v>
      </c>
      <c r="H15" s="164">
        <v>-0.71503306953073831</v>
      </c>
      <c r="I15" s="162" t="s">
        <v>257</v>
      </c>
      <c r="J15" s="164">
        <v>-2.0176117860350162</v>
      </c>
    </row>
    <row r="16" spans="1:10" ht="15.75" thickBot="1" x14ac:dyDescent="0.3">
      <c r="A16" s="156" t="s">
        <v>258</v>
      </c>
      <c r="B16" s="165">
        <v>110</v>
      </c>
      <c r="C16" s="156" t="s">
        <v>258</v>
      </c>
      <c r="D16" s="165">
        <v>110</v>
      </c>
      <c r="E16" s="156" t="s">
        <v>258</v>
      </c>
      <c r="F16" s="165">
        <v>110</v>
      </c>
      <c r="G16" s="156" t="s">
        <v>258</v>
      </c>
      <c r="H16" s="165">
        <v>110</v>
      </c>
      <c r="I16" s="156" t="s">
        <v>258</v>
      </c>
      <c r="J16" s="165">
        <v>110</v>
      </c>
    </row>
    <row r="18" spans="1:10" ht="15.75" thickBot="1" x14ac:dyDescent="0.3"/>
    <row r="19" spans="1:10" ht="15.75" thickBot="1" x14ac:dyDescent="0.3">
      <c r="A19" s="153" t="s">
        <v>264</v>
      </c>
    </row>
    <row r="20" spans="1:10" ht="15.75" thickBot="1" x14ac:dyDescent="0.3">
      <c r="A20" s="153" t="s">
        <v>224</v>
      </c>
    </row>
    <row r="21" spans="1:10" x14ac:dyDescent="0.25">
      <c r="A21" s="189" t="s">
        <v>207</v>
      </c>
      <c r="B21" s="190"/>
      <c r="C21" s="189" t="s">
        <v>208</v>
      </c>
      <c r="D21" s="190"/>
      <c r="E21" s="189" t="s">
        <v>209</v>
      </c>
      <c r="F21" s="190"/>
      <c r="G21" s="189" t="s">
        <v>210</v>
      </c>
      <c r="H21" s="190"/>
      <c r="I21" s="189" t="s">
        <v>197</v>
      </c>
      <c r="J21" s="190"/>
    </row>
    <row r="22" spans="1:10" x14ac:dyDescent="0.25">
      <c r="A22" s="162"/>
      <c r="B22" s="163"/>
      <c r="C22" s="162"/>
      <c r="D22" s="163"/>
      <c r="E22" s="162"/>
      <c r="F22" s="163"/>
      <c r="G22" s="162"/>
      <c r="H22" s="123"/>
      <c r="I22" s="162"/>
      <c r="J22" s="163"/>
    </row>
    <row r="23" spans="1:10" x14ac:dyDescent="0.25">
      <c r="A23" s="162" t="s">
        <v>247</v>
      </c>
      <c r="B23" s="164">
        <v>-1.2837493479908107E-3</v>
      </c>
      <c r="C23" s="162" t="s">
        <v>247</v>
      </c>
      <c r="D23" s="164">
        <v>-2.8234936871533323E-3</v>
      </c>
      <c r="E23" s="162" t="s">
        <v>247</v>
      </c>
      <c r="F23" s="164">
        <v>1.0354682675432288E-3</v>
      </c>
      <c r="G23" s="162" t="s">
        <v>247</v>
      </c>
      <c r="H23" s="125">
        <v>3.0313693761692217E-4</v>
      </c>
      <c r="I23" s="162" t="s">
        <v>247</v>
      </c>
      <c r="J23" s="164">
        <v>4.2926437934840732E-3</v>
      </c>
    </row>
    <row r="24" spans="1:10" x14ac:dyDescent="0.25">
      <c r="A24" s="162" t="s">
        <v>248</v>
      </c>
      <c r="B24" s="164">
        <v>1.078002104989514E-3</v>
      </c>
      <c r="C24" s="162" t="s">
        <v>248</v>
      </c>
      <c r="D24" s="164">
        <v>2.5360848668472664E-3</v>
      </c>
      <c r="E24" s="162" t="s">
        <v>248</v>
      </c>
      <c r="F24" s="164">
        <v>4.3307644507959084E-3</v>
      </c>
      <c r="G24" s="162" t="s">
        <v>248</v>
      </c>
      <c r="H24" s="125">
        <v>4.5171726733804493E-3</v>
      </c>
      <c r="I24" s="162" t="s">
        <v>248</v>
      </c>
      <c r="J24" s="164">
        <v>3.0810298459280423E-3</v>
      </c>
    </row>
    <row r="25" spans="1:10" x14ac:dyDescent="0.25">
      <c r="A25" s="162" t="s">
        <v>249</v>
      </c>
      <c r="B25" s="164">
        <v>0</v>
      </c>
      <c r="C25" s="162" t="s">
        <v>249</v>
      </c>
      <c r="D25" s="164">
        <v>0</v>
      </c>
      <c r="E25" s="162" t="s">
        <v>249</v>
      </c>
      <c r="F25" s="164">
        <v>0</v>
      </c>
      <c r="G25" s="162" t="s">
        <v>249</v>
      </c>
      <c r="H25" s="125">
        <v>0</v>
      </c>
      <c r="I25" s="162" t="s">
        <v>249</v>
      </c>
      <c r="J25" s="164">
        <v>0</v>
      </c>
    </row>
    <row r="26" spans="1:10" x14ac:dyDescent="0.25">
      <c r="A26" s="162" t="s">
        <v>250</v>
      </c>
      <c r="B26" s="164">
        <v>0</v>
      </c>
      <c r="C26" s="162" t="s">
        <v>250</v>
      </c>
      <c r="D26" s="164">
        <v>0</v>
      </c>
      <c r="E26" s="162" t="s">
        <v>250</v>
      </c>
      <c r="F26" s="164">
        <v>0</v>
      </c>
      <c r="G26" s="162" t="s">
        <v>250</v>
      </c>
      <c r="H26" s="125">
        <v>0</v>
      </c>
      <c r="I26" s="162" t="s">
        <v>250</v>
      </c>
      <c r="J26" s="164">
        <v>0</v>
      </c>
    </row>
    <row r="27" spans="1:10" x14ac:dyDescent="0.25">
      <c r="A27" s="162" t="s">
        <v>244</v>
      </c>
      <c r="B27" s="164">
        <v>1.0507064820603953E-2</v>
      </c>
      <c r="C27" s="162" t="s">
        <v>244</v>
      </c>
      <c r="D27" s="164">
        <v>2.471869763814253E-2</v>
      </c>
      <c r="E27" s="162" t="s">
        <v>244</v>
      </c>
      <c r="F27" s="164">
        <v>4.2211070457717256E-2</v>
      </c>
      <c r="G27" s="162" t="s">
        <v>244</v>
      </c>
      <c r="H27" s="125">
        <v>4.4027953067430146E-2</v>
      </c>
      <c r="I27" s="162" t="s">
        <v>244</v>
      </c>
      <c r="J27" s="164">
        <v>3.0030164278479075E-2</v>
      </c>
    </row>
    <row r="28" spans="1:10" ht="15.75" thickBot="1" x14ac:dyDescent="0.3">
      <c r="A28" s="162" t="s">
        <v>251</v>
      </c>
      <c r="B28" s="164">
        <v>1.1039841114437317E-4</v>
      </c>
      <c r="C28" s="162" t="s">
        <v>251</v>
      </c>
      <c r="D28" s="164">
        <v>6.1101401292591305E-4</v>
      </c>
      <c r="E28" s="162" t="s">
        <v>251</v>
      </c>
      <c r="F28" s="164">
        <v>1.7817744691863704E-3</v>
      </c>
      <c r="G28" s="162" t="s">
        <v>251</v>
      </c>
      <c r="H28" s="125">
        <v>1.9384606513078318E-3</v>
      </c>
      <c r="I28" s="162" t="s">
        <v>251</v>
      </c>
      <c r="J28" s="164">
        <v>9.0181076659244074E-4</v>
      </c>
    </row>
    <row r="29" spans="1:10" ht="15.75" thickBot="1" x14ac:dyDescent="0.3">
      <c r="A29" s="158" t="s">
        <v>252</v>
      </c>
      <c r="B29" s="159">
        <v>19.271482414674431</v>
      </c>
      <c r="C29" s="158" t="s">
        <v>252</v>
      </c>
      <c r="D29" s="159">
        <v>4.6321027435497921</v>
      </c>
      <c r="E29" s="158" t="s">
        <v>252</v>
      </c>
      <c r="F29" s="159">
        <v>11.919132564496483</v>
      </c>
      <c r="G29" s="158" t="s">
        <v>252</v>
      </c>
      <c r="H29" s="166">
        <v>9.919314917210091</v>
      </c>
      <c r="I29" s="158" t="s">
        <v>252</v>
      </c>
      <c r="J29" s="159">
        <v>36.549447198193306</v>
      </c>
    </row>
    <row r="30" spans="1:10" ht="15.75" thickBot="1" x14ac:dyDescent="0.3">
      <c r="A30" s="160" t="s">
        <v>253</v>
      </c>
      <c r="B30" s="161">
        <v>-0.85449947573340379</v>
      </c>
      <c r="C30" s="160" t="s">
        <v>253</v>
      </c>
      <c r="D30" s="161">
        <v>-1.2153019555432478</v>
      </c>
      <c r="E30" s="160" t="s">
        <v>253</v>
      </c>
      <c r="F30" s="161">
        <v>2.0973268021702176</v>
      </c>
      <c r="G30" s="160" t="s">
        <v>253</v>
      </c>
      <c r="H30" s="167">
        <v>1.7687413157237244</v>
      </c>
      <c r="I30" s="160" t="s">
        <v>253</v>
      </c>
      <c r="J30" s="161">
        <v>5.1947937481199933</v>
      </c>
    </row>
    <row r="31" spans="1:10" x14ac:dyDescent="0.25">
      <c r="A31" s="162" t="s">
        <v>254</v>
      </c>
      <c r="B31" s="164">
        <v>0.1062726675147852</v>
      </c>
      <c r="C31" s="162" t="s">
        <v>254</v>
      </c>
      <c r="D31" s="164">
        <v>0.17026756767147977</v>
      </c>
      <c r="E31" s="162" t="s">
        <v>254</v>
      </c>
      <c r="F31" s="164">
        <v>0.35132099437819497</v>
      </c>
      <c r="G31" s="162" t="s">
        <v>254</v>
      </c>
      <c r="H31" s="125">
        <v>0.35132099437819497</v>
      </c>
      <c r="I31" s="162" t="s">
        <v>254</v>
      </c>
      <c r="J31" s="164">
        <v>0.28119074170836345</v>
      </c>
    </row>
    <row r="32" spans="1:10" x14ac:dyDescent="0.25">
      <c r="A32" s="162" t="s">
        <v>255</v>
      </c>
      <c r="B32" s="164">
        <v>-4.9332487052181524E-2</v>
      </c>
      <c r="C32" s="162" t="s">
        <v>255</v>
      </c>
      <c r="D32" s="164">
        <v>-9.5661602732589376E-2</v>
      </c>
      <c r="E32" s="162" t="s">
        <v>255</v>
      </c>
      <c r="F32" s="164">
        <v>-0.11946273972201303</v>
      </c>
      <c r="G32" s="162" t="s">
        <v>255</v>
      </c>
      <c r="H32" s="125">
        <v>-0.11946273972201303</v>
      </c>
      <c r="I32" s="162" t="s">
        <v>255</v>
      </c>
      <c r="J32" s="164">
        <v>-4.9332487052181524E-2</v>
      </c>
    </row>
    <row r="33" spans="1:11" x14ac:dyDescent="0.25">
      <c r="A33" s="162" t="s">
        <v>256</v>
      </c>
      <c r="B33" s="164">
        <v>5.6940180462603684E-2</v>
      </c>
      <c r="C33" s="162" t="s">
        <v>256</v>
      </c>
      <c r="D33" s="164">
        <v>7.4605964938890407E-2</v>
      </c>
      <c r="E33" s="162" t="s">
        <v>256</v>
      </c>
      <c r="F33" s="164">
        <v>0.23185825465618193</v>
      </c>
      <c r="G33" s="162" t="s">
        <v>256</v>
      </c>
      <c r="H33" s="125">
        <v>0.23185825465618193</v>
      </c>
      <c r="I33" s="162" t="s">
        <v>256</v>
      </c>
      <c r="J33" s="164">
        <v>0.23185825465618193</v>
      </c>
    </row>
    <row r="34" spans="1:11" x14ac:dyDescent="0.25">
      <c r="A34" s="162" t="s">
        <v>257</v>
      </c>
      <c r="B34" s="164">
        <v>-0.12195618805912702</v>
      </c>
      <c r="C34" s="162" t="s">
        <v>257</v>
      </c>
      <c r="D34" s="164">
        <v>-0.26823190027956656</v>
      </c>
      <c r="E34" s="162" t="s">
        <v>257</v>
      </c>
      <c r="F34" s="164">
        <v>9.8369485416606728E-2</v>
      </c>
      <c r="G34" s="162" t="s">
        <v>257</v>
      </c>
      <c r="H34" s="125">
        <v>2.8798009073607606E-2</v>
      </c>
      <c r="I34" s="162" t="s">
        <v>257</v>
      </c>
      <c r="J34" s="164">
        <v>0.40780116038098696</v>
      </c>
    </row>
    <row r="35" spans="1:11" ht="15.75" thickBot="1" x14ac:dyDescent="0.3">
      <c r="A35" s="156" t="s">
        <v>258</v>
      </c>
      <c r="B35" s="165">
        <v>95</v>
      </c>
      <c r="C35" s="156" t="s">
        <v>258</v>
      </c>
      <c r="D35" s="165">
        <v>95</v>
      </c>
      <c r="E35" s="156" t="s">
        <v>258</v>
      </c>
      <c r="F35" s="165">
        <v>95</v>
      </c>
      <c r="G35" s="156" t="s">
        <v>258</v>
      </c>
      <c r="H35" s="124">
        <v>95</v>
      </c>
      <c r="I35" s="156" t="s">
        <v>258</v>
      </c>
      <c r="J35" s="165">
        <v>95</v>
      </c>
    </row>
    <row r="36" spans="1:11" ht="15.75" thickBot="1" x14ac:dyDescent="0.3"/>
    <row r="37" spans="1:11" ht="15.75" thickBot="1" x14ac:dyDescent="0.3">
      <c r="A37" s="168" t="s">
        <v>220</v>
      </c>
    </row>
    <row r="38" spans="1:11" x14ac:dyDescent="0.25">
      <c r="A38" s="189" t="s">
        <v>207</v>
      </c>
      <c r="B38" s="190"/>
      <c r="C38" s="189" t="s">
        <v>208</v>
      </c>
      <c r="D38" s="190"/>
      <c r="E38" s="189" t="s">
        <v>209</v>
      </c>
      <c r="F38" s="190"/>
      <c r="G38" s="189" t="s">
        <v>210</v>
      </c>
      <c r="H38" s="190"/>
      <c r="I38" s="189" t="s">
        <v>197</v>
      </c>
      <c r="J38" s="190"/>
    </row>
    <row r="39" spans="1:11" x14ac:dyDescent="0.25">
      <c r="A39" s="162"/>
      <c r="B39" s="163"/>
      <c r="C39" s="162"/>
      <c r="D39" s="163"/>
      <c r="E39" s="162"/>
      <c r="F39" s="163"/>
      <c r="G39" s="162"/>
      <c r="H39" s="163"/>
      <c r="I39" s="162"/>
      <c r="J39" s="163"/>
    </row>
    <row r="40" spans="1:11" x14ac:dyDescent="0.25">
      <c r="A40" s="162" t="s">
        <v>247</v>
      </c>
      <c r="B40" s="164">
        <v>-3.9082073870671408E-3</v>
      </c>
      <c r="C40" s="170" t="s">
        <v>247</v>
      </c>
      <c r="D40" s="164">
        <v>-8.9546000429688525E-3</v>
      </c>
      <c r="E40" s="170" t="s">
        <v>247</v>
      </c>
      <c r="F40" s="164">
        <v>6.4581545542832051E-3</v>
      </c>
      <c r="G40" s="170" t="s">
        <v>247</v>
      </c>
      <c r="H40" s="164">
        <v>5.6301291731513277E-3</v>
      </c>
      <c r="I40" s="170" t="s">
        <v>247</v>
      </c>
      <c r="J40" s="164">
        <v>1.74673490491179E-3</v>
      </c>
    </row>
    <row r="41" spans="1:11" ht="15.75" thickBot="1" x14ac:dyDescent="0.3">
      <c r="A41" s="162" t="s">
        <v>248</v>
      </c>
      <c r="B41" s="164">
        <v>2.5020412741456489E-3</v>
      </c>
      <c r="C41" s="170" t="s">
        <v>248</v>
      </c>
      <c r="D41" s="164">
        <v>6.8152562475469105E-3</v>
      </c>
      <c r="E41" s="170" t="s">
        <v>248</v>
      </c>
      <c r="F41" s="164">
        <v>1.0792267125499858E-2</v>
      </c>
      <c r="G41" s="170" t="s">
        <v>248</v>
      </c>
      <c r="H41" s="164">
        <v>1.0839715793204596E-2</v>
      </c>
      <c r="I41" s="170" t="s">
        <v>248</v>
      </c>
      <c r="J41" s="164">
        <v>7.4364923465581999E-3</v>
      </c>
    </row>
    <row r="42" spans="1:11" ht="15.75" thickBot="1" x14ac:dyDescent="0.3">
      <c r="A42" s="162" t="s">
        <v>249</v>
      </c>
      <c r="B42" s="164">
        <v>0</v>
      </c>
      <c r="C42" s="170" t="s">
        <v>249</v>
      </c>
      <c r="D42" s="164">
        <v>0</v>
      </c>
      <c r="E42" s="170" t="s">
        <v>249</v>
      </c>
      <c r="F42" s="164">
        <v>0</v>
      </c>
      <c r="G42" s="170" t="s">
        <v>249</v>
      </c>
      <c r="H42" s="164">
        <v>0</v>
      </c>
      <c r="I42" s="170" t="s">
        <v>249</v>
      </c>
      <c r="J42" s="125">
        <v>0</v>
      </c>
      <c r="K42" s="169"/>
    </row>
    <row r="43" spans="1:11" x14ac:dyDescent="0.25">
      <c r="A43" s="162" t="s">
        <v>250</v>
      </c>
      <c r="B43" s="164">
        <v>0</v>
      </c>
      <c r="C43" s="170" t="s">
        <v>250</v>
      </c>
      <c r="D43" s="164">
        <v>0</v>
      </c>
      <c r="E43" s="170" t="s">
        <v>250</v>
      </c>
      <c r="F43" s="164">
        <v>0</v>
      </c>
      <c r="G43" s="170" t="s">
        <v>250</v>
      </c>
      <c r="H43" s="164">
        <v>0</v>
      </c>
      <c r="I43" s="170" t="s">
        <v>250</v>
      </c>
      <c r="J43" s="164">
        <v>0</v>
      </c>
    </row>
    <row r="44" spans="1:11" x14ac:dyDescent="0.25">
      <c r="A44" s="162" t="s">
        <v>244</v>
      </c>
      <c r="B44" s="164">
        <v>2.4386881741321424E-2</v>
      </c>
      <c r="C44" s="170" t="s">
        <v>244</v>
      </c>
      <c r="D44" s="164">
        <v>6.6426901052014181E-2</v>
      </c>
      <c r="E44" s="170" t="s">
        <v>244</v>
      </c>
      <c r="F44" s="164">
        <v>0.1051900081864897</v>
      </c>
      <c r="G44" s="170" t="s">
        <v>244</v>
      </c>
      <c r="H44" s="164">
        <v>0.10565248059254295</v>
      </c>
      <c r="I44" s="170" t="s">
        <v>244</v>
      </c>
      <c r="J44" s="164">
        <v>7.2481961548648596E-2</v>
      </c>
    </row>
    <row r="45" spans="1:11" ht="15.75" thickBot="1" x14ac:dyDescent="0.3">
      <c r="A45" s="156" t="s">
        <v>251</v>
      </c>
      <c r="B45" s="157">
        <v>5.9472000106519619E-4</v>
      </c>
      <c r="C45" s="171" t="s">
        <v>251</v>
      </c>
      <c r="D45" s="157">
        <v>4.4125331833740821E-3</v>
      </c>
      <c r="E45" s="171" t="s">
        <v>251</v>
      </c>
      <c r="F45" s="157">
        <v>1.106493782227377E-2</v>
      </c>
      <c r="G45" s="171" t="s">
        <v>251</v>
      </c>
      <c r="H45" s="157">
        <v>1.1162446655357665E-2</v>
      </c>
      <c r="I45" s="171" t="s">
        <v>251</v>
      </c>
      <c r="J45" s="157">
        <v>5.2536347499397727E-3</v>
      </c>
    </row>
    <row r="46" spans="1:11" ht="15.75" thickBot="1" x14ac:dyDescent="0.3">
      <c r="A46" s="160" t="s">
        <v>252</v>
      </c>
      <c r="B46" s="167">
        <v>38.578149294593629</v>
      </c>
      <c r="C46" s="167" t="s">
        <v>252</v>
      </c>
      <c r="D46" s="167">
        <v>21.011137318605357</v>
      </c>
      <c r="E46" s="167" t="s">
        <v>252</v>
      </c>
      <c r="F46" s="167">
        <v>15.203656820417187</v>
      </c>
      <c r="G46" s="167" t="s">
        <v>252</v>
      </c>
      <c r="H46" s="167">
        <v>14.943055010923825</v>
      </c>
      <c r="I46" s="167" t="s">
        <v>252</v>
      </c>
      <c r="J46" s="161">
        <v>22.151435865804636</v>
      </c>
    </row>
    <row r="47" spans="1:11" ht="15.75" thickBot="1" x14ac:dyDescent="0.3">
      <c r="A47" s="160" t="s">
        <v>253</v>
      </c>
      <c r="B47" s="167">
        <v>-5.5081240679113881</v>
      </c>
      <c r="C47" s="167" t="s">
        <v>253</v>
      </c>
      <c r="D47" s="167">
        <v>-2.7795799972062607</v>
      </c>
      <c r="E47" s="167" t="s">
        <v>253</v>
      </c>
      <c r="F47" s="167">
        <v>1.6915507481151812</v>
      </c>
      <c r="G47" s="167" t="s">
        <v>253</v>
      </c>
      <c r="H47" s="167">
        <v>1.6838394340204965</v>
      </c>
      <c r="I47" s="167" t="s">
        <v>253</v>
      </c>
      <c r="J47" s="161">
        <v>-0.59152697697218892</v>
      </c>
    </row>
    <row r="48" spans="1:11" x14ac:dyDescent="0.25">
      <c r="A48" s="154" t="s">
        <v>254</v>
      </c>
      <c r="B48" s="155">
        <v>0.2508081969584412</v>
      </c>
      <c r="C48" s="172" t="s">
        <v>254</v>
      </c>
      <c r="D48" s="155">
        <v>0.68778104516792382</v>
      </c>
      <c r="E48" s="172" t="s">
        <v>254</v>
      </c>
      <c r="F48" s="155">
        <v>1.0477381874709939</v>
      </c>
      <c r="G48" s="172" t="s">
        <v>254</v>
      </c>
      <c r="H48" s="155">
        <v>1.0477381874709939</v>
      </c>
      <c r="I48" s="172" t="s">
        <v>254</v>
      </c>
      <c r="J48" s="155">
        <v>0.81379089049736764</v>
      </c>
    </row>
    <row r="49" spans="1:10" x14ac:dyDescent="0.25">
      <c r="A49" s="162" t="s">
        <v>255</v>
      </c>
      <c r="B49" s="164">
        <v>-0.1883168619537221</v>
      </c>
      <c r="C49" s="170" t="s">
        <v>255</v>
      </c>
      <c r="D49" s="164">
        <v>-0.43952993079005809</v>
      </c>
      <c r="E49" s="170" t="s">
        <v>255</v>
      </c>
      <c r="F49" s="164">
        <v>-0.43952993079005809</v>
      </c>
      <c r="G49" s="170" t="s">
        <v>255</v>
      </c>
      <c r="H49" s="164">
        <v>-0.43952993079005809</v>
      </c>
      <c r="I49" s="170" t="s">
        <v>255</v>
      </c>
      <c r="J49" s="164">
        <v>-0.43952993079005809</v>
      </c>
    </row>
    <row r="50" spans="1:10" x14ac:dyDescent="0.25">
      <c r="A50" s="162" t="s">
        <v>256</v>
      </c>
      <c r="B50" s="164">
        <v>6.2491335004719095E-2</v>
      </c>
      <c r="C50" s="170" t="s">
        <v>256</v>
      </c>
      <c r="D50" s="164">
        <v>0.24825111437786579</v>
      </c>
      <c r="E50" s="170" t="s">
        <v>256</v>
      </c>
      <c r="F50" s="164">
        <v>0.60820825668093581</v>
      </c>
      <c r="G50" s="170" t="s">
        <v>256</v>
      </c>
      <c r="H50" s="164">
        <v>0.60820825668093581</v>
      </c>
      <c r="I50" s="170" t="s">
        <v>256</v>
      </c>
      <c r="J50" s="164">
        <v>0.3742609597073096</v>
      </c>
    </row>
    <row r="51" spans="1:10" x14ac:dyDescent="0.25">
      <c r="A51" s="162" t="s">
        <v>257</v>
      </c>
      <c r="B51" s="164">
        <v>-0.37127970177137837</v>
      </c>
      <c r="C51" s="170" t="s">
        <v>257</v>
      </c>
      <c r="D51" s="164">
        <v>-0.85068700408204101</v>
      </c>
      <c r="E51" s="170" t="s">
        <v>257</v>
      </c>
      <c r="F51" s="164">
        <v>0.61352468265690452</v>
      </c>
      <c r="G51" s="170" t="s">
        <v>257</v>
      </c>
      <c r="H51" s="164">
        <v>0.53486227144937615</v>
      </c>
      <c r="I51" s="170" t="s">
        <v>257</v>
      </c>
      <c r="J51" s="164">
        <v>0.16593981596662005</v>
      </c>
    </row>
    <row r="52" spans="1:10" ht="15.75" thickBot="1" x14ac:dyDescent="0.3">
      <c r="A52" s="156" t="s">
        <v>258</v>
      </c>
      <c r="B52" s="165">
        <v>95</v>
      </c>
      <c r="C52" s="156" t="s">
        <v>258</v>
      </c>
      <c r="D52" s="165">
        <v>95</v>
      </c>
      <c r="E52" s="156" t="s">
        <v>258</v>
      </c>
      <c r="F52" s="165">
        <v>95</v>
      </c>
      <c r="G52" s="156" t="s">
        <v>258</v>
      </c>
      <c r="H52" s="165">
        <v>95</v>
      </c>
      <c r="I52" s="156" t="s">
        <v>258</v>
      </c>
      <c r="J52" s="165">
        <v>95</v>
      </c>
    </row>
    <row r="53" spans="1:10" ht="15.75" thickBot="1" x14ac:dyDescent="0.3"/>
    <row r="54" spans="1:10" ht="15.75" thickBot="1" x14ac:dyDescent="0.3">
      <c r="A54" s="153" t="s">
        <v>221</v>
      </c>
    </row>
    <row r="55" spans="1:10" ht="15.75" thickBot="1" x14ac:dyDescent="0.3">
      <c r="A55" s="191" t="s">
        <v>207</v>
      </c>
      <c r="B55" s="192"/>
      <c r="C55" s="191" t="s">
        <v>208</v>
      </c>
      <c r="D55" s="192"/>
      <c r="E55" s="191" t="s">
        <v>209</v>
      </c>
      <c r="F55" s="192"/>
      <c r="G55" s="191" t="s">
        <v>210</v>
      </c>
      <c r="H55" s="192"/>
      <c r="I55" s="191" t="s">
        <v>197</v>
      </c>
      <c r="J55" s="192"/>
    </row>
    <row r="56" spans="1:10" x14ac:dyDescent="0.25">
      <c r="A56" s="162"/>
      <c r="B56" s="163"/>
      <c r="C56" s="162"/>
      <c r="D56" s="163"/>
      <c r="E56" s="162"/>
      <c r="F56" s="163"/>
      <c r="G56" s="162"/>
      <c r="H56" s="163"/>
      <c r="I56" s="162"/>
      <c r="J56" s="163"/>
    </row>
    <row r="57" spans="1:10" x14ac:dyDescent="0.25">
      <c r="A57" s="162" t="s">
        <v>247</v>
      </c>
      <c r="B57" s="164">
        <v>-4.4313594536161014E-3</v>
      </c>
      <c r="C57" s="170" t="s">
        <v>247</v>
      </c>
      <c r="D57" s="164">
        <v>-9.6753080728282093E-3</v>
      </c>
      <c r="E57" s="170" t="s">
        <v>247</v>
      </c>
      <c r="F57" s="164">
        <v>9.9288158012987553E-3</v>
      </c>
      <c r="G57" s="170" t="s">
        <v>247</v>
      </c>
      <c r="H57" s="164">
        <v>9.2192360954060221E-3</v>
      </c>
      <c r="I57" s="170" t="s">
        <v>247</v>
      </c>
      <c r="J57" s="164">
        <v>5.4663571295733822E-3</v>
      </c>
    </row>
    <row r="58" spans="1:10" x14ac:dyDescent="0.25">
      <c r="A58" s="162" t="s">
        <v>248</v>
      </c>
      <c r="B58" s="164">
        <v>2.9876014439376721E-3</v>
      </c>
      <c r="C58" s="170" t="s">
        <v>248</v>
      </c>
      <c r="D58" s="164">
        <v>8.5929864011456743E-3</v>
      </c>
      <c r="E58" s="170" t="s">
        <v>248</v>
      </c>
      <c r="F58" s="164">
        <v>1.5250436551464268E-2</v>
      </c>
      <c r="G58" s="170" t="s">
        <v>248</v>
      </c>
      <c r="H58" s="164">
        <v>1.5171521836126007E-2</v>
      </c>
      <c r="I58" s="170" t="s">
        <v>248</v>
      </c>
      <c r="J58" s="164">
        <v>9.9468484909398022E-3</v>
      </c>
    </row>
    <row r="59" spans="1:10" x14ac:dyDescent="0.25">
      <c r="A59" s="162" t="s">
        <v>249</v>
      </c>
      <c r="B59" s="164">
        <v>0</v>
      </c>
      <c r="C59" s="170" t="s">
        <v>249</v>
      </c>
      <c r="D59" s="164">
        <v>0</v>
      </c>
      <c r="E59" s="170" t="s">
        <v>249</v>
      </c>
      <c r="F59" s="164">
        <v>-6.3625256575377057E-4</v>
      </c>
      <c r="G59" s="170" t="s">
        <v>249</v>
      </c>
      <c r="H59" s="164">
        <v>-9.0893869152055586E-4</v>
      </c>
      <c r="I59" s="170" t="s">
        <v>249</v>
      </c>
      <c r="J59" s="164">
        <v>0</v>
      </c>
    </row>
    <row r="60" spans="1:10" x14ac:dyDescent="0.25">
      <c r="A60" s="162" t="s">
        <v>250</v>
      </c>
      <c r="B60" s="164">
        <v>0</v>
      </c>
      <c r="C60" s="170" t="s">
        <v>250</v>
      </c>
      <c r="D60" s="164">
        <v>0</v>
      </c>
      <c r="E60" s="170" t="s">
        <v>250</v>
      </c>
      <c r="F60" s="164">
        <v>0</v>
      </c>
      <c r="G60" s="170" t="s">
        <v>250</v>
      </c>
      <c r="H60" s="164">
        <v>0</v>
      </c>
      <c r="I60" s="170" t="s">
        <v>250</v>
      </c>
      <c r="J60" s="164">
        <v>0</v>
      </c>
    </row>
    <row r="61" spans="1:10" x14ac:dyDescent="0.25">
      <c r="A61" s="162" t="s">
        <v>244</v>
      </c>
      <c r="B61" s="164">
        <v>2.9119536858314796E-2</v>
      </c>
      <c r="C61" s="170" t="s">
        <v>244</v>
      </c>
      <c r="D61" s="164">
        <v>8.3754071259706978E-2</v>
      </c>
      <c r="E61" s="170" t="s">
        <v>244</v>
      </c>
      <c r="F61" s="164">
        <v>0.14864286873567983</v>
      </c>
      <c r="G61" s="170" t="s">
        <v>244</v>
      </c>
      <c r="H61" s="164">
        <v>0.14787370323449867</v>
      </c>
      <c r="I61" s="170" t="s">
        <v>244</v>
      </c>
      <c r="J61" s="164">
        <v>9.6949886620163628E-2</v>
      </c>
    </row>
    <row r="62" spans="1:10" ht="15.75" thickBot="1" x14ac:dyDescent="0.3">
      <c r="A62" s="156" t="s">
        <v>251</v>
      </c>
      <c r="B62" s="157">
        <v>8.47947426842754E-4</v>
      </c>
      <c r="C62" s="171" t="s">
        <v>251</v>
      </c>
      <c r="D62" s="157">
        <v>7.0147444525760754E-3</v>
      </c>
      <c r="E62" s="171" t="s">
        <v>251</v>
      </c>
      <c r="F62" s="157">
        <v>2.2094702425972543E-2</v>
      </c>
      <c r="G62" s="171" t="s">
        <v>251</v>
      </c>
      <c r="H62" s="157">
        <v>2.186663210828458E-2</v>
      </c>
      <c r="I62" s="171" t="s">
        <v>251</v>
      </c>
      <c r="J62" s="157">
        <v>9.3992805156625833E-3</v>
      </c>
    </row>
    <row r="63" spans="1:10" ht="15.75" thickBot="1" x14ac:dyDescent="0.3">
      <c r="A63" s="160" t="s">
        <v>252</v>
      </c>
      <c r="B63" s="167">
        <v>37.787740432405108</v>
      </c>
      <c r="C63" s="167" t="s">
        <v>252</v>
      </c>
      <c r="D63" s="167">
        <v>15.658645277190136</v>
      </c>
      <c r="E63" s="167" t="s">
        <v>252</v>
      </c>
      <c r="F63" s="167">
        <v>13.697833358514142</v>
      </c>
      <c r="G63" s="167" t="s">
        <v>252</v>
      </c>
      <c r="H63" s="167">
        <v>14.07188037285411</v>
      </c>
      <c r="I63" s="167" t="s">
        <v>252</v>
      </c>
      <c r="J63" s="161">
        <v>15.157730898804282</v>
      </c>
    </row>
    <row r="64" spans="1:10" ht="15.75" thickBot="1" x14ac:dyDescent="0.3">
      <c r="A64" s="160" t="s">
        <v>253</v>
      </c>
      <c r="B64" s="167">
        <v>-5.7893130513882856</v>
      </c>
      <c r="C64" s="167" t="s">
        <v>253</v>
      </c>
      <c r="D64" s="167">
        <v>-1.951206573697488</v>
      </c>
      <c r="E64" s="167" t="s">
        <v>253</v>
      </c>
      <c r="F64" s="167">
        <v>2.1631430490934482</v>
      </c>
      <c r="G64" s="167" t="s">
        <v>253</v>
      </c>
      <c r="H64" s="167">
        <v>2.1753038044087019</v>
      </c>
      <c r="I64" s="167" t="s">
        <v>253</v>
      </c>
      <c r="J64" s="161">
        <v>0.19285192109931212</v>
      </c>
    </row>
    <row r="65" spans="1:10" x14ac:dyDescent="0.25">
      <c r="A65" s="154" t="s">
        <v>254</v>
      </c>
      <c r="B65" s="155">
        <v>0.2662042523964771</v>
      </c>
      <c r="C65" s="172" t="s">
        <v>254</v>
      </c>
      <c r="D65" s="155">
        <v>0.79873107730971071</v>
      </c>
      <c r="E65" s="172" t="s">
        <v>254</v>
      </c>
      <c r="F65" s="155">
        <v>1.3935850237770049</v>
      </c>
      <c r="G65" s="172" t="s">
        <v>254</v>
      </c>
      <c r="H65" s="155">
        <v>1.3935850237770049</v>
      </c>
      <c r="I65" s="172" t="s">
        <v>254</v>
      </c>
      <c r="J65" s="155">
        <v>0.99596969920283662</v>
      </c>
    </row>
    <row r="66" spans="1:10" x14ac:dyDescent="0.25">
      <c r="A66" s="162" t="s">
        <v>255</v>
      </c>
      <c r="B66" s="164">
        <v>-0.21698422611447676</v>
      </c>
      <c r="C66" s="170" t="s">
        <v>255</v>
      </c>
      <c r="D66" s="164">
        <v>-0.51751102881509758</v>
      </c>
      <c r="E66" s="170" t="s">
        <v>255</v>
      </c>
      <c r="F66" s="164">
        <v>-0.51751102881509758</v>
      </c>
      <c r="G66" s="170" t="s">
        <v>255</v>
      </c>
      <c r="H66" s="164">
        <v>-0.51751102881509758</v>
      </c>
      <c r="I66" s="170" t="s">
        <v>255</v>
      </c>
      <c r="J66" s="164">
        <v>-0.51751102881509758</v>
      </c>
    </row>
    <row r="67" spans="1:10" x14ac:dyDescent="0.25">
      <c r="A67" s="162" t="s">
        <v>256</v>
      </c>
      <c r="B67" s="164">
        <v>4.9220026282000354E-2</v>
      </c>
      <c r="C67" s="170" t="s">
        <v>256</v>
      </c>
      <c r="D67" s="164">
        <v>0.28122004849461313</v>
      </c>
      <c r="E67" s="170" t="s">
        <v>256</v>
      </c>
      <c r="F67" s="164">
        <v>0.8760739949619073</v>
      </c>
      <c r="G67" s="170" t="s">
        <v>256</v>
      </c>
      <c r="H67" s="164">
        <v>0.8760739949619073</v>
      </c>
      <c r="I67" s="170" t="s">
        <v>256</v>
      </c>
      <c r="J67" s="164">
        <v>0.47845867038773909</v>
      </c>
    </row>
    <row r="68" spans="1:10" x14ac:dyDescent="0.25">
      <c r="A68" s="162" t="s">
        <v>257</v>
      </c>
      <c r="B68" s="164">
        <v>-0.42097914809352965</v>
      </c>
      <c r="C68" s="170" t="s">
        <v>257</v>
      </c>
      <c r="D68" s="164">
        <v>-0.91915426691867985</v>
      </c>
      <c r="E68" s="170" t="s">
        <v>257</v>
      </c>
      <c r="F68" s="164">
        <v>0.94323750112338178</v>
      </c>
      <c r="G68" s="170" t="s">
        <v>257</v>
      </c>
      <c r="H68" s="164">
        <v>0.87582742906357214</v>
      </c>
      <c r="I68" s="170" t="s">
        <v>257</v>
      </c>
      <c r="J68" s="164">
        <v>0.51930392730947128</v>
      </c>
    </row>
    <row r="69" spans="1:10" ht="15.75" thickBot="1" x14ac:dyDescent="0.3">
      <c r="A69" s="156" t="s">
        <v>258</v>
      </c>
      <c r="B69" s="165">
        <v>95</v>
      </c>
      <c r="C69" s="156" t="s">
        <v>258</v>
      </c>
      <c r="D69" s="165">
        <v>95</v>
      </c>
      <c r="E69" s="156" t="s">
        <v>258</v>
      </c>
      <c r="F69" s="165">
        <v>95</v>
      </c>
      <c r="G69" s="156" t="s">
        <v>258</v>
      </c>
      <c r="H69" s="165">
        <v>95</v>
      </c>
      <c r="I69" s="156" t="s">
        <v>258</v>
      </c>
      <c r="J69" s="165">
        <v>95</v>
      </c>
    </row>
    <row r="70" spans="1:10" ht="15.75" thickBot="1" x14ac:dyDescent="0.3"/>
    <row r="71" spans="1:10" ht="15.75" thickBot="1" x14ac:dyDescent="0.3">
      <c r="A71" s="153" t="s">
        <v>222</v>
      </c>
    </row>
    <row r="72" spans="1:10" ht="15.75" thickBot="1" x14ac:dyDescent="0.3">
      <c r="A72" s="191" t="s">
        <v>207</v>
      </c>
      <c r="B72" s="192"/>
      <c r="C72" s="191" t="s">
        <v>208</v>
      </c>
      <c r="D72" s="192"/>
      <c r="E72" s="191" t="s">
        <v>209</v>
      </c>
      <c r="F72" s="192"/>
      <c r="G72" s="191" t="s">
        <v>210</v>
      </c>
      <c r="H72" s="192"/>
      <c r="I72" s="191" t="s">
        <v>197</v>
      </c>
      <c r="J72" s="192"/>
    </row>
    <row r="73" spans="1:10" x14ac:dyDescent="0.25">
      <c r="A73" s="162"/>
      <c r="B73" s="163"/>
      <c r="C73" s="162"/>
      <c r="D73" s="163"/>
      <c r="E73" s="162"/>
      <c r="F73" s="163"/>
      <c r="G73" s="162"/>
      <c r="H73" s="163"/>
      <c r="I73" s="162"/>
      <c r="J73" s="163"/>
    </row>
    <row r="74" spans="1:10" x14ac:dyDescent="0.25">
      <c r="A74" s="162" t="s">
        <v>247</v>
      </c>
      <c r="B74" s="164">
        <v>-1.127121259178657E-2</v>
      </c>
      <c r="C74" s="170" t="s">
        <v>247</v>
      </c>
      <c r="D74" s="164">
        <v>-2.4632450045844852E-2</v>
      </c>
      <c r="E74" s="170" t="s">
        <v>247</v>
      </c>
      <c r="F74" s="164">
        <v>-1.0382949903013439E-3</v>
      </c>
      <c r="G74" s="170" t="s">
        <v>247</v>
      </c>
      <c r="H74" s="164">
        <v>-1.9285828042797104E-3</v>
      </c>
      <c r="I74" s="170" t="s">
        <v>247</v>
      </c>
      <c r="J74" s="164">
        <v>-2.1169176099660948E-3</v>
      </c>
    </row>
    <row r="75" spans="1:10" x14ac:dyDescent="0.25">
      <c r="A75" s="162" t="s">
        <v>248</v>
      </c>
      <c r="B75" s="164">
        <v>5.4629579549163067E-3</v>
      </c>
      <c r="C75" s="170" t="s">
        <v>248</v>
      </c>
      <c r="D75" s="164">
        <v>1.4586480922763616E-2</v>
      </c>
      <c r="E75" s="170" t="s">
        <v>248</v>
      </c>
      <c r="F75" s="164">
        <v>2.1647297030487608E-2</v>
      </c>
      <c r="G75" s="170" t="s">
        <v>248</v>
      </c>
      <c r="H75" s="164">
        <v>2.1509512616636459E-2</v>
      </c>
      <c r="I75" s="170" t="s">
        <v>248</v>
      </c>
      <c r="J75" s="164">
        <v>1.4850473786127283E-2</v>
      </c>
    </row>
    <row r="76" spans="1:10" x14ac:dyDescent="0.25">
      <c r="A76" s="162" t="s">
        <v>249</v>
      </c>
      <c r="B76" s="164">
        <v>0</v>
      </c>
      <c r="C76" s="170" t="s">
        <v>249</v>
      </c>
      <c r="D76" s="164">
        <v>0</v>
      </c>
      <c r="E76" s="170" t="s">
        <v>249</v>
      </c>
      <c r="F76" s="164">
        <v>-1.4643114933129532E-3</v>
      </c>
      <c r="G76" s="170" t="s">
        <v>249</v>
      </c>
      <c r="H76" s="164">
        <v>-1.3486517404741959E-2</v>
      </c>
      <c r="I76" s="170" t="s">
        <v>249</v>
      </c>
      <c r="J76" s="164">
        <v>0</v>
      </c>
    </row>
    <row r="77" spans="1:10" x14ac:dyDescent="0.25">
      <c r="A77" s="162" t="s">
        <v>250</v>
      </c>
      <c r="B77" s="164">
        <v>0</v>
      </c>
      <c r="C77" s="170" t="s">
        <v>250</v>
      </c>
      <c r="D77" s="164">
        <v>0</v>
      </c>
      <c r="E77" s="170" t="s">
        <v>250</v>
      </c>
      <c r="F77" s="164">
        <v>0</v>
      </c>
      <c r="G77" s="170" t="s">
        <v>250</v>
      </c>
      <c r="H77" s="164">
        <v>0</v>
      </c>
      <c r="I77" s="170" t="s">
        <v>250</v>
      </c>
      <c r="J77" s="164">
        <v>0</v>
      </c>
    </row>
    <row r="78" spans="1:10" x14ac:dyDescent="0.25">
      <c r="A78" s="162" t="s">
        <v>244</v>
      </c>
      <c r="B78" s="164">
        <v>5.3246327700907398E-2</v>
      </c>
      <c r="C78" s="170" t="s">
        <v>244</v>
      </c>
      <c r="D78" s="164">
        <v>0.14217142976865624</v>
      </c>
      <c r="E78" s="170" t="s">
        <v>244</v>
      </c>
      <c r="F78" s="164">
        <v>0.2109917522771565</v>
      </c>
      <c r="G78" s="170" t="s">
        <v>244</v>
      </c>
      <c r="H78" s="164">
        <v>0.20964879593142927</v>
      </c>
      <c r="I78" s="170" t="s">
        <v>244</v>
      </c>
      <c r="J78" s="164">
        <v>0.14474451391635915</v>
      </c>
    </row>
    <row r="79" spans="1:10" ht="15.75" thickBot="1" x14ac:dyDescent="0.3">
      <c r="A79" s="156" t="s">
        <v>251</v>
      </c>
      <c r="B79" s="157">
        <v>2.8351714136324187E-3</v>
      </c>
      <c r="C79" s="171" t="s">
        <v>251</v>
      </c>
      <c r="D79" s="157">
        <v>2.0212715442463957E-2</v>
      </c>
      <c r="E79" s="171" t="s">
        <v>251</v>
      </c>
      <c r="F79" s="157">
        <v>4.4517519528984979E-2</v>
      </c>
      <c r="G79" s="171" t="s">
        <v>251</v>
      </c>
      <c r="H79" s="157">
        <v>4.3952617635498077E-2</v>
      </c>
      <c r="I79" s="171" t="s">
        <v>251</v>
      </c>
      <c r="J79" s="157">
        <v>2.095097430888309E-2</v>
      </c>
    </row>
    <row r="80" spans="1:10" ht="15.75" thickBot="1" x14ac:dyDescent="0.3">
      <c r="A80" s="160" t="s">
        <v>252</v>
      </c>
      <c r="B80" s="167">
        <v>39.887955817009541</v>
      </c>
      <c r="C80" s="167" t="s">
        <v>252</v>
      </c>
      <c r="D80" s="167">
        <v>5.5480018628318017</v>
      </c>
      <c r="E80" s="167" t="s">
        <v>252</v>
      </c>
      <c r="F80" s="167">
        <v>5.1836910552059745</v>
      </c>
      <c r="G80" s="167" t="s">
        <v>252</v>
      </c>
      <c r="H80" s="167">
        <v>5.3731187342325182</v>
      </c>
      <c r="I80" s="167" t="s">
        <v>252</v>
      </c>
      <c r="J80" s="161">
        <v>12.711058226571767</v>
      </c>
    </row>
    <row r="81" spans="1:10" ht="15.75" thickBot="1" x14ac:dyDescent="0.3">
      <c r="A81" s="160" t="s">
        <v>253</v>
      </c>
      <c r="B81" s="167">
        <v>-5.8881007552518172</v>
      </c>
      <c r="C81" s="167" t="s">
        <v>253</v>
      </c>
      <c r="D81" s="167">
        <v>-1.3362018015203383</v>
      </c>
      <c r="E81" s="167" t="s">
        <v>253</v>
      </c>
      <c r="F81" s="167">
        <v>0.94915873577417798</v>
      </c>
      <c r="G81" s="167" t="s">
        <v>253</v>
      </c>
      <c r="H81" s="167">
        <v>0.97270103549517972</v>
      </c>
      <c r="I81" s="167" t="s">
        <v>253</v>
      </c>
      <c r="J81" s="161">
        <v>0.6966688396417271</v>
      </c>
    </row>
    <row r="82" spans="1:10" x14ac:dyDescent="0.25">
      <c r="A82" s="154" t="s">
        <v>254</v>
      </c>
      <c r="B82" s="155">
        <v>0.47110952416264923</v>
      </c>
      <c r="C82" s="172" t="s">
        <v>254</v>
      </c>
      <c r="D82" s="155">
        <v>0.9764826149573923</v>
      </c>
      <c r="E82" s="172" t="s">
        <v>254</v>
      </c>
      <c r="F82" s="155">
        <v>1.4016037771267831</v>
      </c>
      <c r="G82" s="172" t="s">
        <v>254</v>
      </c>
      <c r="H82" s="155">
        <v>1.4016037771267831</v>
      </c>
      <c r="I82" s="172" t="s">
        <v>254</v>
      </c>
      <c r="J82" s="155">
        <v>1.350370683663517</v>
      </c>
    </row>
    <row r="83" spans="1:10" x14ac:dyDescent="0.25">
      <c r="A83" s="162" t="s">
        <v>255</v>
      </c>
      <c r="B83" s="164">
        <v>-0.42088200394868197</v>
      </c>
      <c r="C83" s="170" t="s">
        <v>255</v>
      </c>
      <c r="D83" s="164">
        <v>-0.57454844272518812</v>
      </c>
      <c r="E83" s="170" t="s">
        <v>255</v>
      </c>
      <c r="F83" s="164">
        <v>-0.57454844272518812</v>
      </c>
      <c r="G83" s="170" t="s">
        <v>255</v>
      </c>
      <c r="H83" s="164">
        <v>-0.57454844272518812</v>
      </c>
      <c r="I83" s="170" t="s">
        <v>255</v>
      </c>
      <c r="J83" s="164">
        <v>-0.57090752367743114</v>
      </c>
    </row>
    <row r="84" spans="1:10" x14ac:dyDescent="0.25">
      <c r="A84" s="162" t="s">
        <v>256</v>
      </c>
      <c r="B84" s="164">
        <v>5.0227520213967279E-2</v>
      </c>
      <c r="C84" s="170" t="s">
        <v>256</v>
      </c>
      <c r="D84" s="164">
        <v>0.40193417223220418</v>
      </c>
      <c r="E84" s="170" t="s">
        <v>256</v>
      </c>
      <c r="F84" s="164">
        <v>0.82705533440159495</v>
      </c>
      <c r="G84" s="170" t="s">
        <v>256</v>
      </c>
      <c r="H84" s="164">
        <v>0.82705533440159495</v>
      </c>
      <c r="I84" s="170" t="s">
        <v>256</v>
      </c>
      <c r="J84" s="164">
        <v>0.77946315998608584</v>
      </c>
    </row>
    <row r="85" spans="1:10" x14ac:dyDescent="0.25">
      <c r="A85" s="162" t="s">
        <v>257</v>
      </c>
      <c r="B85" s="164">
        <v>-1.0707651962197242</v>
      </c>
      <c r="C85" s="170" t="s">
        <v>257</v>
      </c>
      <c r="D85" s="164">
        <v>-2.3400827543552611</v>
      </c>
      <c r="E85" s="170" t="s">
        <v>257</v>
      </c>
      <c r="F85" s="164">
        <v>-9.8638024078627665E-2</v>
      </c>
      <c r="G85" s="170" t="s">
        <v>257</v>
      </c>
      <c r="H85" s="164">
        <v>-0.18321536640657249</v>
      </c>
      <c r="I85" s="170" t="s">
        <v>257</v>
      </c>
      <c r="J85" s="164">
        <v>-0.20110717294677899</v>
      </c>
    </row>
    <row r="86" spans="1:10" ht="15.75" thickBot="1" x14ac:dyDescent="0.3">
      <c r="A86" s="156" t="s">
        <v>258</v>
      </c>
      <c r="B86" s="165">
        <v>95</v>
      </c>
      <c r="C86" s="156" t="s">
        <v>258</v>
      </c>
      <c r="D86" s="165">
        <v>95</v>
      </c>
      <c r="E86" s="156" t="s">
        <v>258</v>
      </c>
      <c r="F86" s="165">
        <v>95</v>
      </c>
      <c r="G86" s="156" t="s">
        <v>258</v>
      </c>
      <c r="H86" s="165">
        <v>95</v>
      </c>
      <c r="I86" s="156" t="s">
        <v>258</v>
      </c>
      <c r="J86" s="165">
        <v>95</v>
      </c>
    </row>
    <row r="87" spans="1:10" ht="15.75" thickBot="1" x14ac:dyDescent="0.3"/>
    <row r="88" spans="1:10" ht="15.75" thickBot="1" x14ac:dyDescent="0.3">
      <c r="A88" s="153" t="s">
        <v>223</v>
      </c>
    </row>
    <row r="89" spans="1:10" ht="15.75" thickBot="1" x14ac:dyDescent="0.3">
      <c r="A89" s="191" t="s">
        <v>207</v>
      </c>
      <c r="B89" s="192"/>
      <c r="C89" s="191" t="s">
        <v>208</v>
      </c>
      <c r="D89" s="192"/>
      <c r="E89" s="191" t="s">
        <v>209</v>
      </c>
      <c r="F89" s="192"/>
      <c r="G89" s="191" t="s">
        <v>210</v>
      </c>
      <c r="H89" s="192"/>
      <c r="I89" s="191" t="s">
        <v>197</v>
      </c>
      <c r="J89" s="192"/>
    </row>
    <row r="90" spans="1:10" x14ac:dyDescent="0.25">
      <c r="A90" s="162"/>
      <c r="B90" s="163"/>
      <c r="C90" s="162"/>
      <c r="D90" s="163"/>
      <c r="E90" s="162"/>
      <c r="F90" s="163"/>
      <c r="G90" s="162"/>
      <c r="H90" s="163"/>
      <c r="I90" s="162"/>
      <c r="J90" s="163"/>
    </row>
    <row r="91" spans="1:10" x14ac:dyDescent="0.25">
      <c r="A91" s="162" t="s">
        <v>247</v>
      </c>
      <c r="B91" s="164">
        <v>-1.5834740088365502E-2</v>
      </c>
      <c r="C91" s="170" t="s">
        <v>247</v>
      </c>
      <c r="D91" s="164">
        <v>-2.5082715494299149E-2</v>
      </c>
      <c r="E91" s="170" t="s">
        <v>247</v>
      </c>
      <c r="F91" s="164">
        <v>-8.9605529626574035E-3</v>
      </c>
      <c r="G91" s="170" t="s">
        <v>247</v>
      </c>
      <c r="H91" s="164">
        <v>-1.1056579016507228E-2</v>
      </c>
      <c r="I91" s="170" t="s">
        <v>247</v>
      </c>
      <c r="J91" s="164">
        <v>-9.872942090701364E-3</v>
      </c>
    </row>
    <row r="92" spans="1:10" x14ac:dyDescent="0.25">
      <c r="A92" s="162" t="s">
        <v>248</v>
      </c>
      <c r="B92" s="164">
        <v>1.0360935750615422E-2</v>
      </c>
      <c r="C92" s="170" t="s">
        <v>248</v>
      </c>
      <c r="D92" s="164">
        <v>1.8117377322252475E-2</v>
      </c>
      <c r="E92" s="170" t="s">
        <v>248</v>
      </c>
      <c r="F92" s="164">
        <v>2.53135770682037E-2</v>
      </c>
      <c r="G92" s="170" t="s">
        <v>248</v>
      </c>
      <c r="H92" s="164">
        <v>2.5739298688011683E-2</v>
      </c>
      <c r="I92" s="170" t="s">
        <v>248</v>
      </c>
      <c r="J92" s="164">
        <v>1.8573932525398889E-2</v>
      </c>
    </row>
    <row r="93" spans="1:10" x14ac:dyDescent="0.25">
      <c r="A93" s="162" t="s">
        <v>249</v>
      </c>
      <c r="B93" s="164">
        <v>0</v>
      </c>
      <c r="C93" s="170" t="s">
        <v>249</v>
      </c>
      <c r="D93" s="164">
        <v>0</v>
      </c>
      <c r="E93" s="170" t="s">
        <v>249</v>
      </c>
      <c r="F93" s="164">
        <v>0</v>
      </c>
      <c r="G93" s="170" t="s">
        <v>249</v>
      </c>
      <c r="H93" s="164">
        <v>-1.2587546003473928E-2</v>
      </c>
      <c r="I93" s="170" t="s">
        <v>249</v>
      </c>
      <c r="J93" s="164">
        <v>0</v>
      </c>
    </row>
    <row r="94" spans="1:10" x14ac:dyDescent="0.25">
      <c r="A94" s="162" t="s">
        <v>250</v>
      </c>
      <c r="B94" s="164">
        <v>0</v>
      </c>
      <c r="C94" s="170" t="s">
        <v>250</v>
      </c>
      <c r="D94" s="164">
        <v>0</v>
      </c>
      <c r="E94" s="170" t="s">
        <v>250</v>
      </c>
      <c r="F94" s="164">
        <v>0</v>
      </c>
      <c r="G94" s="170" t="s">
        <v>250</v>
      </c>
      <c r="H94" s="164">
        <v>0</v>
      </c>
      <c r="I94" s="170" t="s">
        <v>250</v>
      </c>
      <c r="J94" s="164">
        <v>0</v>
      </c>
    </row>
    <row r="95" spans="1:10" x14ac:dyDescent="0.25">
      <c r="A95" s="162" t="s">
        <v>244</v>
      </c>
      <c r="B95" s="164">
        <v>0.10098590998102741</v>
      </c>
      <c r="C95" s="170" t="s">
        <v>244</v>
      </c>
      <c r="D95" s="164">
        <v>0.17658635082730056</v>
      </c>
      <c r="E95" s="170" t="s">
        <v>244</v>
      </c>
      <c r="F95" s="164">
        <v>0.24672622981525366</v>
      </c>
      <c r="G95" s="170" t="s">
        <v>244</v>
      </c>
      <c r="H95" s="164">
        <v>0.25087565089166103</v>
      </c>
      <c r="I95" s="170" t="s">
        <v>244</v>
      </c>
      <c r="J95" s="164">
        <v>0.18103630049942115</v>
      </c>
    </row>
    <row r="96" spans="1:10" ht="15.75" thickBot="1" x14ac:dyDescent="0.3">
      <c r="A96" s="156" t="s">
        <v>251</v>
      </c>
      <c r="B96" s="157">
        <v>1.0198154014696172E-2</v>
      </c>
      <c r="C96" s="171" t="s">
        <v>251</v>
      </c>
      <c r="D96" s="157">
        <v>3.1182739298502477E-2</v>
      </c>
      <c r="E96" s="171" t="s">
        <v>251</v>
      </c>
      <c r="F96" s="157">
        <v>6.0873832478849366E-2</v>
      </c>
      <c r="G96" s="171" t="s">
        <v>251</v>
      </c>
      <c r="H96" s="157">
        <v>6.2938592210314573E-2</v>
      </c>
      <c r="I96" s="171" t="s">
        <v>251</v>
      </c>
      <c r="J96" s="157">
        <v>3.2774142098516715E-2</v>
      </c>
    </row>
    <row r="97" spans="1:10" ht="15.75" thickBot="1" x14ac:dyDescent="0.3">
      <c r="A97" s="160" t="s">
        <v>252</v>
      </c>
      <c r="B97" s="167">
        <v>78.720069952857656</v>
      </c>
      <c r="C97" s="167" t="s">
        <v>252</v>
      </c>
      <c r="D97" s="167">
        <v>8.472495998426556</v>
      </c>
      <c r="E97" s="167" t="s">
        <v>252</v>
      </c>
      <c r="F97" s="167">
        <v>5.125394140815855</v>
      </c>
      <c r="G97" s="167" t="s">
        <v>252</v>
      </c>
      <c r="H97" s="167">
        <v>4.6626704849212679</v>
      </c>
      <c r="I97" s="167" t="s">
        <v>252</v>
      </c>
      <c r="J97" s="161">
        <v>14.234552518359461</v>
      </c>
    </row>
    <row r="98" spans="1:10" ht="15.75" thickBot="1" x14ac:dyDescent="0.3">
      <c r="A98" s="160" t="s">
        <v>253</v>
      </c>
      <c r="B98" s="167">
        <v>-8.60389697603412</v>
      </c>
      <c r="C98" s="167" t="s">
        <v>253</v>
      </c>
      <c r="D98" s="167">
        <v>-1.0833326856647405</v>
      </c>
      <c r="E98" s="167" t="s">
        <v>253</v>
      </c>
      <c r="F98" s="167">
        <v>-0.23675887992397324</v>
      </c>
      <c r="G98" s="167" t="s">
        <v>253</v>
      </c>
      <c r="H98" s="167">
        <v>-0.19353549655374785</v>
      </c>
      <c r="I98" s="167" t="s">
        <v>253</v>
      </c>
      <c r="J98" s="161">
        <v>-0.31123209849728573</v>
      </c>
    </row>
    <row r="99" spans="1:10" x14ac:dyDescent="0.25">
      <c r="A99" s="154" t="s">
        <v>254</v>
      </c>
      <c r="B99" s="155">
        <v>0.9651440115589851</v>
      </c>
      <c r="C99" s="172" t="s">
        <v>254</v>
      </c>
      <c r="D99" s="155">
        <v>1.4605907020955424</v>
      </c>
      <c r="E99" s="172" t="s">
        <v>254</v>
      </c>
      <c r="F99" s="155">
        <v>1.8174458501717399</v>
      </c>
      <c r="G99" s="172" t="s">
        <v>254</v>
      </c>
      <c r="H99" s="155">
        <v>1.8174458501717399</v>
      </c>
      <c r="I99" s="172" t="s">
        <v>254</v>
      </c>
      <c r="J99" s="155">
        <v>1.8174458501717399</v>
      </c>
    </row>
    <row r="100" spans="1:10" x14ac:dyDescent="0.25">
      <c r="A100" s="162" t="s">
        <v>255</v>
      </c>
      <c r="B100" s="164">
        <v>-0.94601237331795929</v>
      </c>
      <c r="C100" s="170" t="s">
        <v>255</v>
      </c>
      <c r="D100" s="164">
        <v>-0.90227514133854148</v>
      </c>
      <c r="E100" s="170" t="s">
        <v>255</v>
      </c>
      <c r="F100" s="164">
        <v>-0.94601237331795929</v>
      </c>
      <c r="G100" s="170" t="s">
        <v>255</v>
      </c>
      <c r="H100" s="164">
        <v>-0.94601237331795929</v>
      </c>
      <c r="I100" s="170" t="s">
        <v>255</v>
      </c>
      <c r="J100" s="164">
        <v>-0.94601237331795929</v>
      </c>
    </row>
    <row r="101" spans="1:10" x14ac:dyDescent="0.25">
      <c r="A101" s="162" t="s">
        <v>256</v>
      </c>
      <c r="B101" s="164">
        <v>1.9131638241025789E-2</v>
      </c>
      <c r="C101" s="170" t="s">
        <v>256</v>
      </c>
      <c r="D101" s="164">
        <v>0.55831556075700106</v>
      </c>
      <c r="E101" s="170" t="s">
        <v>256</v>
      </c>
      <c r="F101" s="164">
        <v>0.87143347685378059</v>
      </c>
      <c r="G101" s="170" t="s">
        <v>256</v>
      </c>
      <c r="H101" s="164">
        <v>0.87143347685378059</v>
      </c>
      <c r="I101" s="170" t="s">
        <v>256</v>
      </c>
      <c r="J101" s="164">
        <v>0.87143347685378059</v>
      </c>
    </row>
    <row r="102" spans="1:10" x14ac:dyDescent="0.25">
      <c r="A102" s="162" t="s">
        <v>257</v>
      </c>
      <c r="B102" s="164">
        <v>-1.5043003083947226</v>
      </c>
      <c r="C102" s="170" t="s">
        <v>257</v>
      </c>
      <c r="D102" s="164">
        <v>-2.3828579719584191</v>
      </c>
      <c r="E102" s="170" t="s">
        <v>257</v>
      </c>
      <c r="F102" s="164">
        <v>-0.85125253145245328</v>
      </c>
      <c r="G102" s="170" t="s">
        <v>257</v>
      </c>
      <c r="H102" s="164">
        <v>-1.0503750065681867</v>
      </c>
      <c r="I102" s="170" t="s">
        <v>257</v>
      </c>
      <c r="J102" s="164">
        <v>-0.93792949861662955</v>
      </c>
    </row>
    <row r="103" spans="1:10" ht="15.75" thickBot="1" x14ac:dyDescent="0.3">
      <c r="A103" s="156" t="s">
        <v>258</v>
      </c>
      <c r="B103" s="165">
        <v>95</v>
      </c>
      <c r="C103" s="156" t="s">
        <v>258</v>
      </c>
      <c r="D103" s="165">
        <v>95</v>
      </c>
      <c r="E103" s="156" t="s">
        <v>258</v>
      </c>
      <c r="F103" s="165">
        <v>95</v>
      </c>
      <c r="G103" s="156" t="s">
        <v>258</v>
      </c>
      <c r="H103" s="165">
        <v>95</v>
      </c>
      <c r="I103" s="156" t="s">
        <v>258</v>
      </c>
      <c r="J103" s="165">
        <v>95</v>
      </c>
    </row>
  </sheetData>
  <mergeCells count="30">
    <mergeCell ref="I72:J72"/>
    <mergeCell ref="G72:H72"/>
    <mergeCell ref="E72:F72"/>
    <mergeCell ref="C72:D72"/>
    <mergeCell ref="A72:B72"/>
    <mergeCell ref="I55:J55"/>
    <mergeCell ref="G55:H55"/>
    <mergeCell ref="E55:F55"/>
    <mergeCell ref="C55:D55"/>
    <mergeCell ref="A55:B55"/>
    <mergeCell ref="I38:J38"/>
    <mergeCell ref="G38:H38"/>
    <mergeCell ref="E38:F38"/>
    <mergeCell ref="C38:D38"/>
    <mergeCell ref="A38:B38"/>
    <mergeCell ref="I89:J89"/>
    <mergeCell ref="G89:H89"/>
    <mergeCell ref="E89:F89"/>
    <mergeCell ref="C89:D89"/>
    <mergeCell ref="A89:B89"/>
    <mergeCell ref="A2:B2"/>
    <mergeCell ref="C2:D2"/>
    <mergeCell ref="E2:F2"/>
    <mergeCell ref="G2:H2"/>
    <mergeCell ref="I2:J2"/>
    <mergeCell ref="A21:B21"/>
    <mergeCell ref="C21:D21"/>
    <mergeCell ref="E21:F21"/>
    <mergeCell ref="G21:H21"/>
    <mergeCell ref="I21:J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A8792-3375-4B4E-A837-AEE15620C853}">
  <dimension ref="A1:AH136"/>
  <sheetViews>
    <sheetView topLeftCell="Y1" workbookViewId="0">
      <selection activeCell="E13" sqref="E13"/>
    </sheetView>
  </sheetViews>
  <sheetFormatPr defaultRowHeight="15" x14ac:dyDescent="0.25"/>
  <cols>
    <col min="1" max="1" width="33" style="75" bestFit="1" customWidth="1"/>
    <col min="2" max="2" width="28.85546875" style="75" bestFit="1" customWidth="1"/>
    <col min="3" max="3" width="10.5703125" style="75" bestFit="1" customWidth="1"/>
    <col min="4" max="4" width="9.140625" style="75"/>
    <col min="5" max="6" width="9.140625" style="85"/>
    <col min="7" max="7" width="16.7109375" style="85" customWidth="1"/>
    <col min="8" max="8" width="11.28515625" style="72" customWidth="1"/>
    <col min="9" max="9" width="9.140625" style="72"/>
    <col min="10" max="10" width="11.28515625" style="72" customWidth="1"/>
    <col min="11" max="11" width="11.28515625" style="75" customWidth="1"/>
    <col min="12" max="12" width="16.140625" style="75" bestFit="1" customWidth="1"/>
    <col min="13" max="13" width="12.7109375" style="72" bestFit="1" customWidth="1"/>
    <col min="14" max="14" width="21.7109375" style="72" bestFit="1" customWidth="1"/>
    <col min="15" max="15" width="9.140625" style="72"/>
    <col min="16" max="16" width="16.140625" style="72" bestFit="1" customWidth="1"/>
    <col min="17" max="17" width="12.7109375" style="72" bestFit="1" customWidth="1"/>
    <col min="18" max="18" width="15.140625" style="72" bestFit="1" customWidth="1"/>
    <col min="19" max="19" width="15.140625" style="72" customWidth="1"/>
    <col min="20" max="20" width="16.140625" style="72" bestFit="1" customWidth="1"/>
    <col min="21" max="21" width="12.7109375" style="72" bestFit="1" customWidth="1"/>
    <col min="22" max="22" width="16.85546875" style="72" bestFit="1" customWidth="1"/>
    <col min="23" max="23" width="9.140625" style="72"/>
    <col min="24" max="24" width="16.140625" style="72" bestFit="1" customWidth="1"/>
    <col min="25" max="25" width="13.7109375" style="72" bestFit="1" customWidth="1"/>
    <col min="26" max="26" width="16.85546875" style="72" bestFit="1" customWidth="1"/>
    <col min="27" max="28" width="9.140625" style="72"/>
    <col min="29" max="29" width="18.140625" style="72" bestFit="1" customWidth="1"/>
    <col min="30" max="30" width="10.85546875" style="72" customWidth="1"/>
    <col min="31" max="32" width="10.28515625" style="72" bestFit="1" customWidth="1"/>
    <col min="33" max="34" width="12.28515625" style="72" bestFit="1" customWidth="1"/>
    <col min="35" max="16384" width="9.140625" style="72"/>
  </cols>
  <sheetData>
    <row r="1" spans="1:34" s="54" customFormat="1" ht="30.75" thickBot="1" x14ac:dyDescent="0.3">
      <c r="A1" s="16" t="s">
        <v>0</v>
      </c>
      <c r="B1" s="17" t="s">
        <v>1</v>
      </c>
      <c r="C1" s="62" t="s">
        <v>2</v>
      </c>
      <c r="D1" s="29" t="s">
        <v>3</v>
      </c>
      <c r="E1" s="61"/>
      <c r="F1" s="61"/>
      <c r="G1" s="60" t="s">
        <v>203</v>
      </c>
      <c r="H1" s="59" t="s">
        <v>240</v>
      </c>
      <c r="I1" s="58" t="s">
        <v>239</v>
      </c>
      <c r="J1" s="57" t="s">
        <v>238</v>
      </c>
      <c r="M1" s="25" t="s">
        <v>213</v>
      </c>
      <c r="N1" s="29" t="s">
        <v>237</v>
      </c>
      <c r="Q1" s="25" t="s">
        <v>214</v>
      </c>
      <c r="R1" s="29" t="s">
        <v>236</v>
      </c>
      <c r="S1" s="56"/>
      <c r="U1" s="25" t="s">
        <v>215</v>
      </c>
      <c r="V1" s="29" t="s">
        <v>235</v>
      </c>
      <c r="W1" s="55"/>
      <c r="X1" s="55"/>
      <c r="Y1" s="25" t="s">
        <v>216</v>
      </c>
      <c r="Z1" s="29" t="s">
        <v>234</v>
      </c>
    </row>
    <row r="2" spans="1:34" ht="15.75" thickBot="1" x14ac:dyDescent="0.3">
      <c r="A2" s="9" t="s">
        <v>4</v>
      </c>
      <c r="B2" s="8" t="s">
        <v>7</v>
      </c>
      <c r="C2" s="50">
        <v>38177</v>
      </c>
      <c r="D2" s="30">
        <v>1</v>
      </c>
      <c r="E2" s="48"/>
      <c r="F2" s="48"/>
      <c r="G2" s="71">
        <v>2.8999999999999998E-3</v>
      </c>
      <c r="H2" s="83">
        <f t="shared" ref="H2:H33" si="0">(G2-$G$113)^2</f>
        <v>1.6834701353532348E-5</v>
      </c>
      <c r="I2" s="84">
        <v>2.1793851929115874E-2</v>
      </c>
      <c r="J2" s="12">
        <f t="shared" ref="J2:J33" si="1">I2^2</f>
        <v>4.7497198190822772E-4</v>
      </c>
      <c r="K2" s="85"/>
      <c r="L2" s="85"/>
      <c r="M2" s="71">
        <v>1.3522226808793829E-2</v>
      </c>
      <c r="N2" s="86">
        <v>1.4249159457246832E-3</v>
      </c>
      <c r="O2" s="85"/>
      <c r="P2" s="85"/>
      <c r="Q2" s="71">
        <v>3.6125978891707447E-2</v>
      </c>
      <c r="R2" s="86">
        <v>5.2246918009905049E-3</v>
      </c>
      <c r="S2" s="85"/>
      <c r="T2" s="87"/>
      <c r="U2" s="71">
        <v>5.4871217321392447E-2</v>
      </c>
      <c r="V2" s="86">
        <v>9.9744116200727821E-3</v>
      </c>
      <c r="W2" s="85"/>
      <c r="X2" s="85"/>
      <c r="Y2" s="71">
        <v>9.9674162592076843E-2</v>
      </c>
      <c r="Z2" s="88">
        <v>1.4724131439155059E-2</v>
      </c>
      <c r="AC2" s="80"/>
      <c r="AD2" s="178" t="s">
        <v>224</v>
      </c>
      <c r="AE2" s="64" t="s">
        <v>220</v>
      </c>
      <c r="AF2" s="64" t="s">
        <v>221</v>
      </c>
      <c r="AG2" s="64" t="s">
        <v>222</v>
      </c>
      <c r="AH2" s="63" t="s">
        <v>223</v>
      </c>
    </row>
    <row r="3" spans="1:34" ht="15.75" thickBot="1" x14ac:dyDescent="0.3">
      <c r="A3" s="5" t="s">
        <v>4</v>
      </c>
      <c r="B3" s="3" t="s">
        <v>5</v>
      </c>
      <c r="C3" s="52" t="s">
        <v>6</v>
      </c>
      <c r="D3" s="31">
        <v>1</v>
      </c>
      <c r="E3" s="48"/>
      <c r="F3" s="48"/>
      <c r="G3" s="77">
        <v>-2.8E-3</v>
      </c>
      <c r="H3" s="83">
        <f t="shared" si="0"/>
        <v>2.5503730536511826E-6</v>
      </c>
      <c r="I3" s="36">
        <v>2.017132594158311E-2</v>
      </c>
      <c r="J3" s="10">
        <f t="shared" si="1"/>
        <v>4.0688239024158374E-4</v>
      </c>
      <c r="K3" s="85"/>
      <c r="L3" s="85"/>
      <c r="M3" s="71">
        <v>-4.2365341468006905E-2</v>
      </c>
      <c r="N3" s="71">
        <v>1.2206471707247512E-3</v>
      </c>
      <c r="O3" s="87"/>
      <c r="P3" s="87"/>
      <c r="Q3" s="71">
        <v>-4.7053974840468998E-2</v>
      </c>
      <c r="R3" s="71">
        <v>4.4757062926574212E-3</v>
      </c>
      <c r="S3" s="85"/>
      <c r="T3" s="87"/>
      <c r="U3" s="71">
        <v>-0.11764376836851384</v>
      </c>
      <c r="V3" s="71">
        <v>8.5445301950732577E-3</v>
      </c>
      <c r="W3" s="87"/>
      <c r="X3" s="87"/>
      <c r="Y3" s="71">
        <v>-0.12748383100877961</v>
      </c>
      <c r="Z3" s="92">
        <v>1.2613354097489097E-2</v>
      </c>
      <c r="AC3" s="80" t="s">
        <v>246</v>
      </c>
      <c r="AD3" s="173">
        <v>-1.2030112543755412E-3</v>
      </c>
      <c r="AE3" s="174">
        <v>2.406678074646125E-3</v>
      </c>
      <c r="AF3" s="174">
        <v>9.0660933003269221E-3</v>
      </c>
      <c r="AG3" s="174">
        <v>-6.5003006320976213E-3</v>
      </c>
      <c r="AH3" s="175">
        <v>-1.8341925327591057E-2</v>
      </c>
    </row>
    <row r="4" spans="1:34" x14ac:dyDescent="0.25">
      <c r="A4" s="15" t="s">
        <v>8</v>
      </c>
      <c r="B4" s="13" t="s">
        <v>11</v>
      </c>
      <c r="C4" s="51" t="s">
        <v>12</v>
      </c>
      <c r="D4" s="32">
        <v>2</v>
      </c>
      <c r="E4" s="48"/>
      <c r="F4" s="48"/>
      <c r="G4" s="71">
        <v>8.4364287686669228E-3</v>
      </c>
      <c r="H4" s="83">
        <f t="shared" si="0"/>
        <v>9.2918803957832917E-5</v>
      </c>
      <c r="I4" s="36">
        <v>1.3742560502177391E-2</v>
      </c>
      <c r="J4" s="10">
        <f t="shared" si="1"/>
        <v>1.8885796915600611E-4</v>
      </c>
      <c r="K4" s="85"/>
      <c r="L4" s="85"/>
      <c r="M4" s="71">
        <v>-4.6096066429631745E-3</v>
      </c>
      <c r="N4" s="71">
        <v>5.6657390746801838E-4</v>
      </c>
      <c r="O4" s="87"/>
      <c r="P4" s="87"/>
      <c r="Q4" s="71">
        <v>2.932639343978085E-2</v>
      </c>
      <c r="R4" s="71">
        <v>2.077437660716067E-3</v>
      </c>
      <c r="S4" s="85"/>
      <c r="T4" s="87"/>
      <c r="U4" s="71">
        <v>-3.9068985316627596E-3</v>
      </c>
      <c r="V4" s="71">
        <v>3.966017352276128E-3</v>
      </c>
      <c r="W4" s="87"/>
      <c r="X4" s="87"/>
      <c r="Y4" s="71">
        <v>-1.2744083734328629E-2</v>
      </c>
      <c r="Z4" s="92">
        <v>5.8545970438361895E-3</v>
      </c>
      <c r="AC4" s="107" t="s">
        <v>245</v>
      </c>
      <c r="AD4" s="115">
        <v>1.2182129977363416E-5</v>
      </c>
      <c r="AE4" s="90">
        <v>3.6546389932090257E-5</v>
      </c>
      <c r="AF4" s="90">
        <v>1.3400342975099759E-4</v>
      </c>
      <c r="AG4" s="90">
        <v>2.5582472952463171E-4</v>
      </c>
      <c r="AH4" s="91">
        <v>3.7764602929826594E-4</v>
      </c>
    </row>
    <row r="5" spans="1:34" ht="15.75" thickBot="1" x14ac:dyDescent="0.3">
      <c r="A5" s="5" t="s">
        <v>8</v>
      </c>
      <c r="B5" s="3" t="s">
        <v>9</v>
      </c>
      <c r="C5" s="52" t="s">
        <v>10</v>
      </c>
      <c r="D5" s="31">
        <v>2</v>
      </c>
      <c r="E5" s="48"/>
      <c r="F5" s="48"/>
      <c r="G5" s="77">
        <v>-7.9593269300352321E-3</v>
      </c>
      <c r="H5" s="83">
        <f t="shared" si="0"/>
        <v>4.564780150916487E-5</v>
      </c>
      <c r="I5" s="36">
        <v>1.4761734878957662E-2</v>
      </c>
      <c r="J5" s="10">
        <f t="shared" si="1"/>
        <v>2.1790881663663519E-4</v>
      </c>
      <c r="K5" s="85"/>
      <c r="L5" s="85"/>
      <c r="M5" s="71">
        <v>4.2520359929758743E-2</v>
      </c>
      <c r="N5" s="71">
        <v>6.5372644990990554E-4</v>
      </c>
      <c r="O5" s="87"/>
      <c r="P5" s="87"/>
      <c r="Q5" s="71">
        <v>7.9855492482037257E-2</v>
      </c>
      <c r="R5" s="71">
        <v>2.3969969830029869E-3</v>
      </c>
      <c r="S5" s="85"/>
      <c r="T5" s="87"/>
      <c r="U5" s="71">
        <v>9.2449257714861593E-2</v>
      </c>
      <c r="V5" s="71">
        <v>4.5760851493693386E-3</v>
      </c>
      <c r="W5" s="87"/>
      <c r="X5" s="87"/>
      <c r="Y5" s="71">
        <v>8.5162540239222026E-2</v>
      </c>
      <c r="Z5" s="92">
        <v>6.7551733157356908E-3</v>
      </c>
      <c r="AC5" s="89" t="s">
        <v>244</v>
      </c>
      <c r="AD5" s="113">
        <v>3.4902908155859183E-3</v>
      </c>
      <c r="AE5" s="93">
        <v>6.0453610257858266E-3</v>
      </c>
      <c r="AF5" s="93">
        <v>1.1575985044522025E-2</v>
      </c>
      <c r="AG5" s="93">
        <v>1.5994521859831624E-2</v>
      </c>
      <c r="AH5" s="94">
        <v>1.9433116818932211E-2</v>
      </c>
    </row>
    <row r="6" spans="1:34" x14ac:dyDescent="0.25">
      <c r="A6" s="15" t="s">
        <v>13</v>
      </c>
      <c r="B6" s="13" t="s">
        <v>21</v>
      </c>
      <c r="C6" s="51" t="s">
        <v>22</v>
      </c>
      <c r="D6" s="32">
        <v>3</v>
      </c>
      <c r="E6" s="48"/>
      <c r="F6" s="48"/>
      <c r="G6" s="71">
        <v>7.3686856487027346E-3</v>
      </c>
      <c r="H6" s="83">
        <f t="shared" si="0"/>
        <v>7.3473987798241701E-5</v>
      </c>
      <c r="I6" s="36">
        <v>1.7756794158974715E-2</v>
      </c>
      <c r="J6" s="10">
        <f t="shared" si="1"/>
        <v>3.1530373880419855E-4</v>
      </c>
      <c r="K6" s="85"/>
      <c r="L6" s="85"/>
      <c r="M6" s="71">
        <v>-4.1625260462184413E-2</v>
      </c>
      <c r="N6" s="71">
        <v>9.4591121641259565E-4</v>
      </c>
      <c r="O6" s="87"/>
      <c r="P6" s="87"/>
      <c r="Q6" s="71">
        <v>-9.0893869152055586E-4</v>
      </c>
      <c r="R6" s="71">
        <v>3.4683411268461839E-3</v>
      </c>
      <c r="S6" s="85"/>
      <c r="T6" s="87"/>
      <c r="U6" s="71">
        <v>-1.3486517404741959E-2</v>
      </c>
      <c r="V6" s="71">
        <v>6.6213785148881692E-3</v>
      </c>
      <c r="W6" s="87"/>
      <c r="X6" s="87"/>
      <c r="Y6" s="71">
        <v>-4.8359128220005258E-2</v>
      </c>
      <c r="Z6" s="92">
        <v>9.7744159029301558E-3</v>
      </c>
      <c r="AC6" s="89" t="s">
        <v>230</v>
      </c>
      <c r="AD6" s="113">
        <v>0.96873331221380998</v>
      </c>
      <c r="AE6" s="93">
        <v>1.3184915816382354</v>
      </c>
      <c r="AF6" s="93">
        <v>1.987041703801276</v>
      </c>
      <c r="AG6" s="93">
        <v>0.93592491974586733</v>
      </c>
      <c r="AH6" s="94">
        <v>-7.2070927422708375E-2</v>
      </c>
    </row>
    <row r="7" spans="1:34" x14ac:dyDescent="0.25">
      <c r="A7" s="9" t="s">
        <v>13</v>
      </c>
      <c r="B7" s="8" t="s">
        <v>19</v>
      </c>
      <c r="C7" s="50" t="s">
        <v>20</v>
      </c>
      <c r="D7" s="30">
        <v>3</v>
      </c>
      <c r="E7" s="48"/>
      <c r="F7" s="48"/>
      <c r="G7" s="71">
        <v>3.8126592677973921E-2</v>
      </c>
      <c r="H7" s="83">
        <f t="shared" si="0"/>
        <v>1.546817745475478E-3</v>
      </c>
      <c r="I7" s="36">
        <v>1.9760852801208345E-2</v>
      </c>
      <c r="J7" s="10">
        <f t="shared" si="1"/>
        <v>3.9049130343102371E-4</v>
      </c>
      <c r="K7" s="85"/>
      <c r="L7" s="85"/>
      <c r="M7" s="71">
        <v>-4.7405237239169014E-2</v>
      </c>
      <c r="N7" s="71">
        <v>1.1714739102930711E-3</v>
      </c>
      <c r="O7" s="87"/>
      <c r="P7" s="87"/>
      <c r="Q7" s="71">
        <v>-6.1156960757987419E-2</v>
      </c>
      <c r="R7" s="71">
        <v>4.2954043377412612E-3</v>
      </c>
      <c r="S7" s="85"/>
      <c r="T7" s="87"/>
      <c r="U7" s="71">
        <v>-0.10020317639616376</v>
      </c>
      <c r="V7" s="71">
        <v>8.2003173720514976E-3</v>
      </c>
      <c r="W7" s="87"/>
      <c r="X7" s="87"/>
      <c r="Y7" s="71">
        <v>1.2236125106774562E-2</v>
      </c>
      <c r="Z7" s="92">
        <v>1.2105230406361736E-2</v>
      </c>
      <c r="AC7" s="89" t="s">
        <v>229</v>
      </c>
      <c r="AD7" s="113">
        <v>-0.3446736440996509</v>
      </c>
      <c r="AE7" s="93">
        <v>0.39810328355588737</v>
      </c>
      <c r="AF7" s="93">
        <v>0.78318115179469483</v>
      </c>
      <c r="AG7" s="93">
        <v>-0.40640793698387245</v>
      </c>
      <c r="AH7" s="94">
        <v>-0.94384886884032471</v>
      </c>
    </row>
    <row r="8" spans="1:34" ht="15.75" thickBot="1" x14ac:dyDescent="0.3">
      <c r="A8" s="9" t="s">
        <v>13</v>
      </c>
      <c r="B8" s="8" t="s">
        <v>17</v>
      </c>
      <c r="C8" s="50" t="s">
        <v>18</v>
      </c>
      <c r="D8" s="30">
        <v>3</v>
      </c>
      <c r="E8" s="48"/>
      <c r="F8" s="48"/>
      <c r="G8" s="71">
        <v>-4.9332487052181524E-2</v>
      </c>
      <c r="H8" s="83">
        <f t="shared" si="0"/>
        <v>2.316446440571592E-3</v>
      </c>
      <c r="I8" s="36">
        <v>1.9381004725290051E-2</v>
      </c>
      <c r="J8" s="10">
        <f t="shared" si="1"/>
        <v>3.7562334416171524E-4</v>
      </c>
      <c r="K8" s="85"/>
      <c r="L8" s="85"/>
      <c r="M8" s="71">
        <v>-7.8589316571257672E-2</v>
      </c>
      <c r="N8" s="71">
        <v>1.1268700324851457E-3</v>
      </c>
      <c r="O8" s="87"/>
      <c r="P8" s="87"/>
      <c r="Q8" s="71">
        <v>-5.6266433506109756E-2</v>
      </c>
      <c r="R8" s="71">
        <v>4.1318567857788679E-3</v>
      </c>
      <c r="S8" s="85"/>
      <c r="T8" s="87"/>
      <c r="U8" s="71">
        <v>-0.11915704010745273</v>
      </c>
      <c r="V8" s="71">
        <v>7.8880902273960208E-3</v>
      </c>
      <c r="W8" s="87"/>
      <c r="X8" s="87"/>
      <c r="Y8" s="71">
        <v>-0.19280107241253236</v>
      </c>
      <c r="Z8" s="92">
        <v>1.1644323669013173E-2</v>
      </c>
      <c r="AC8" s="110" t="s">
        <v>243</v>
      </c>
      <c r="AD8" s="114">
        <v>10.488088481701515</v>
      </c>
      <c r="AE8" s="108">
        <v>10.488088481701515</v>
      </c>
      <c r="AF8" s="108">
        <v>10.488088481701515</v>
      </c>
      <c r="AG8" s="108">
        <v>10.488088481701515</v>
      </c>
      <c r="AH8" s="109">
        <v>10.488088481701515</v>
      </c>
    </row>
    <row r="9" spans="1:34" ht="15.75" thickBot="1" x14ac:dyDescent="0.3">
      <c r="A9" s="9" t="s">
        <v>13</v>
      </c>
      <c r="B9" s="8" t="s">
        <v>16</v>
      </c>
      <c r="C9" s="50">
        <v>41759</v>
      </c>
      <c r="D9" s="30">
        <v>3</v>
      </c>
      <c r="E9" s="48"/>
      <c r="F9" s="48"/>
      <c r="G9" s="71">
        <v>-6.8430463869939478E-2</v>
      </c>
      <c r="H9" s="83">
        <f t="shared" si="0"/>
        <v>4.5195303851778947E-3</v>
      </c>
      <c r="I9" s="36">
        <v>1.4848188698385849E-2</v>
      </c>
      <c r="J9" s="10">
        <f t="shared" si="1"/>
        <v>2.2046870762287325E-4</v>
      </c>
      <c r="K9" s="85"/>
      <c r="L9" s="85"/>
      <c r="M9" s="71">
        <v>-8.2135667315237665E-2</v>
      </c>
      <c r="N9" s="71">
        <v>6.6140612286861981E-4</v>
      </c>
      <c r="O9" s="87"/>
      <c r="P9" s="87"/>
      <c r="Q9" s="71">
        <v>-2.2711098230590476E-2</v>
      </c>
      <c r="R9" s="71">
        <v>2.4251557838516056E-3</v>
      </c>
      <c r="S9" s="85"/>
      <c r="T9" s="87"/>
      <c r="U9" s="71">
        <v>3.2940989259970736E-2</v>
      </c>
      <c r="V9" s="71">
        <v>4.629842860080338E-3</v>
      </c>
      <c r="W9" s="87"/>
      <c r="X9" s="87"/>
      <c r="Y9" s="71">
        <v>1.2216926292965988E-2</v>
      </c>
      <c r="Z9" s="92">
        <v>6.8345299363090709E-3</v>
      </c>
      <c r="AC9" s="80" t="s">
        <v>242</v>
      </c>
      <c r="AD9" s="177">
        <v>-3.212158148576862</v>
      </c>
      <c r="AE9" s="176">
        <v>4.969440990244836</v>
      </c>
      <c r="AF9" s="111">
        <v>13.243372416781293</v>
      </c>
      <c r="AG9" s="111">
        <v>-3.7299785862017525</v>
      </c>
      <c r="AH9" s="112">
        <v>-10.126472855814029</v>
      </c>
    </row>
    <row r="10" spans="1:34" ht="15.75" thickBot="1" x14ac:dyDescent="0.3">
      <c r="A10" s="9" t="s">
        <v>13</v>
      </c>
      <c r="B10" s="8" t="s">
        <v>14</v>
      </c>
      <c r="C10" s="50" t="s">
        <v>15</v>
      </c>
      <c r="D10" s="30">
        <v>3</v>
      </c>
      <c r="E10" s="48"/>
      <c r="F10" s="48"/>
      <c r="G10" s="71">
        <v>-9.4642717064841175E-3</v>
      </c>
      <c r="H10" s="83">
        <f t="shared" si="0"/>
        <v>6.8248424257573193E-5</v>
      </c>
      <c r="I10" s="36">
        <v>2.3952611905707664E-2</v>
      </c>
      <c r="J10" s="10">
        <f t="shared" si="1"/>
        <v>5.7372761710544856E-4</v>
      </c>
      <c r="K10" s="85"/>
      <c r="L10" s="85"/>
      <c r="M10" s="71">
        <v>2.3445805408075407E-2</v>
      </c>
      <c r="N10" s="71">
        <v>1.7211828513163457E-3</v>
      </c>
      <c r="O10" s="87"/>
      <c r="P10" s="87"/>
      <c r="Q10" s="71">
        <v>-4.0195021504606333E-2</v>
      </c>
      <c r="R10" s="71">
        <v>6.3110037881599339E-3</v>
      </c>
      <c r="S10" s="85"/>
      <c r="T10" s="87"/>
      <c r="U10" s="71">
        <v>-0.16898898952603872</v>
      </c>
      <c r="V10" s="71">
        <v>1.204827995921442E-2</v>
      </c>
      <c r="W10" s="87"/>
      <c r="X10" s="87"/>
      <c r="Y10" s="71">
        <v>-0.1700793112264076</v>
      </c>
      <c r="Z10" s="92">
        <v>1.7785556130268904E-2</v>
      </c>
      <c r="AC10" s="106" t="s">
        <v>241</v>
      </c>
      <c r="AD10" s="121">
        <v>-3.6149676766276362</v>
      </c>
      <c r="AE10" s="176">
        <v>4.1753424627900548</v>
      </c>
      <c r="AF10" s="111">
        <v>8.2140732172236657</v>
      </c>
      <c r="AG10" s="111">
        <v>-4.2624424027526278</v>
      </c>
      <c r="AH10" s="112">
        <v>-9.8991704497512139</v>
      </c>
    </row>
    <row r="11" spans="1:34" x14ac:dyDescent="0.25">
      <c r="A11" s="15" t="s">
        <v>23</v>
      </c>
      <c r="B11" s="13" t="s">
        <v>27</v>
      </c>
      <c r="C11" s="51">
        <v>39392</v>
      </c>
      <c r="D11" s="32">
        <v>5</v>
      </c>
      <c r="E11" s="48"/>
      <c r="F11" s="48"/>
      <c r="G11" s="71">
        <v>-1.0305846512500267E-2</v>
      </c>
      <c r="H11" s="83">
        <f t="shared" si="0"/>
        <v>8.2861609736558625E-5</v>
      </c>
      <c r="I11" s="36">
        <v>2.0019953847153792E-2</v>
      </c>
      <c r="J11" s="10">
        <f t="shared" si="1"/>
        <v>4.007985520421679E-4</v>
      </c>
      <c r="K11" s="85"/>
      <c r="L11" s="85"/>
      <c r="M11" s="71">
        <v>-1.1622272943754973E-2</v>
      </c>
      <c r="N11" s="71">
        <v>1.2023956561265036E-3</v>
      </c>
      <c r="O11" s="87"/>
      <c r="P11" s="87"/>
      <c r="Q11" s="71">
        <v>-3.3639286373451371E-2</v>
      </c>
      <c r="R11" s="71">
        <v>4.4087840724638472E-3</v>
      </c>
      <c r="S11" s="85"/>
      <c r="T11" s="87"/>
      <c r="U11" s="71">
        <v>-5.5734317048466188E-2</v>
      </c>
      <c r="V11" s="71">
        <v>8.4167695928855264E-3</v>
      </c>
      <c r="W11" s="87"/>
      <c r="X11" s="87"/>
      <c r="Y11" s="71">
        <v>-0.10566128764246874</v>
      </c>
      <c r="Z11" s="92">
        <v>1.2424755113307205E-2</v>
      </c>
    </row>
    <row r="12" spans="1:34" x14ac:dyDescent="0.25">
      <c r="A12" s="9" t="s">
        <v>23</v>
      </c>
      <c r="B12" s="8" t="s">
        <v>26</v>
      </c>
      <c r="C12" s="50">
        <v>40696</v>
      </c>
      <c r="D12" s="30">
        <v>5</v>
      </c>
      <c r="E12" s="48"/>
      <c r="F12" s="48"/>
      <c r="G12" s="71">
        <v>-2.1676258044134864E-4</v>
      </c>
      <c r="H12" s="83">
        <f t="shared" si="0"/>
        <v>9.7268644683695345E-7</v>
      </c>
      <c r="I12" s="36">
        <v>3.5675849356373079E-2</v>
      </c>
      <c r="J12" s="10">
        <f t="shared" si="1"/>
        <v>1.2727662272986255E-3</v>
      </c>
      <c r="K12" s="85"/>
      <c r="L12" s="85"/>
      <c r="M12" s="71">
        <v>1.7395576819106721E-3</v>
      </c>
      <c r="N12" s="71">
        <v>3.8182986818958765E-3</v>
      </c>
      <c r="O12" s="87"/>
      <c r="P12" s="87"/>
      <c r="Q12" s="71">
        <v>-7.82468724879023E-3</v>
      </c>
      <c r="R12" s="71">
        <v>1.400042850028488E-2</v>
      </c>
      <c r="S12" s="85"/>
      <c r="T12" s="87"/>
      <c r="U12" s="71">
        <v>-7.5745234877524631E-2</v>
      </c>
      <c r="V12" s="71">
        <v>2.6728090773271134E-2</v>
      </c>
      <c r="W12" s="87"/>
      <c r="X12" s="87"/>
      <c r="Y12" s="71">
        <v>-0.10444714610935019</v>
      </c>
      <c r="Z12" s="92">
        <v>3.945575304625739E-2</v>
      </c>
    </row>
    <row r="13" spans="1:34" ht="15.75" thickBot="1" x14ac:dyDescent="0.3">
      <c r="A13" s="5" t="s">
        <v>23</v>
      </c>
      <c r="B13" s="3" t="s">
        <v>24</v>
      </c>
      <c r="C13" s="52" t="s">
        <v>25</v>
      </c>
      <c r="D13" s="31">
        <v>5</v>
      </c>
      <c r="E13" s="48"/>
      <c r="F13" s="48"/>
      <c r="G13" s="77">
        <v>-1.1967869221635726E-2</v>
      </c>
      <c r="H13" s="83">
        <f t="shared" si="0"/>
        <v>1.1588216705528506E-4</v>
      </c>
      <c r="I13" s="36">
        <v>2.2064226527536247E-2</v>
      </c>
      <c r="J13" s="10">
        <f t="shared" si="1"/>
        <v>4.8683009225843424E-4</v>
      </c>
      <c r="K13" s="85"/>
      <c r="L13" s="85"/>
      <c r="M13" s="71">
        <v>-5.2454293033244302E-2</v>
      </c>
      <c r="N13" s="71">
        <v>1.4604902767753028E-3</v>
      </c>
      <c r="O13" s="87"/>
      <c r="P13" s="87"/>
      <c r="Q13" s="71">
        <v>-0.1644962898148426</v>
      </c>
      <c r="R13" s="71">
        <v>5.3551310148427763E-3</v>
      </c>
      <c r="S13" s="85"/>
      <c r="T13" s="87"/>
      <c r="U13" s="71">
        <v>-0.12031706698293246</v>
      </c>
      <c r="V13" s="71">
        <v>1.0223431937427118E-2</v>
      </c>
      <c r="W13" s="87"/>
      <c r="X13" s="87"/>
      <c r="Y13" s="71">
        <v>-5.8947636326608675E-2</v>
      </c>
      <c r="Z13" s="92">
        <v>1.5091732860011461E-2</v>
      </c>
    </row>
    <row r="14" spans="1:34" x14ac:dyDescent="0.25">
      <c r="A14" s="15" t="s">
        <v>28</v>
      </c>
      <c r="B14" s="13" t="s">
        <v>31</v>
      </c>
      <c r="C14" s="51">
        <v>38455</v>
      </c>
      <c r="D14" s="32">
        <v>6</v>
      </c>
      <c r="E14" s="48"/>
      <c r="F14" s="48"/>
      <c r="G14" s="71">
        <v>-9.5979473275892187E-3</v>
      </c>
      <c r="H14" s="83">
        <f t="shared" si="0"/>
        <v>7.0474951673344272E-5</v>
      </c>
      <c r="I14" s="36">
        <v>3.6709283673695518E-2</v>
      </c>
      <c r="J14" s="10">
        <f t="shared" si="1"/>
        <v>1.3475715078358483E-3</v>
      </c>
      <c r="K14" s="85"/>
      <c r="L14" s="85"/>
      <c r="M14" s="71">
        <v>-2.8956345984861961E-2</v>
      </c>
      <c r="N14" s="71">
        <v>4.0427145235075448E-3</v>
      </c>
      <c r="O14" s="87"/>
      <c r="P14" s="87"/>
      <c r="Q14" s="71">
        <v>-0.15763812846239381</v>
      </c>
      <c r="R14" s="71">
        <v>1.4823286586194332E-2</v>
      </c>
      <c r="S14" s="85"/>
      <c r="T14" s="87"/>
      <c r="U14" s="71">
        <v>-0.22004195331691218</v>
      </c>
      <c r="V14" s="71">
        <v>2.8299001664552816E-2</v>
      </c>
      <c r="W14" s="87"/>
      <c r="X14" s="87"/>
      <c r="Y14" s="71">
        <v>-0.3010068673040236</v>
      </c>
      <c r="Z14" s="92">
        <v>4.1774716742911298E-2</v>
      </c>
    </row>
    <row r="15" spans="1:34" x14ac:dyDescent="0.25">
      <c r="A15" s="9" t="s">
        <v>28</v>
      </c>
      <c r="B15" s="8" t="s">
        <v>30</v>
      </c>
      <c r="C15" s="50">
        <v>39433</v>
      </c>
      <c r="D15" s="30">
        <v>6</v>
      </c>
      <c r="E15" s="48"/>
      <c r="F15" s="48"/>
      <c r="G15" s="71">
        <v>-6.9379812390035253E-2</v>
      </c>
      <c r="H15" s="83">
        <f t="shared" si="0"/>
        <v>4.6480762130912921E-3</v>
      </c>
      <c r="I15" s="36">
        <v>2.8835255938351761E-2</v>
      </c>
      <c r="J15" s="10">
        <f t="shared" si="1"/>
        <v>8.3147198503025048E-4</v>
      </c>
      <c r="K15" s="85"/>
      <c r="L15" s="85"/>
      <c r="M15" s="71">
        <v>-0.29647826242174213</v>
      </c>
      <c r="N15" s="71">
        <v>2.4944159550907515E-3</v>
      </c>
      <c r="O15" s="87"/>
      <c r="P15" s="87"/>
      <c r="Q15" s="71">
        <v>-0.10980882667656498</v>
      </c>
      <c r="R15" s="71">
        <v>9.1461918353327558E-3</v>
      </c>
      <c r="S15" s="85"/>
      <c r="T15" s="87"/>
      <c r="U15" s="71">
        <v>-2.5610954770387065E-2</v>
      </c>
      <c r="V15" s="71">
        <v>1.7460911685635259E-2</v>
      </c>
      <c r="W15" s="87"/>
      <c r="X15" s="87"/>
      <c r="Y15" s="71">
        <v>-0.14673454897097243</v>
      </c>
      <c r="Z15" s="92">
        <v>2.5775631535937763E-2</v>
      </c>
    </row>
    <row r="16" spans="1:34" ht="15.75" thickBot="1" x14ac:dyDescent="0.3">
      <c r="A16" s="5" t="s">
        <v>28</v>
      </c>
      <c r="B16" s="3" t="s">
        <v>29</v>
      </c>
      <c r="C16" s="52">
        <v>42605</v>
      </c>
      <c r="D16" s="31">
        <v>6</v>
      </c>
      <c r="E16" s="48"/>
      <c r="F16" s="48"/>
      <c r="G16" s="77">
        <v>-8.4101493541556882E-2</v>
      </c>
      <c r="H16" s="83">
        <f t="shared" si="0"/>
        <v>6.872158365518119E-3</v>
      </c>
      <c r="I16" s="36">
        <v>6.6134884808966843E-2</v>
      </c>
      <c r="J16" s="10">
        <f t="shared" si="1"/>
        <v>4.3738229886953134E-3</v>
      </c>
      <c r="K16" s="85"/>
      <c r="L16" s="85"/>
      <c r="M16" s="71">
        <v>3.8309317261505868E-2</v>
      </c>
      <c r="N16" s="71">
        <v>1.3121468966085941E-2</v>
      </c>
      <c r="O16" s="87"/>
      <c r="P16" s="87"/>
      <c r="Q16" s="71">
        <v>5.8081307343231326E-3</v>
      </c>
      <c r="R16" s="71">
        <v>4.8112052875648445E-2</v>
      </c>
      <c r="S16" s="85"/>
      <c r="T16" s="87"/>
      <c r="U16" s="71">
        <v>3.1377031210005325E-2</v>
      </c>
      <c r="V16" s="71">
        <v>9.1850282762601584E-2</v>
      </c>
      <c r="W16" s="87"/>
      <c r="X16" s="87"/>
      <c r="Y16" s="71">
        <v>3.3374447359597832E-2</v>
      </c>
      <c r="Z16" s="92">
        <v>0.13558851264955471</v>
      </c>
    </row>
    <row r="17" spans="1:26" x14ac:dyDescent="0.25">
      <c r="A17" s="15" t="s">
        <v>32</v>
      </c>
      <c r="B17" s="13" t="s">
        <v>35</v>
      </c>
      <c r="C17" s="51">
        <v>37200</v>
      </c>
      <c r="D17" s="32">
        <v>7</v>
      </c>
      <c r="E17" s="48"/>
      <c r="F17" s="48"/>
      <c r="G17" s="71">
        <v>-3.7464501526063322E-3</v>
      </c>
      <c r="H17" s="83">
        <f t="shared" si="0"/>
        <v>6.4690814290334611E-6</v>
      </c>
      <c r="I17" s="36">
        <v>3.7668504054198831E-2</v>
      </c>
      <c r="J17" s="10">
        <f t="shared" si="1"/>
        <v>1.4189161976811938E-3</v>
      </c>
      <c r="K17" s="85"/>
      <c r="L17" s="85"/>
      <c r="M17" s="71">
        <v>6.8947356763498668E-2</v>
      </c>
      <c r="N17" s="71">
        <v>4.2567485930435816E-3</v>
      </c>
      <c r="O17" s="87"/>
      <c r="P17" s="87"/>
      <c r="Q17" s="71">
        <v>0.3037890096228697</v>
      </c>
      <c r="R17" s="71">
        <v>1.5608078174493131E-2</v>
      </c>
      <c r="S17" s="85"/>
      <c r="T17" s="87"/>
      <c r="U17" s="71">
        <v>0.17805592048606289</v>
      </c>
      <c r="V17" s="71">
        <v>2.9797240151305068E-2</v>
      </c>
      <c r="W17" s="87"/>
      <c r="X17" s="87"/>
      <c r="Y17" s="71">
        <v>0.29797530236827019</v>
      </c>
      <c r="Z17" s="92">
        <v>4.3986402128117004E-2</v>
      </c>
    </row>
    <row r="18" spans="1:26" x14ac:dyDescent="0.25">
      <c r="A18" s="9" t="s">
        <v>32</v>
      </c>
      <c r="B18" s="8" t="s">
        <v>34</v>
      </c>
      <c r="C18" s="50">
        <v>39303</v>
      </c>
      <c r="D18" s="30">
        <v>7</v>
      </c>
      <c r="E18" s="48"/>
      <c r="F18" s="48"/>
      <c r="G18" s="71">
        <v>-1.3995190898115559E-2</v>
      </c>
      <c r="H18" s="83">
        <f t="shared" si="0"/>
        <v>1.6363986003771646E-4</v>
      </c>
      <c r="I18" s="36">
        <v>2.2995146793704249E-2</v>
      </c>
      <c r="J18" s="10">
        <f t="shared" si="1"/>
        <v>5.2877677606400679E-4</v>
      </c>
      <c r="K18" s="85"/>
      <c r="L18" s="85"/>
      <c r="M18" s="71">
        <v>-7.4332441736070912E-2</v>
      </c>
      <c r="N18" s="71">
        <v>1.5863303281920204E-3</v>
      </c>
      <c r="O18" s="87"/>
      <c r="P18" s="87"/>
      <c r="Q18" s="71">
        <v>-5.315211617079902E-2</v>
      </c>
      <c r="R18" s="71">
        <v>5.8165445367040752E-3</v>
      </c>
      <c r="S18" s="85"/>
      <c r="T18" s="87"/>
      <c r="U18" s="71">
        <v>-2.7940924251750696E-2</v>
      </c>
      <c r="V18" s="71">
        <v>1.1104312297344142E-2</v>
      </c>
      <c r="W18" s="87"/>
      <c r="X18" s="87"/>
      <c r="Y18" s="71">
        <v>-8.5602130113492658E-2</v>
      </c>
      <c r="Z18" s="92">
        <v>1.6392080057984211E-2</v>
      </c>
    </row>
    <row r="19" spans="1:26" ht="15.75" thickBot="1" x14ac:dyDescent="0.3">
      <c r="A19" s="5" t="s">
        <v>32</v>
      </c>
      <c r="B19" s="3" t="s">
        <v>33</v>
      </c>
      <c r="C19" s="52">
        <v>41670</v>
      </c>
      <c r="D19" s="31">
        <v>7</v>
      </c>
      <c r="E19" s="48"/>
      <c r="F19" s="48"/>
      <c r="G19" s="77">
        <v>-2.5570765725493414E-3</v>
      </c>
      <c r="H19" s="83">
        <f t="shared" si="0"/>
        <v>1.8334928858811148E-6</v>
      </c>
      <c r="I19" s="36">
        <v>1.3419514281336076E-2</v>
      </c>
      <c r="J19" s="10">
        <f t="shared" si="1"/>
        <v>1.800833635469829E-4</v>
      </c>
      <c r="K19" s="85"/>
      <c r="L19" s="85"/>
      <c r="M19" s="71">
        <v>1.3116905615377194E-2</v>
      </c>
      <c r="N19" s="71">
        <v>5.4025009064094867E-4</v>
      </c>
      <c r="O19" s="87"/>
      <c r="P19" s="87"/>
      <c r="Q19" s="71">
        <v>-6.3625256575377057E-4</v>
      </c>
      <c r="R19" s="71">
        <v>1.9809169990168121E-3</v>
      </c>
      <c r="S19" s="85"/>
      <c r="T19" s="87"/>
      <c r="U19" s="71">
        <v>0.10443990251333071</v>
      </c>
      <c r="V19" s="71">
        <v>3.7817506344866407E-3</v>
      </c>
      <c r="W19" s="87"/>
      <c r="X19" s="87"/>
      <c r="Y19" s="71">
        <v>0.14704895161780565</v>
      </c>
      <c r="Z19" s="92">
        <v>5.5825842699564702E-3</v>
      </c>
    </row>
    <row r="20" spans="1:26" ht="15.75" thickBot="1" x14ac:dyDescent="0.3">
      <c r="A20" s="47" t="s">
        <v>36</v>
      </c>
      <c r="B20" s="82" t="s">
        <v>37</v>
      </c>
      <c r="C20" s="49">
        <v>40661</v>
      </c>
      <c r="D20" s="30">
        <v>8</v>
      </c>
      <c r="E20" s="48"/>
      <c r="F20" s="48"/>
      <c r="G20" s="11">
        <v>-2.3523216629517613E-4</v>
      </c>
      <c r="H20" s="83">
        <f t="shared" si="0"/>
        <v>9.3659636332566299E-7</v>
      </c>
      <c r="I20" s="36">
        <v>1.3390010815777276E-2</v>
      </c>
      <c r="J20" s="10">
        <f t="shared" si="1"/>
        <v>1.7929238964663245E-4</v>
      </c>
      <c r="K20" s="85"/>
      <c r="L20" s="85"/>
      <c r="M20" s="71">
        <v>-1.1447146782756065E-3</v>
      </c>
      <c r="N20" s="71">
        <v>5.3787716893989742E-4</v>
      </c>
      <c r="O20" s="87"/>
      <c r="P20" s="87"/>
      <c r="Q20" s="71">
        <v>2.3297327790176132E-2</v>
      </c>
      <c r="R20" s="71">
        <v>1.9722162861129568E-3</v>
      </c>
      <c r="S20" s="85"/>
      <c r="T20" s="87"/>
      <c r="U20" s="71">
        <v>1.5871289807611138E-2</v>
      </c>
      <c r="V20" s="71">
        <v>3.7651401825792817E-3</v>
      </c>
      <c r="W20" s="87"/>
      <c r="X20" s="87"/>
      <c r="Y20" s="71">
        <v>-1.435327876796238E-2</v>
      </c>
      <c r="Z20" s="92">
        <v>5.5580640790456057E-3</v>
      </c>
    </row>
    <row r="21" spans="1:26" x14ac:dyDescent="0.25">
      <c r="A21" s="15" t="s">
        <v>38</v>
      </c>
      <c r="B21" s="13" t="s">
        <v>42</v>
      </c>
      <c r="C21" s="51">
        <v>40696</v>
      </c>
      <c r="D21" s="32">
        <v>9</v>
      </c>
      <c r="E21" s="48"/>
      <c r="F21" s="48"/>
      <c r="G21" s="71">
        <v>9.9099715177493482E-4</v>
      </c>
      <c r="H21" s="83">
        <f t="shared" si="0"/>
        <v>4.8136728862589518E-6</v>
      </c>
      <c r="I21" s="36">
        <v>3.1638602574205331E-2</v>
      </c>
      <c r="J21" s="10">
        <f t="shared" si="1"/>
        <v>1.0010011728485123E-3</v>
      </c>
      <c r="K21" s="85"/>
      <c r="L21" s="85"/>
      <c r="M21" s="71">
        <v>-1.9794581332463975E-2</v>
      </c>
      <c r="N21" s="71">
        <v>3.003003518545537E-3</v>
      </c>
      <c r="O21" s="87"/>
      <c r="P21" s="87"/>
      <c r="Q21" s="71">
        <v>3.9705724299843821E-2</v>
      </c>
      <c r="R21" s="71">
        <v>1.1011012901333635E-2</v>
      </c>
      <c r="S21" s="85"/>
      <c r="T21" s="87"/>
      <c r="U21" s="71">
        <v>2.1360538231047381E-2</v>
      </c>
      <c r="V21" s="71">
        <v>2.1021024629818759E-2</v>
      </c>
      <c r="W21" s="87"/>
      <c r="X21" s="87"/>
      <c r="Y21" s="71">
        <v>2.4616295520045732E-2</v>
      </c>
      <c r="Z21" s="92">
        <v>3.1031036358303881E-2</v>
      </c>
    </row>
    <row r="22" spans="1:26" x14ac:dyDescent="0.25">
      <c r="A22" s="9" t="s">
        <v>38</v>
      </c>
      <c r="B22" s="8" t="s">
        <v>40</v>
      </c>
      <c r="C22" s="50" t="s">
        <v>41</v>
      </c>
      <c r="D22" s="30">
        <v>9</v>
      </c>
      <c r="E22" s="48"/>
      <c r="F22" s="48"/>
      <c r="G22" s="71">
        <v>4.4760592247103392E-4</v>
      </c>
      <c r="H22" s="83">
        <f t="shared" si="0"/>
        <v>2.7245370645009583E-6</v>
      </c>
      <c r="I22" s="36">
        <v>4.4809989395776115E-2</v>
      </c>
      <c r="J22" s="10">
        <f t="shared" si="1"/>
        <v>2.0079351496495677E-3</v>
      </c>
      <c r="K22" s="85"/>
      <c r="L22" s="85"/>
      <c r="M22" s="71">
        <v>6.3502493124298773E-2</v>
      </c>
      <c r="N22" s="71">
        <v>6.023805448948703E-3</v>
      </c>
      <c r="O22" s="87"/>
      <c r="P22" s="87"/>
      <c r="Q22" s="71">
        <v>-3.0498271952183562E-2</v>
      </c>
      <c r="R22" s="71">
        <v>2.2087286646145246E-2</v>
      </c>
      <c r="S22" s="85"/>
      <c r="T22" s="87"/>
      <c r="U22" s="71">
        <v>-4.1716660440558911E-2</v>
      </c>
      <c r="V22" s="71">
        <v>4.2166638142640919E-2</v>
      </c>
      <c r="W22" s="87"/>
      <c r="X22" s="87"/>
      <c r="Y22" s="71">
        <v>-9.5520058915299605E-2</v>
      </c>
      <c r="Z22" s="92">
        <v>6.2245989639136599E-2</v>
      </c>
    </row>
    <row r="23" spans="1:26" x14ac:dyDescent="0.25">
      <c r="A23" s="9" t="s">
        <v>38</v>
      </c>
      <c r="B23" s="8" t="s">
        <v>39</v>
      </c>
      <c r="C23" s="50">
        <v>42244</v>
      </c>
      <c r="D23" s="30">
        <v>9</v>
      </c>
      <c r="E23" s="48"/>
      <c r="F23" s="48"/>
      <c r="G23" s="71">
        <v>-0.10278384481993036</v>
      </c>
      <c r="H23" s="83">
        <f t="shared" si="0"/>
        <v>1.0318665747872949E-2</v>
      </c>
      <c r="I23" s="36">
        <v>5.2885444074522781E-2</v>
      </c>
      <c r="J23" s="10">
        <f t="shared" si="1"/>
        <v>2.7968701949594769E-3</v>
      </c>
      <c r="K23" s="85"/>
      <c r="L23" s="85"/>
      <c r="M23" s="71">
        <v>-0.14108187018824855</v>
      </c>
      <c r="N23" s="71">
        <v>8.3906105848784301E-3</v>
      </c>
      <c r="O23" s="87"/>
      <c r="P23" s="87"/>
      <c r="Q23" s="71">
        <v>-8.8591683583518488E-2</v>
      </c>
      <c r="R23" s="71">
        <v>3.0765572144554245E-2</v>
      </c>
      <c r="S23" s="85"/>
      <c r="T23" s="87"/>
      <c r="U23" s="71">
        <v>-0.12025428303441778</v>
      </c>
      <c r="V23" s="71">
        <v>5.8734274094149011E-2</v>
      </c>
      <c r="W23" s="87"/>
      <c r="X23" s="87"/>
      <c r="Y23" s="71">
        <v>-0.23951122510657596</v>
      </c>
      <c r="Z23" s="92">
        <v>8.6702976043743787E-2</v>
      </c>
    </row>
    <row r="24" spans="1:26" ht="15.75" thickBot="1" x14ac:dyDescent="0.3">
      <c r="A24" s="5" t="s">
        <v>43</v>
      </c>
      <c r="B24" s="3" t="s">
        <v>44</v>
      </c>
      <c r="C24" s="52">
        <v>42990</v>
      </c>
      <c r="D24" s="31">
        <v>10</v>
      </c>
      <c r="E24" s="48"/>
      <c r="F24" s="48"/>
      <c r="G24" s="77">
        <v>0.11056243359239841</v>
      </c>
      <c r="H24" s="83">
        <f t="shared" si="0"/>
        <v>1.2491514661797268E-2</v>
      </c>
      <c r="I24" s="36">
        <v>2.8562650192940554E-2</v>
      </c>
      <c r="J24" s="10">
        <f t="shared" si="1"/>
        <v>8.1582498604428706E-4</v>
      </c>
      <c r="K24" s="85"/>
      <c r="L24" s="85"/>
      <c r="M24" s="71">
        <v>0.10256459023525914</v>
      </c>
      <c r="N24" s="71">
        <v>2.4474749581328611E-3</v>
      </c>
      <c r="O24" s="87"/>
      <c r="P24" s="87"/>
      <c r="Q24" s="71">
        <v>0.17884442590178365</v>
      </c>
      <c r="R24" s="71">
        <v>8.9740748464871584E-3</v>
      </c>
      <c r="S24" s="85"/>
      <c r="T24" s="87"/>
      <c r="U24" s="71">
        <v>0.12441075479973311</v>
      </c>
      <c r="V24" s="71">
        <v>1.7132324706930029E-2</v>
      </c>
      <c r="W24" s="87"/>
      <c r="X24" s="87"/>
      <c r="Y24" s="71">
        <v>0.23522918819723637</v>
      </c>
      <c r="Z24" s="92">
        <v>2.5290574567372898E-2</v>
      </c>
    </row>
    <row r="25" spans="1:26" ht="15.75" thickBot="1" x14ac:dyDescent="0.3">
      <c r="A25" s="9" t="s">
        <v>45</v>
      </c>
      <c r="B25" s="8" t="s">
        <v>46</v>
      </c>
      <c r="C25" s="50">
        <v>37977</v>
      </c>
      <c r="D25" s="30">
        <v>11</v>
      </c>
      <c r="E25" s="48"/>
      <c r="F25" s="48"/>
      <c r="G25" s="95">
        <v>-1.2276301812596481E-3</v>
      </c>
      <c r="H25" s="83">
        <f t="shared" si="0"/>
        <v>6.0609156092500221E-10</v>
      </c>
      <c r="I25" s="36">
        <v>3.2069588387277387E-2</v>
      </c>
      <c r="J25" s="10">
        <f t="shared" si="1"/>
        <v>1.0284584993293967E-3</v>
      </c>
      <c r="K25" s="85"/>
      <c r="L25" s="85"/>
      <c r="M25" s="71">
        <v>0.24825111437786579</v>
      </c>
      <c r="N25" s="71">
        <v>3.0853754979881902E-3</v>
      </c>
      <c r="O25" s="87"/>
      <c r="P25" s="87"/>
      <c r="Q25" s="71">
        <v>0.12236350682644986</v>
      </c>
      <c r="R25" s="71">
        <v>1.1313043492623364E-2</v>
      </c>
      <c r="S25" s="85"/>
      <c r="T25" s="87"/>
      <c r="U25" s="71">
        <v>0.12427243632404296</v>
      </c>
      <c r="V25" s="71">
        <v>2.1597628485917331E-2</v>
      </c>
      <c r="W25" s="87"/>
      <c r="X25" s="87"/>
      <c r="Y25" s="71">
        <v>0.27345831321921027</v>
      </c>
      <c r="Z25" s="92">
        <v>3.1882213479211302E-2</v>
      </c>
    </row>
    <row r="26" spans="1:26" x14ac:dyDescent="0.25">
      <c r="A26" s="15" t="s">
        <v>47</v>
      </c>
      <c r="B26" s="13" t="s">
        <v>50</v>
      </c>
      <c r="C26" s="51" t="s">
        <v>51</v>
      </c>
      <c r="D26" s="32">
        <v>12</v>
      </c>
      <c r="E26" s="48"/>
      <c r="F26" s="48"/>
      <c r="G26" s="71">
        <v>3.8541758838703971E-4</v>
      </c>
      <c r="H26" s="83">
        <f t="shared" si="0"/>
        <v>2.5231061885200719E-6</v>
      </c>
      <c r="I26" s="36">
        <v>2.0797405711162387E-2</v>
      </c>
      <c r="J26" s="10">
        <f t="shared" si="1"/>
        <v>4.325320843146899E-4</v>
      </c>
      <c r="K26" s="85"/>
      <c r="L26" s="85"/>
      <c r="M26" s="71">
        <v>3.1883061405935997E-2</v>
      </c>
      <c r="N26" s="71">
        <v>1.2975962529440696E-3</v>
      </c>
      <c r="O26" s="87"/>
      <c r="P26" s="87"/>
      <c r="Q26" s="71">
        <v>3.7442461178630723E-3</v>
      </c>
      <c r="R26" s="71">
        <v>4.7578529274615892E-3</v>
      </c>
      <c r="S26" s="85"/>
      <c r="T26" s="87"/>
      <c r="U26" s="71">
        <v>4.2562601338106035E-2</v>
      </c>
      <c r="V26" s="71">
        <v>9.0831737706084884E-3</v>
      </c>
      <c r="W26" s="87"/>
      <c r="X26" s="87"/>
      <c r="Y26" s="71">
        <v>4.1594210215724382E-2</v>
      </c>
      <c r="Z26" s="92">
        <v>1.3408494613755387E-2</v>
      </c>
    </row>
    <row r="27" spans="1:26" s="76" customFormat="1" ht="15.75" thickBot="1" x14ac:dyDescent="0.3">
      <c r="A27" s="5" t="s">
        <v>47</v>
      </c>
      <c r="B27" s="3" t="s">
        <v>48</v>
      </c>
      <c r="C27" s="52" t="s">
        <v>49</v>
      </c>
      <c r="D27" s="31">
        <v>12</v>
      </c>
      <c r="E27" s="48"/>
      <c r="F27" s="48"/>
      <c r="G27" s="6">
        <v>2.0970476770102429E-3</v>
      </c>
      <c r="H27" s="83">
        <f t="shared" si="0"/>
        <v>1.0890388950619085E-5</v>
      </c>
      <c r="I27" s="36">
        <v>1.9964640055768548E-2</v>
      </c>
      <c r="J27" s="10">
        <f t="shared" si="1"/>
        <v>3.9858685255639796E-4</v>
      </c>
      <c r="K27" s="48"/>
      <c r="L27" s="48"/>
      <c r="M27" s="10">
        <v>5.9559391334476986E-3</v>
      </c>
      <c r="N27" s="71">
        <v>1.1957605576691939E-3</v>
      </c>
      <c r="O27" s="96"/>
      <c r="P27" s="96"/>
      <c r="Q27" s="10">
        <v>2.0915208736715884E-2</v>
      </c>
      <c r="R27" s="71">
        <v>4.3844553781203777E-3</v>
      </c>
      <c r="S27" s="85"/>
      <c r="T27" s="96"/>
      <c r="U27" s="10">
        <v>-0.49990603237352327</v>
      </c>
      <c r="V27" s="71">
        <v>8.3703239036843572E-3</v>
      </c>
      <c r="W27" s="96"/>
      <c r="X27" s="96"/>
      <c r="Y27" s="10">
        <v>-0.48011806946522823</v>
      </c>
      <c r="Z27" s="92">
        <v>1.2356192429248337E-2</v>
      </c>
    </row>
    <row r="28" spans="1:26" ht="15.75" thickBot="1" x14ac:dyDescent="0.3">
      <c r="A28" s="9" t="s">
        <v>52</v>
      </c>
      <c r="B28" s="8" t="s">
        <v>53</v>
      </c>
      <c r="C28" s="50" t="s">
        <v>54</v>
      </c>
      <c r="D28" s="30">
        <v>13</v>
      </c>
      <c r="E28" s="48"/>
      <c r="F28" s="48"/>
      <c r="G28" s="95">
        <v>0.16712834354993561</v>
      </c>
      <c r="H28" s="83">
        <f t="shared" si="0"/>
        <v>2.8335445010254891E-2</v>
      </c>
      <c r="I28" s="36">
        <v>2.2805969186444317E-2</v>
      </c>
      <c r="J28" s="10">
        <f t="shared" si="1"/>
        <v>5.2011223053304771E-4</v>
      </c>
      <c r="K28" s="85"/>
      <c r="L28" s="85"/>
      <c r="M28" s="71">
        <v>0.17390087123023562</v>
      </c>
      <c r="N28" s="71">
        <v>1.5603366915991432E-3</v>
      </c>
      <c r="O28" s="87"/>
      <c r="P28" s="87"/>
      <c r="Q28" s="71">
        <v>0.15536053815074563</v>
      </c>
      <c r="R28" s="71">
        <v>5.7212345358635249E-3</v>
      </c>
      <c r="S28" s="85"/>
      <c r="T28" s="87"/>
      <c r="U28" s="71">
        <v>0.17019494573427787</v>
      </c>
      <c r="V28" s="71">
        <v>1.0922356841194003E-2</v>
      </c>
      <c r="W28" s="87"/>
      <c r="X28" s="87"/>
      <c r="Y28" s="71">
        <v>0.20376169375678524</v>
      </c>
      <c r="Z28" s="92">
        <v>1.612347914652448E-2</v>
      </c>
    </row>
    <row r="29" spans="1:26" x14ac:dyDescent="0.25">
      <c r="A29" s="15" t="s">
        <v>55</v>
      </c>
      <c r="B29" s="13" t="s">
        <v>57</v>
      </c>
      <c r="C29" s="51">
        <v>37548</v>
      </c>
      <c r="D29" s="32">
        <v>14</v>
      </c>
      <c r="E29" s="48"/>
      <c r="F29" s="48"/>
      <c r="G29" s="71">
        <v>2.1426042515701954E-3</v>
      </c>
      <c r="H29" s="83">
        <f t="shared" si="0"/>
        <v>1.1193143113624546E-5</v>
      </c>
      <c r="I29" s="36">
        <v>3.9638936492478349E-2</v>
      </c>
      <c r="J29" s="10">
        <f t="shared" si="1"/>
        <v>1.5712452862547317E-3</v>
      </c>
      <c r="K29" s="85"/>
      <c r="L29" s="85"/>
      <c r="M29" s="71">
        <v>-1.9979592434410803E-2</v>
      </c>
      <c r="N29" s="71">
        <v>4.7137358587641953E-3</v>
      </c>
      <c r="O29" s="87"/>
      <c r="P29" s="87"/>
      <c r="Q29" s="71">
        <v>0.28122004849461313</v>
      </c>
      <c r="R29" s="71">
        <v>1.7283698148802047E-2</v>
      </c>
      <c r="S29" s="85"/>
      <c r="T29" s="87"/>
      <c r="U29" s="71">
        <v>0.40193417223220418</v>
      </c>
      <c r="V29" s="71">
        <v>3.2996151011349367E-2</v>
      </c>
      <c r="W29" s="87"/>
      <c r="X29" s="87"/>
      <c r="Y29" s="71">
        <v>0.13364459111119409</v>
      </c>
      <c r="Z29" s="92">
        <v>4.870860387389668E-2</v>
      </c>
    </row>
    <row r="30" spans="1:26" ht="15.75" thickBot="1" x14ac:dyDescent="0.3">
      <c r="A30" s="5" t="s">
        <v>55</v>
      </c>
      <c r="B30" s="3" t="s">
        <v>56</v>
      </c>
      <c r="C30" s="52">
        <v>37882</v>
      </c>
      <c r="D30" s="31">
        <v>14</v>
      </c>
      <c r="E30" s="48"/>
      <c r="F30" s="48"/>
      <c r="G30" s="77">
        <v>1.8731994507759975E-2</v>
      </c>
      <c r="H30" s="83">
        <f t="shared" si="0"/>
        <v>3.9740445473637623E-4</v>
      </c>
      <c r="I30" s="36">
        <v>4.2670168750509732E-2</v>
      </c>
      <c r="J30" s="10">
        <f t="shared" si="1"/>
        <v>1.8207433011969772E-3</v>
      </c>
      <c r="K30" s="85"/>
      <c r="L30" s="85"/>
      <c r="M30" s="71">
        <v>2.0413003815829535E-2</v>
      </c>
      <c r="N30" s="71">
        <v>5.462229903590932E-3</v>
      </c>
      <c r="O30" s="87"/>
      <c r="P30" s="87"/>
      <c r="Q30" s="71">
        <v>3.4454664140624092E-2</v>
      </c>
      <c r="R30" s="71">
        <v>2.0028176313166748E-2</v>
      </c>
      <c r="S30" s="85"/>
      <c r="T30" s="87"/>
      <c r="U30" s="71">
        <v>-0.14088620162380808</v>
      </c>
      <c r="V30" s="71">
        <v>3.8235609325136519E-2</v>
      </c>
      <c r="W30" s="87"/>
      <c r="X30" s="87"/>
      <c r="Y30" s="71">
        <v>-8.2268392145939173E-2</v>
      </c>
      <c r="Z30" s="92">
        <v>5.6443042337106293E-2</v>
      </c>
    </row>
    <row r="31" spans="1:26" s="76" customFormat="1" ht="15.75" thickBot="1" x14ac:dyDescent="0.3">
      <c r="A31" s="5" t="s">
        <v>58</v>
      </c>
      <c r="B31" s="3" t="s">
        <v>59</v>
      </c>
      <c r="C31" s="52" t="s">
        <v>60</v>
      </c>
      <c r="D31" s="31">
        <v>15</v>
      </c>
      <c r="E31" s="48"/>
      <c r="F31" s="48"/>
      <c r="G31" s="2">
        <v>-1.0150751954243444E-2</v>
      </c>
      <c r="H31" s="83">
        <f t="shared" si="0"/>
        <v>8.0062063632072546E-5</v>
      </c>
      <c r="I31" s="36">
        <v>1.2377444804953591E-2</v>
      </c>
      <c r="J31" s="10">
        <f t="shared" si="1"/>
        <v>1.5320113989967266E-4</v>
      </c>
      <c r="K31" s="48"/>
      <c r="L31" s="48"/>
      <c r="M31" s="10">
        <v>-2.6465689268058343E-2</v>
      </c>
      <c r="N31" s="71">
        <v>4.59603419699018E-4</v>
      </c>
      <c r="O31" s="96"/>
      <c r="P31" s="96"/>
      <c r="Q31" s="10">
        <v>-2.2817647136057093E-2</v>
      </c>
      <c r="R31" s="71">
        <v>1.6852125388963992E-3</v>
      </c>
      <c r="S31" s="85"/>
      <c r="T31" s="96"/>
      <c r="U31" s="10">
        <v>-2.904447029647686E-2</v>
      </c>
      <c r="V31" s="71">
        <v>3.217223937893126E-3</v>
      </c>
      <c r="W31" s="96"/>
      <c r="X31" s="96"/>
      <c r="Y31" s="10">
        <v>-3.5309693643174891E-2</v>
      </c>
      <c r="Z31" s="92">
        <v>4.749235336889852E-3</v>
      </c>
    </row>
    <row r="32" spans="1:26" s="76" customFormat="1" ht="15.75" thickBot="1" x14ac:dyDescent="0.3">
      <c r="A32" s="15" t="s">
        <v>61</v>
      </c>
      <c r="B32" s="13" t="s">
        <v>62</v>
      </c>
      <c r="C32" s="51">
        <v>41271</v>
      </c>
      <c r="D32" s="30">
        <v>16</v>
      </c>
      <c r="E32" s="48"/>
      <c r="F32" s="48"/>
      <c r="G32" s="2">
        <v>-1.8306113843715974E-2</v>
      </c>
      <c r="H32" s="83">
        <f t="shared" si="0"/>
        <v>2.9251611818150342E-4</v>
      </c>
      <c r="I32" s="36">
        <v>2.3086909850252395E-2</v>
      </c>
      <c r="J32" s="10">
        <f t="shared" si="1"/>
        <v>5.3300540643368111E-4</v>
      </c>
      <c r="K32" s="48"/>
      <c r="L32" s="48"/>
      <c r="M32" s="10">
        <v>-2.2816908728476804E-2</v>
      </c>
      <c r="N32" s="71">
        <v>1.5990162193010434E-3</v>
      </c>
      <c r="O32" s="96"/>
      <c r="P32" s="96"/>
      <c r="Q32" s="10">
        <v>-1.716492211533038E-2</v>
      </c>
      <c r="R32" s="71">
        <v>5.8630594707704924E-3</v>
      </c>
      <c r="S32" s="85"/>
      <c r="T32" s="96"/>
      <c r="U32" s="10">
        <v>-8.8689454578129642E-2</v>
      </c>
      <c r="V32" s="71">
        <v>1.1193113535107303E-2</v>
      </c>
      <c r="W32" s="96"/>
      <c r="X32" s="96"/>
      <c r="Y32" s="10">
        <v>-0.109292125171202</v>
      </c>
      <c r="Z32" s="92">
        <v>1.6523167599444114E-2</v>
      </c>
    </row>
    <row r="33" spans="1:26" ht="15.75" thickBot="1" x14ac:dyDescent="0.3">
      <c r="A33" s="47" t="s">
        <v>63</v>
      </c>
      <c r="B33" s="82" t="s">
        <v>64</v>
      </c>
      <c r="C33" s="49">
        <v>38355</v>
      </c>
      <c r="D33" s="33">
        <v>17</v>
      </c>
      <c r="E33" s="48"/>
      <c r="F33" s="48"/>
      <c r="G33" s="95">
        <v>1.9271736883192813E-3</v>
      </c>
      <c r="H33" s="83">
        <f t="shared" si="0"/>
        <v>9.7980577754733907E-6</v>
      </c>
      <c r="I33" s="36">
        <v>1.8791413482264485E-2</v>
      </c>
      <c r="J33" s="10">
        <f t="shared" si="1"/>
        <v>3.5311722066143147E-4</v>
      </c>
      <c r="K33" s="85"/>
      <c r="L33" s="85"/>
      <c r="M33" s="71">
        <v>1.4989509459263023E-3</v>
      </c>
      <c r="N33" s="71">
        <v>1.0593516619842945E-3</v>
      </c>
      <c r="O33" s="87"/>
      <c r="P33" s="87"/>
      <c r="Q33" s="71">
        <v>2.5469702265433834E-3</v>
      </c>
      <c r="R33" s="71">
        <v>3.884289427275746E-3</v>
      </c>
      <c r="S33" s="85"/>
      <c r="T33" s="87"/>
      <c r="U33" s="71">
        <v>5.6923480699658455E-3</v>
      </c>
      <c r="V33" s="71">
        <v>7.415461633890061E-3</v>
      </c>
      <c r="W33" s="87"/>
      <c r="X33" s="87"/>
      <c r="Y33" s="71">
        <v>1.5582089365795394E-2</v>
      </c>
      <c r="Z33" s="92">
        <v>1.0946633840504375E-2</v>
      </c>
    </row>
    <row r="34" spans="1:26" s="76" customFormat="1" x14ac:dyDescent="0.25">
      <c r="A34" s="9" t="s">
        <v>65</v>
      </c>
      <c r="B34" s="8" t="s">
        <v>67</v>
      </c>
      <c r="C34" s="50">
        <v>41246</v>
      </c>
      <c r="D34" s="30">
        <v>19</v>
      </c>
      <c r="E34" s="48"/>
      <c r="F34" s="48"/>
      <c r="G34" s="10">
        <v>-1.1248509195444345E-2</v>
      </c>
      <c r="H34" s="83">
        <f t="shared" ref="H34:H65" si="2">(G34-$G$113)^2</f>
        <v>1.0091202888401756E-4</v>
      </c>
      <c r="I34" s="36">
        <v>2.5862947453226915E-2</v>
      </c>
      <c r="J34" s="10">
        <f t="shared" ref="J34:J65" si="3">I34^2</f>
        <v>6.6889205096837658E-4</v>
      </c>
      <c r="K34" s="48"/>
      <c r="L34" s="48"/>
      <c r="M34" s="10">
        <v>-3.0627296798593825E-3</v>
      </c>
      <c r="N34" s="71">
        <v>2.0066761529051297E-3</v>
      </c>
      <c r="O34" s="96"/>
      <c r="P34" s="96"/>
      <c r="Q34" s="10">
        <v>-5.6940350759879327E-2</v>
      </c>
      <c r="R34" s="71">
        <v>7.3578125606521428E-3</v>
      </c>
      <c r="S34" s="85"/>
      <c r="T34" s="96"/>
      <c r="U34" s="10">
        <v>-6.9679974706536946E-2</v>
      </c>
      <c r="V34" s="71">
        <v>1.4046733070335908E-2</v>
      </c>
      <c r="W34" s="96"/>
      <c r="X34" s="96"/>
      <c r="Y34" s="10">
        <v>4.3598416824251708E-3</v>
      </c>
      <c r="Z34" s="92">
        <v>2.0735653580019674E-2</v>
      </c>
    </row>
    <row r="35" spans="1:26" s="76" customFormat="1" ht="15.75" thickBot="1" x14ac:dyDescent="0.3">
      <c r="A35" s="5" t="s">
        <v>65</v>
      </c>
      <c r="B35" s="3" t="s">
        <v>66</v>
      </c>
      <c r="C35" s="52">
        <v>41787</v>
      </c>
      <c r="D35" s="31">
        <v>19</v>
      </c>
      <c r="E35" s="48"/>
      <c r="F35" s="48"/>
      <c r="G35" s="6">
        <v>-1.1915743691797492E-2</v>
      </c>
      <c r="H35" s="83">
        <f t="shared" si="2"/>
        <v>1.1476263627579244E-4</v>
      </c>
      <c r="I35" s="36">
        <v>1.7807944006226893E-2</v>
      </c>
      <c r="J35" s="10">
        <f t="shared" si="3"/>
        <v>3.1712286972891235E-4</v>
      </c>
      <c r="K35" s="48"/>
      <c r="L35" s="48"/>
      <c r="M35" s="10">
        <v>-3.535198668706625E-3</v>
      </c>
      <c r="N35" s="71">
        <v>9.5136860918673704E-4</v>
      </c>
      <c r="O35" s="96"/>
      <c r="P35" s="96"/>
      <c r="Q35" s="10">
        <v>2.7402709698513598E-2</v>
      </c>
      <c r="R35" s="71">
        <v>3.4883515670180356E-3</v>
      </c>
      <c r="S35" s="85"/>
      <c r="T35" s="96"/>
      <c r="U35" s="10">
        <v>-8.2299047514731688E-2</v>
      </c>
      <c r="V35" s="71">
        <v>6.6595802643071595E-3</v>
      </c>
      <c r="W35" s="96"/>
      <c r="X35" s="96"/>
      <c r="Y35" s="10">
        <v>-6.6950540847547008E-2</v>
      </c>
      <c r="Z35" s="92">
        <v>9.8308089615962834E-3</v>
      </c>
    </row>
    <row r="36" spans="1:26" ht="15.75" thickBot="1" x14ac:dyDescent="0.3">
      <c r="A36" s="5" t="s">
        <v>68</v>
      </c>
      <c r="B36" s="3" t="s">
        <v>69</v>
      </c>
      <c r="C36" s="52" t="s">
        <v>70</v>
      </c>
      <c r="D36" s="33">
        <v>20</v>
      </c>
      <c r="E36" s="48"/>
      <c r="F36" s="48"/>
      <c r="G36" s="95">
        <v>9.5356177467266195E-3</v>
      </c>
      <c r="H36" s="83">
        <f t="shared" si="2"/>
        <v>1.153181528233124E-4</v>
      </c>
      <c r="I36" s="36">
        <v>5.3070155589324139E-2</v>
      </c>
      <c r="J36" s="10">
        <f t="shared" si="3"/>
        <v>2.816441414275072E-3</v>
      </c>
      <c r="K36" s="85"/>
      <c r="L36" s="85"/>
      <c r="M36" s="71">
        <v>6.2014156682095999E-2</v>
      </c>
      <c r="N36" s="71">
        <v>8.4493242428252159E-3</v>
      </c>
      <c r="O36" s="87"/>
      <c r="P36" s="87"/>
      <c r="Q36" s="71">
        <v>0.13318299322687291</v>
      </c>
      <c r="R36" s="71">
        <v>3.0980855557025792E-2</v>
      </c>
      <c r="S36" s="85"/>
      <c r="T36" s="87"/>
      <c r="U36" s="71">
        <v>0.28192070424931776</v>
      </c>
      <c r="V36" s="71">
        <v>5.9145269699776515E-2</v>
      </c>
      <c r="W36" s="87"/>
      <c r="X36" s="87"/>
      <c r="Y36" s="71">
        <v>0.55831556075700106</v>
      </c>
      <c r="Z36" s="92">
        <v>8.7309683842527228E-2</v>
      </c>
    </row>
    <row r="37" spans="1:26" x14ac:dyDescent="0.25">
      <c r="A37" s="9" t="s">
        <v>71</v>
      </c>
      <c r="B37" s="8" t="s">
        <v>73</v>
      </c>
      <c r="C37" s="50">
        <v>41380</v>
      </c>
      <c r="D37" s="30">
        <v>21</v>
      </c>
      <c r="E37" s="48"/>
      <c r="F37" s="48"/>
      <c r="G37" s="71">
        <v>-1.0099165654839225E-2</v>
      </c>
      <c r="H37" s="83">
        <f t="shared" si="2"/>
        <v>7.9141563116889347E-5</v>
      </c>
      <c r="I37" s="36">
        <v>4.0659023178840258E-2</v>
      </c>
      <c r="J37" s="10">
        <f t="shared" si="3"/>
        <v>1.6531561658574693E-3</v>
      </c>
      <c r="K37" s="85"/>
      <c r="L37" s="85"/>
      <c r="M37" s="71">
        <v>-2.0738037869543306E-2</v>
      </c>
      <c r="N37" s="71">
        <v>4.9594684975724076E-3</v>
      </c>
      <c r="O37" s="87"/>
      <c r="P37" s="87"/>
      <c r="Q37" s="71">
        <v>-0.12669001427027304</v>
      </c>
      <c r="R37" s="71">
        <v>1.8184717824432161E-2</v>
      </c>
      <c r="S37" s="85"/>
      <c r="T37" s="87"/>
      <c r="U37" s="71">
        <v>-0.13810102443908115</v>
      </c>
      <c r="V37" s="71">
        <v>3.4716279483006852E-2</v>
      </c>
      <c r="W37" s="87"/>
      <c r="X37" s="87"/>
      <c r="Y37" s="71">
        <v>-0.11151165920829614</v>
      </c>
      <c r="Z37" s="92">
        <v>5.1247841141581547E-2</v>
      </c>
    </row>
    <row r="38" spans="1:26" ht="15.75" thickBot="1" x14ac:dyDescent="0.3">
      <c r="A38" s="5" t="s">
        <v>71</v>
      </c>
      <c r="B38" s="3" t="s">
        <v>72</v>
      </c>
      <c r="C38" s="52">
        <v>42762</v>
      </c>
      <c r="D38" s="31">
        <v>21</v>
      </c>
      <c r="E38" s="48"/>
      <c r="F38" s="48"/>
      <c r="G38" s="77">
        <v>-2.4874482562407377E-2</v>
      </c>
      <c r="H38" s="83">
        <f t="shared" si="2"/>
        <v>5.6033855388697444E-4</v>
      </c>
      <c r="I38" s="36">
        <v>5.9440495999005687E-2</v>
      </c>
      <c r="J38" s="10">
        <f t="shared" si="3"/>
        <v>3.5331725646078112E-3</v>
      </c>
      <c r="K38" s="85"/>
      <c r="L38" s="85"/>
      <c r="M38" s="71">
        <v>9.0990631616005929E-2</v>
      </c>
      <c r="N38" s="71">
        <v>1.0599517693823434E-2</v>
      </c>
      <c r="O38" s="87"/>
      <c r="P38" s="87"/>
      <c r="Q38" s="71">
        <v>-1.8557262217107486E-2</v>
      </c>
      <c r="R38" s="71">
        <v>3.8864898210685922E-2</v>
      </c>
      <c r="S38" s="85"/>
      <c r="T38" s="87"/>
      <c r="U38" s="71">
        <v>-0.27141381901366507</v>
      </c>
      <c r="V38" s="71">
        <v>7.4196623856764038E-2</v>
      </c>
      <c r="W38" s="87"/>
      <c r="X38" s="87"/>
      <c r="Y38" s="71">
        <v>-0.17681255485254505</v>
      </c>
      <c r="Z38" s="92">
        <v>0.10952834950284215</v>
      </c>
    </row>
    <row r="39" spans="1:26" ht="15.75" thickBot="1" x14ac:dyDescent="0.3">
      <c r="A39" s="47" t="s">
        <v>74</v>
      </c>
      <c r="B39" s="82" t="s">
        <v>75</v>
      </c>
      <c r="C39" s="49" t="s">
        <v>76</v>
      </c>
      <c r="D39" s="33">
        <v>23</v>
      </c>
      <c r="E39" s="48"/>
      <c r="F39" s="48"/>
      <c r="G39" s="95">
        <v>-8.8649249321338889E-3</v>
      </c>
      <c r="H39" s="83">
        <f t="shared" si="2"/>
        <v>5.870492120542045E-5</v>
      </c>
      <c r="I39" s="36">
        <v>2.3264226687699365E-2</v>
      </c>
      <c r="J39" s="10">
        <f t="shared" si="3"/>
        <v>5.4122424337666342E-4</v>
      </c>
      <c r="K39" s="85"/>
      <c r="L39" s="85"/>
      <c r="M39" s="71">
        <v>-2.1795941766785631E-2</v>
      </c>
      <c r="N39" s="71">
        <v>1.6236727301299904E-3</v>
      </c>
      <c r="O39" s="87"/>
      <c r="P39" s="87"/>
      <c r="Q39" s="71">
        <v>-5.7983705391905942E-2</v>
      </c>
      <c r="R39" s="71">
        <v>5.9534666771432973E-3</v>
      </c>
      <c r="S39" s="85"/>
      <c r="T39" s="87"/>
      <c r="U39" s="71">
        <v>-9.3965929045677077E-2</v>
      </c>
      <c r="V39" s="71">
        <v>1.1365709110909932E-2</v>
      </c>
      <c r="W39" s="87"/>
      <c r="X39" s="87"/>
      <c r="Y39" s="71">
        <v>-0.10978716663956706</v>
      </c>
      <c r="Z39" s="92">
        <v>1.6777951544676567E-2</v>
      </c>
    </row>
    <row r="40" spans="1:26" ht="15.75" thickBot="1" x14ac:dyDescent="0.3">
      <c r="A40" s="9" t="s">
        <v>77</v>
      </c>
      <c r="B40" s="8" t="s">
        <v>78</v>
      </c>
      <c r="C40" s="50" t="s">
        <v>79</v>
      </c>
      <c r="D40" s="30">
        <v>24</v>
      </c>
      <c r="E40" s="48"/>
      <c r="F40" s="48"/>
      <c r="G40" s="71">
        <v>4.1334491958502959E-2</v>
      </c>
      <c r="H40" s="83">
        <f t="shared" si="2"/>
        <v>1.8094391795856484E-3</v>
      </c>
      <c r="I40" s="36">
        <v>1.7937172802203524E-2</v>
      </c>
      <c r="J40" s="10">
        <f t="shared" si="3"/>
        <v>3.2174216813610982E-4</v>
      </c>
      <c r="K40" s="85"/>
      <c r="L40" s="85"/>
      <c r="M40" s="71">
        <v>5.7349241230222656E-2</v>
      </c>
      <c r="N40" s="71">
        <v>9.6522650440832947E-4</v>
      </c>
      <c r="O40" s="87"/>
      <c r="P40" s="87"/>
      <c r="Q40" s="71">
        <v>2.6646025996313619E-2</v>
      </c>
      <c r="R40" s="71">
        <v>3.5391638494972079E-3</v>
      </c>
      <c r="S40" s="85"/>
      <c r="T40" s="87"/>
      <c r="U40" s="71">
        <v>1.4310923772006632E-2</v>
      </c>
      <c r="V40" s="71">
        <v>6.7565855308583059E-3</v>
      </c>
      <c r="W40" s="87"/>
      <c r="X40" s="87"/>
      <c r="Y40" s="71">
        <v>1.4934381036300088E-2</v>
      </c>
      <c r="Z40" s="92">
        <v>9.9740072122194053E-3</v>
      </c>
    </row>
    <row r="41" spans="1:26" ht="15.75" thickBot="1" x14ac:dyDescent="0.3">
      <c r="A41" s="9" t="s">
        <v>80</v>
      </c>
      <c r="B41" s="8" t="s">
        <v>81</v>
      </c>
      <c r="C41" s="50">
        <v>37071</v>
      </c>
      <c r="D41" s="33">
        <v>27</v>
      </c>
      <c r="E41" s="48"/>
      <c r="F41" s="48"/>
      <c r="G41" s="95">
        <v>-3.81067620845979E-2</v>
      </c>
      <c r="H41" s="83">
        <f t="shared" si="2"/>
        <v>1.3618868253391376E-3</v>
      </c>
      <c r="I41" s="36">
        <v>3.9454077226582521E-2</v>
      </c>
      <c r="J41" s="10">
        <f t="shared" si="3"/>
        <v>1.5566242098011376E-3</v>
      </c>
      <c r="K41" s="85"/>
      <c r="L41" s="85"/>
      <c r="M41" s="71">
        <v>-6.193706625002582E-3</v>
      </c>
      <c r="N41" s="71">
        <v>4.6698726294034125E-3</v>
      </c>
      <c r="O41" s="87"/>
      <c r="P41" s="87"/>
      <c r="Q41" s="71">
        <v>-0.14178976849925304</v>
      </c>
      <c r="R41" s="71">
        <v>1.7122866307812512E-2</v>
      </c>
      <c r="S41" s="85"/>
      <c r="T41" s="87"/>
      <c r="U41" s="71">
        <v>-3.202767727196805E-2</v>
      </c>
      <c r="V41" s="71">
        <v>3.268910840582389E-2</v>
      </c>
      <c r="W41" s="87"/>
      <c r="X41" s="87"/>
      <c r="Y41" s="71">
        <v>-1.2587546003473928E-2</v>
      </c>
      <c r="Z41" s="92">
        <v>4.8255350503835268E-2</v>
      </c>
    </row>
    <row r="42" spans="1:26" x14ac:dyDescent="0.25">
      <c r="A42" s="15" t="s">
        <v>82</v>
      </c>
      <c r="B42" s="13" t="s">
        <v>87</v>
      </c>
      <c r="C42" s="51" t="s">
        <v>88</v>
      </c>
      <c r="D42" s="32">
        <v>28</v>
      </c>
      <c r="E42" s="48"/>
      <c r="F42" s="48"/>
      <c r="G42" s="71">
        <v>2.0063918901798001E-2</v>
      </c>
      <c r="H42" s="83">
        <f t="shared" si="2"/>
        <v>4.5228231826756365E-4</v>
      </c>
      <c r="I42" s="36">
        <v>2.2091034140417951E-2</v>
      </c>
      <c r="J42" s="10">
        <f t="shared" si="3"/>
        <v>4.8801378939311146E-4</v>
      </c>
      <c r="K42" s="85"/>
      <c r="L42" s="85"/>
      <c r="M42" s="71">
        <v>-1.6283355453198992E-2</v>
      </c>
      <c r="N42" s="71">
        <v>1.4640413681793344E-3</v>
      </c>
      <c r="O42" s="87"/>
      <c r="P42" s="87"/>
      <c r="Q42" s="71">
        <v>-0.15539838695396754</v>
      </c>
      <c r="R42" s="71">
        <v>5.368151683324226E-3</v>
      </c>
      <c r="S42" s="85"/>
      <c r="T42" s="87"/>
      <c r="U42" s="71">
        <v>7.4167381790100489E-2</v>
      </c>
      <c r="V42" s="71">
        <v>1.0248289577255341E-2</v>
      </c>
      <c r="W42" s="87"/>
      <c r="X42" s="87"/>
      <c r="Y42" s="71">
        <v>-0.14802068856596151</v>
      </c>
      <c r="Z42" s="92">
        <v>1.5128427471186454E-2</v>
      </c>
    </row>
    <row r="43" spans="1:26" x14ac:dyDescent="0.25">
      <c r="A43" s="9" t="s">
        <v>82</v>
      </c>
      <c r="B43" s="8" t="s">
        <v>85</v>
      </c>
      <c r="C43" s="50" t="s">
        <v>86</v>
      </c>
      <c r="D43" s="30">
        <v>28</v>
      </c>
      <c r="E43" s="48"/>
      <c r="F43" s="48"/>
      <c r="G43" s="71">
        <v>-3.267463942380195E-2</v>
      </c>
      <c r="H43" s="83">
        <f t="shared" si="2"/>
        <v>9.9046337963463408E-4</v>
      </c>
      <c r="I43" s="36">
        <v>6.2901946389350205E-2</v>
      </c>
      <c r="J43" s="10">
        <f t="shared" si="3"/>
        <v>3.9566548595686875E-3</v>
      </c>
      <c r="K43" s="85"/>
      <c r="L43" s="85"/>
      <c r="M43" s="71">
        <v>-4.0214180705070768E-2</v>
      </c>
      <c r="N43" s="71">
        <v>1.1869964578706062E-2</v>
      </c>
      <c r="O43" s="87"/>
      <c r="P43" s="87"/>
      <c r="Q43" s="71">
        <v>-1.0564395138472758E-2</v>
      </c>
      <c r="R43" s="71">
        <v>4.3523203455255566E-2</v>
      </c>
      <c r="S43" s="85"/>
      <c r="T43" s="87"/>
      <c r="U43" s="71">
        <v>0.17038879624881798</v>
      </c>
      <c r="V43" s="71">
        <v>8.3089752050942434E-2</v>
      </c>
      <c r="W43" s="87"/>
      <c r="X43" s="87"/>
      <c r="Y43" s="71">
        <v>2.5355442475081987E-2</v>
      </c>
      <c r="Z43" s="92">
        <v>0.12265630064662932</v>
      </c>
    </row>
    <row r="44" spans="1:26" ht="15.75" thickBot="1" x14ac:dyDescent="0.3">
      <c r="A44" s="5" t="s">
        <v>82</v>
      </c>
      <c r="B44" s="3" t="s">
        <v>83</v>
      </c>
      <c r="C44" s="52" t="s">
        <v>84</v>
      </c>
      <c r="D44" s="31">
        <v>28</v>
      </c>
      <c r="E44" s="48"/>
      <c r="F44" s="48"/>
      <c r="G44" s="77">
        <v>-2.084059170589478E-3</v>
      </c>
      <c r="H44" s="83">
        <f t="shared" si="2"/>
        <v>7.7624543066492015E-7</v>
      </c>
      <c r="I44" s="36">
        <v>3.519192369039828E-2</v>
      </c>
      <c r="J44" s="10">
        <f t="shared" si="3"/>
        <v>1.2384714930308157E-3</v>
      </c>
      <c r="K44" s="85"/>
      <c r="L44" s="85"/>
      <c r="M44" s="71">
        <v>-9.1281041726687748E-3</v>
      </c>
      <c r="N44" s="71">
        <v>3.7154144790924474E-3</v>
      </c>
      <c r="O44" s="87"/>
      <c r="P44" s="87"/>
      <c r="Q44" s="71">
        <v>1.0323215092609032E-2</v>
      </c>
      <c r="R44" s="71">
        <v>1.3623186423338972E-2</v>
      </c>
      <c r="S44" s="85"/>
      <c r="T44" s="87"/>
      <c r="U44" s="71">
        <v>-0.22143379715957129</v>
      </c>
      <c r="V44" s="71">
        <v>2.6007901353647129E-2</v>
      </c>
      <c r="W44" s="87"/>
      <c r="X44" s="87"/>
      <c r="Y44" s="71">
        <v>-0.33637444031008179</v>
      </c>
      <c r="Z44" s="92">
        <v>3.8392616283955287E-2</v>
      </c>
    </row>
    <row r="45" spans="1:26" ht="15.75" thickBot="1" x14ac:dyDescent="0.3">
      <c r="A45" s="5" t="s">
        <v>89</v>
      </c>
      <c r="B45" s="3" t="s">
        <v>90</v>
      </c>
      <c r="C45" s="52">
        <v>43152</v>
      </c>
      <c r="D45" s="31">
        <v>29</v>
      </c>
      <c r="E45" s="48"/>
      <c r="F45" s="48"/>
      <c r="G45" s="95">
        <v>1.2848002232520236E-2</v>
      </c>
      <c r="H45" s="83">
        <f t="shared" si="2"/>
        <v>1.9743098000892705E-4</v>
      </c>
      <c r="I45" s="36">
        <v>3.0818355330750377E-2</v>
      </c>
      <c r="J45" s="10">
        <f t="shared" si="3"/>
        <v>9.4977102529239022E-4</v>
      </c>
      <c r="K45" s="85"/>
      <c r="L45" s="85"/>
      <c r="M45" s="71">
        <v>3.1130570360656293E-2</v>
      </c>
      <c r="N45" s="71">
        <v>2.8493130758771709E-3</v>
      </c>
      <c r="O45" s="87"/>
      <c r="P45" s="87"/>
      <c r="Q45" s="71">
        <v>0.17484171701021037</v>
      </c>
      <c r="R45" s="71">
        <v>1.0447481278216292E-2</v>
      </c>
      <c r="S45" s="85"/>
      <c r="T45" s="87"/>
      <c r="U45" s="71">
        <v>0.10590093807252929</v>
      </c>
      <c r="V45" s="71">
        <v>1.9945191531140195E-2</v>
      </c>
      <c r="W45" s="87"/>
      <c r="X45" s="87"/>
      <c r="Y45" s="71">
        <v>-5.2956987472197098E-2</v>
      </c>
      <c r="Z45" s="92">
        <v>2.9442901784064095E-2</v>
      </c>
    </row>
    <row r="46" spans="1:26" x14ac:dyDescent="0.25">
      <c r="A46" s="15" t="s">
        <v>91</v>
      </c>
      <c r="B46" s="13" t="s">
        <v>94</v>
      </c>
      <c r="C46" s="51">
        <v>36882</v>
      </c>
      <c r="D46" s="32">
        <v>30</v>
      </c>
      <c r="E46" s="48"/>
      <c r="F46" s="48"/>
      <c r="G46" s="71">
        <v>-7.7939430191035788E-2</v>
      </c>
      <c r="H46" s="83">
        <f t="shared" si="2"/>
        <v>5.8884779912226296E-3</v>
      </c>
      <c r="I46" s="36">
        <v>5.2393069312881402E-2</v>
      </c>
      <c r="J46" s="10">
        <f t="shared" si="3"/>
        <v>2.7450337120243948E-3</v>
      </c>
      <c r="K46" s="85"/>
      <c r="L46" s="85"/>
      <c r="M46" s="71">
        <v>-0.10324313992250046</v>
      </c>
      <c r="N46" s="71">
        <v>8.2351011360731839E-3</v>
      </c>
      <c r="O46" s="87"/>
      <c r="P46" s="87"/>
      <c r="Q46" s="71">
        <v>-3.4264503950059637E-2</v>
      </c>
      <c r="R46" s="71">
        <v>3.0195370832268344E-2</v>
      </c>
      <c r="S46" s="85"/>
      <c r="T46" s="87"/>
      <c r="U46" s="71">
        <v>-0.21943128381566984</v>
      </c>
      <c r="V46" s="71">
        <v>5.7645707952512289E-2</v>
      </c>
      <c r="W46" s="87"/>
      <c r="X46" s="87"/>
      <c r="Y46" s="71">
        <v>-5.8805482214920185E-2</v>
      </c>
      <c r="Z46" s="92">
        <v>8.5096045072756241E-2</v>
      </c>
    </row>
    <row r="47" spans="1:26" x14ac:dyDescent="0.25">
      <c r="A47" s="9" t="s">
        <v>91</v>
      </c>
      <c r="B47" s="8" t="s">
        <v>93</v>
      </c>
      <c r="C47" s="50">
        <v>38383</v>
      </c>
      <c r="D47" s="30">
        <v>30</v>
      </c>
      <c r="E47" s="48"/>
      <c r="F47" s="48"/>
      <c r="G47" s="71">
        <v>-2.3591584137864271E-2</v>
      </c>
      <c r="H47" s="83">
        <f t="shared" si="2"/>
        <v>5.0124819575928686E-4</v>
      </c>
      <c r="I47" s="36">
        <v>4.862898859781456E-2</v>
      </c>
      <c r="J47" s="10">
        <f t="shared" si="3"/>
        <v>2.3647785320463784E-3</v>
      </c>
      <c r="K47" s="85"/>
      <c r="L47" s="85"/>
      <c r="M47" s="71">
        <v>-5.3179877067758299E-2</v>
      </c>
      <c r="N47" s="71">
        <v>7.0943355961391348E-3</v>
      </c>
      <c r="O47" s="87"/>
      <c r="P47" s="87"/>
      <c r="Q47" s="71">
        <v>0.17340565897241911</v>
      </c>
      <c r="R47" s="71">
        <v>2.6012563852510162E-2</v>
      </c>
      <c r="S47" s="85"/>
      <c r="T47" s="87"/>
      <c r="U47" s="71">
        <v>0.30263379013049224</v>
      </c>
      <c r="V47" s="71">
        <v>4.9660349172973947E-2</v>
      </c>
      <c r="W47" s="87"/>
      <c r="X47" s="87"/>
      <c r="Y47" s="71">
        <v>0.19779166456283809</v>
      </c>
      <c r="Z47" s="92">
        <v>7.3308134493437732E-2</v>
      </c>
    </row>
    <row r="48" spans="1:26" ht="15.75" thickBot="1" x14ac:dyDescent="0.3">
      <c r="A48" s="9" t="s">
        <v>91</v>
      </c>
      <c r="B48" s="8" t="s">
        <v>92</v>
      </c>
      <c r="C48" s="50">
        <v>41578</v>
      </c>
      <c r="D48" s="30">
        <v>30</v>
      </c>
      <c r="E48" s="48"/>
      <c r="F48" s="48"/>
      <c r="G48" s="71">
        <v>5.5593823815744049E-2</v>
      </c>
      <c r="H48" s="83">
        <f t="shared" si="2"/>
        <v>3.2258804739823664E-3</v>
      </c>
      <c r="I48" s="36">
        <v>4.8103404057154783E-2</v>
      </c>
      <c r="J48" s="10">
        <f t="shared" si="3"/>
        <v>2.3139374818858952E-3</v>
      </c>
      <c r="K48" s="85"/>
      <c r="L48" s="85"/>
      <c r="M48" s="71">
        <v>6.796752215487524E-2</v>
      </c>
      <c r="N48" s="71">
        <v>6.9418124456576856E-3</v>
      </c>
      <c r="O48" s="87"/>
      <c r="P48" s="87"/>
      <c r="Q48" s="71">
        <v>9.1945827770351901E-2</v>
      </c>
      <c r="R48" s="71">
        <v>2.5453312300744848E-2</v>
      </c>
      <c r="S48" s="85"/>
      <c r="T48" s="87"/>
      <c r="U48" s="71">
        <v>0.26276633273396122</v>
      </c>
      <c r="V48" s="71">
        <v>4.8592687119603802E-2</v>
      </c>
      <c r="W48" s="87"/>
      <c r="X48" s="87"/>
      <c r="Y48" s="71">
        <v>6.3395407988599412E-2</v>
      </c>
      <c r="Z48" s="92">
        <v>7.1732061938462752E-2</v>
      </c>
    </row>
    <row r="49" spans="1:26" x14ac:dyDescent="0.25">
      <c r="A49" s="15" t="s">
        <v>95</v>
      </c>
      <c r="B49" s="13" t="s">
        <v>99</v>
      </c>
      <c r="C49" s="51">
        <v>40207</v>
      </c>
      <c r="D49" s="32">
        <v>31</v>
      </c>
      <c r="E49" s="48"/>
      <c r="F49" s="48"/>
      <c r="G49" s="71">
        <v>-4.4230712855572816E-3</v>
      </c>
      <c r="H49" s="83">
        <f t="shared" si="2"/>
        <v>1.0368786604414152E-5</v>
      </c>
      <c r="I49" s="36">
        <v>4.8978972671398925E-2</v>
      </c>
      <c r="J49" s="10">
        <f t="shared" si="3"/>
        <v>2.398939763945643E-3</v>
      </c>
      <c r="K49" s="85"/>
      <c r="L49" s="85"/>
      <c r="M49" s="71">
        <v>-3.0726427332513736E-2</v>
      </c>
      <c r="N49" s="71">
        <v>7.1968192918369289E-3</v>
      </c>
      <c r="O49" s="87"/>
      <c r="P49" s="87"/>
      <c r="Q49" s="71">
        <v>-8.3027206618773636E-2</v>
      </c>
      <c r="R49" s="71">
        <v>2.6388337403402073E-2</v>
      </c>
      <c r="S49" s="85"/>
      <c r="T49" s="87"/>
      <c r="U49" s="71">
        <v>-0.13905055837322194</v>
      </c>
      <c r="V49" s="71">
        <v>5.0377735042858501E-2</v>
      </c>
      <c r="W49" s="87"/>
      <c r="X49" s="87"/>
      <c r="Y49" s="71">
        <v>-7.3020803729225925E-2</v>
      </c>
      <c r="Z49" s="92">
        <v>7.4367132682314929E-2</v>
      </c>
    </row>
    <row r="50" spans="1:26" x14ac:dyDescent="0.25">
      <c r="A50" s="9" t="s">
        <v>95</v>
      </c>
      <c r="B50" s="8" t="s">
        <v>98</v>
      </c>
      <c r="C50" s="50">
        <v>41262</v>
      </c>
      <c r="D50" s="30">
        <v>31</v>
      </c>
      <c r="E50" s="48"/>
      <c r="F50" s="48"/>
      <c r="G50" s="71">
        <v>8.3781944201373124E-5</v>
      </c>
      <c r="H50" s="83">
        <f t="shared" si="2"/>
        <v>1.655836735903806E-6</v>
      </c>
      <c r="I50" s="36">
        <v>2.9234561549942775E-2</v>
      </c>
      <c r="J50" s="10">
        <f t="shared" si="3"/>
        <v>8.546595890173925E-4</v>
      </c>
      <c r="K50" s="85"/>
      <c r="L50" s="85"/>
      <c r="M50" s="71">
        <v>9.1003586281370091E-2</v>
      </c>
      <c r="N50" s="71">
        <v>2.5639787670521776E-3</v>
      </c>
      <c r="O50" s="87"/>
      <c r="P50" s="87"/>
      <c r="Q50" s="71">
        <v>0.10377955291032867</v>
      </c>
      <c r="R50" s="71">
        <v>9.4012554791913176E-3</v>
      </c>
      <c r="S50" s="85"/>
      <c r="T50" s="87"/>
      <c r="U50" s="71">
        <v>0.17269000441521581</v>
      </c>
      <c r="V50" s="71">
        <v>1.7947851369365244E-2</v>
      </c>
      <c r="W50" s="87"/>
      <c r="X50" s="87"/>
      <c r="Y50" s="71">
        <v>-1.1466872227746977E-2</v>
      </c>
      <c r="Z50" s="92">
        <v>2.6494447259539169E-2</v>
      </c>
    </row>
    <row r="51" spans="1:26" x14ac:dyDescent="0.25">
      <c r="A51" s="9" t="s">
        <v>95</v>
      </c>
      <c r="B51" s="8" t="s">
        <v>97</v>
      </c>
      <c r="C51" s="50">
        <v>42024</v>
      </c>
      <c r="D51" s="30">
        <v>31</v>
      </c>
      <c r="E51" s="48"/>
      <c r="F51" s="48"/>
      <c r="G51" s="71">
        <v>0.23185825465618193</v>
      </c>
      <c r="H51" s="83">
        <f t="shared" si="2"/>
        <v>5.4317553667831579E-2</v>
      </c>
      <c r="I51" s="36">
        <v>8.2875529485704758E-2</v>
      </c>
      <c r="J51" s="10">
        <f t="shared" si="3"/>
        <v>6.8683533875359189E-3</v>
      </c>
      <c r="K51" s="85"/>
      <c r="L51" s="85"/>
      <c r="M51" s="71">
        <v>0.3742609597073096</v>
      </c>
      <c r="N51" s="71">
        <v>2.0605060162607755E-2</v>
      </c>
      <c r="O51" s="87"/>
      <c r="P51" s="87"/>
      <c r="Q51" s="71">
        <v>0.47845867038773909</v>
      </c>
      <c r="R51" s="71">
        <v>7.5551887262895107E-2</v>
      </c>
      <c r="S51" s="85"/>
      <c r="T51" s="87"/>
      <c r="U51" s="71">
        <v>0.77946315998608584</v>
      </c>
      <c r="V51" s="71">
        <v>0.1442354211382543</v>
      </c>
      <c r="W51" s="87"/>
      <c r="X51" s="87"/>
      <c r="Y51" s="71">
        <v>0.87143347685378059</v>
      </c>
      <c r="Z51" s="92">
        <v>0.21291895501361349</v>
      </c>
    </row>
    <row r="52" spans="1:26" ht="15.75" thickBot="1" x14ac:dyDescent="0.3">
      <c r="A52" s="5" t="s">
        <v>95</v>
      </c>
      <c r="B52" s="3" t="s">
        <v>96</v>
      </c>
      <c r="C52" s="52">
        <v>42947</v>
      </c>
      <c r="D52" s="31">
        <v>31</v>
      </c>
      <c r="E52" s="48"/>
      <c r="F52" s="48"/>
      <c r="G52" s="77">
        <v>1.1323934495507251E-2</v>
      </c>
      <c r="H52" s="83">
        <f t="shared" si="2"/>
        <v>1.5692436982050657E-4</v>
      </c>
      <c r="I52" s="36">
        <v>6.3834693212919957E-2</v>
      </c>
      <c r="J52" s="10">
        <f t="shared" si="3"/>
        <v>4.0748680575876089E-3</v>
      </c>
      <c r="K52" s="85"/>
      <c r="L52" s="85"/>
      <c r="M52" s="71">
        <v>-6.6252758872084719E-2</v>
      </c>
      <c r="N52" s="71">
        <v>1.2224604172762827E-2</v>
      </c>
      <c r="O52" s="87"/>
      <c r="P52" s="87"/>
      <c r="Q52" s="71">
        <v>-0.12076784764593282</v>
      </c>
      <c r="R52" s="71">
        <v>4.4823548633463696E-2</v>
      </c>
      <c r="S52" s="85"/>
      <c r="T52" s="87"/>
      <c r="U52" s="71">
        <v>-0.57454844272518812</v>
      </c>
      <c r="V52" s="71">
        <v>8.5572229209339781E-2</v>
      </c>
      <c r="W52" s="87"/>
      <c r="X52" s="87"/>
      <c r="Y52" s="71">
        <v>-0.90227514133854148</v>
      </c>
      <c r="Z52" s="92">
        <v>0.12632090978521587</v>
      </c>
    </row>
    <row r="53" spans="1:26" x14ac:dyDescent="0.25">
      <c r="A53" s="15" t="s">
        <v>100</v>
      </c>
      <c r="B53" s="13" t="s">
        <v>105</v>
      </c>
      <c r="C53" s="51">
        <v>38294</v>
      </c>
      <c r="D53" s="32">
        <v>32</v>
      </c>
      <c r="E53" s="48"/>
      <c r="F53" s="48"/>
      <c r="G53" s="71">
        <v>4.2142678819035648E-3</v>
      </c>
      <c r="H53" s="83">
        <f t="shared" si="2"/>
        <v>2.9346913240364895E-5</v>
      </c>
      <c r="I53" s="36">
        <v>2.5009430385726714E-2</v>
      </c>
      <c r="J53" s="10">
        <f t="shared" si="3"/>
        <v>6.2547160821851066E-4</v>
      </c>
      <c r="K53" s="85"/>
      <c r="L53" s="85"/>
      <c r="M53" s="71">
        <v>4.7951427096857478E-2</v>
      </c>
      <c r="N53" s="71">
        <v>1.8764148246555321E-3</v>
      </c>
      <c r="O53" s="87"/>
      <c r="P53" s="87"/>
      <c r="Q53" s="71">
        <v>5.1814952093603067E-2</v>
      </c>
      <c r="R53" s="71">
        <v>6.8801876904036174E-3</v>
      </c>
      <c r="S53" s="85"/>
      <c r="T53" s="87"/>
      <c r="U53" s="71">
        <v>1.1437927481506037E-2</v>
      </c>
      <c r="V53" s="71">
        <v>1.3134903772588724E-2</v>
      </c>
      <c r="W53" s="87"/>
      <c r="X53" s="87"/>
      <c r="Y53" s="71">
        <v>0.11443741720115602</v>
      </c>
      <c r="Z53" s="92">
        <v>1.9389619854773832E-2</v>
      </c>
    </row>
    <row r="54" spans="1:26" x14ac:dyDescent="0.25">
      <c r="A54" s="9" t="s">
        <v>100</v>
      </c>
      <c r="B54" s="8" t="s">
        <v>103</v>
      </c>
      <c r="C54" s="50" t="s">
        <v>104</v>
      </c>
      <c r="D54" s="30">
        <v>32</v>
      </c>
      <c r="E54" s="48"/>
      <c r="F54" s="48"/>
      <c r="G54" s="71">
        <v>2.5755445080548722E-2</v>
      </c>
      <c r="H54" s="83">
        <f t="shared" si="2"/>
        <v>7.2675836796201815E-4</v>
      </c>
      <c r="I54" s="36">
        <v>2.6414471287389128E-2</v>
      </c>
      <c r="J54" s="10">
        <f t="shared" si="3"/>
        <v>6.9772429339230464E-4</v>
      </c>
      <c r="K54" s="85"/>
      <c r="L54" s="85"/>
      <c r="M54" s="71">
        <v>-1.6608080171729871E-2</v>
      </c>
      <c r="N54" s="71">
        <v>2.0931728801769139E-3</v>
      </c>
      <c r="O54" s="87"/>
      <c r="P54" s="87"/>
      <c r="Q54" s="71">
        <v>-0.1814380333778057</v>
      </c>
      <c r="R54" s="71">
        <v>7.674967227315351E-3</v>
      </c>
      <c r="S54" s="85"/>
      <c r="T54" s="87"/>
      <c r="U54" s="71">
        <v>-0.18500224045576347</v>
      </c>
      <c r="V54" s="71">
        <v>1.4652210161238396E-2</v>
      </c>
      <c r="W54" s="87"/>
      <c r="X54" s="87"/>
      <c r="Y54" s="71">
        <v>-0.19782441961430663</v>
      </c>
      <c r="Z54" s="92">
        <v>2.1629453095161445E-2</v>
      </c>
    </row>
    <row r="55" spans="1:26" x14ac:dyDescent="0.25">
      <c r="A55" s="9" t="s">
        <v>100</v>
      </c>
      <c r="B55" s="8" t="s">
        <v>101</v>
      </c>
      <c r="C55" s="50" t="s">
        <v>102</v>
      </c>
      <c r="D55" s="30">
        <v>32</v>
      </c>
      <c r="E55" s="48"/>
      <c r="F55" s="48"/>
      <c r="G55" s="71">
        <v>-4.3772879087985772E-2</v>
      </c>
      <c r="H55" s="83">
        <f t="shared" si="2"/>
        <v>1.8121936473710432E-3</v>
      </c>
      <c r="I55" s="36">
        <v>2.6607849925606247E-2</v>
      </c>
      <c r="J55" s="10">
        <f t="shared" si="3"/>
        <v>7.0797767766358436E-4</v>
      </c>
      <c r="K55" s="85"/>
      <c r="L55" s="85"/>
      <c r="M55" s="71">
        <v>-1.7154064765621653E-2</v>
      </c>
      <c r="N55" s="71">
        <v>2.1239330329907531E-3</v>
      </c>
      <c r="O55" s="87"/>
      <c r="P55" s="87"/>
      <c r="Q55" s="71">
        <v>3.1877549560753303E-2</v>
      </c>
      <c r="R55" s="71">
        <v>7.787754454299428E-3</v>
      </c>
      <c r="S55" s="85"/>
      <c r="T55" s="87"/>
      <c r="U55" s="71">
        <v>-2.3149898031460031E-2</v>
      </c>
      <c r="V55" s="71">
        <v>1.4867531230935271E-2</v>
      </c>
      <c r="W55" s="87"/>
      <c r="X55" s="87"/>
      <c r="Y55" s="71">
        <v>-5.7359038707717143E-2</v>
      </c>
      <c r="Z55" s="92">
        <v>2.1947308007571116E-2</v>
      </c>
    </row>
    <row r="56" spans="1:26" x14ac:dyDescent="0.25">
      <c r="A56" s="9" t="s">
        <v>106</v>
      </c>
      <c r="B56" s="8" t="s">
        <v>109</v>
      </c>
      <c r="C56" s="50">
        <v>40221</v>
      </c>
      <c r="D56" s="30">
        <v>33</v>
      </c>
      <c r="E56" s="48"/>
      <c r="F56" s="48"/>
      <c r="G56" s="71">
        <v>-9.5661602732589376E-2</v>
      </c>
      <c r="H56" s="83">
        <f t="shared" si="2"/>
        <v>8.9224255040480926E-3</v>
      </c>
      <c r="I56" s="36">
        <v>3.6103191779069149E-2</v>
      </c>
      <c r="J56" s="10">
        <f t="shared" si="3"/>
        <v>1.3034404566362463E-3</v>
      </c>
      <c r="K56" s="85"/>
      <c r="L56" s="85"/>
      <c r="M56" s="71">
        <v>-0.19216928811653305</v>
      </c>
      <c r="N56" s="71">
        <v>3.9103213699087386E-3</v>
      </c>
      <c r="O56" s="87"/>
      <c r="P56" s="87"/>
      <c r="Q56" s="71">
        <v>-0.17306543642160757</v>
      </c>
      <c r="R56" s="71">
        <v>1.4337845022998709E-2</v>
      </c>
      <c r="S56" s="85"/>
      <c r="T56" s="87"/>
      <c r="U56" s="71">
        <v>-0.21611131078264331</v>
      </c>
      <c r="V56" s="71">
        <v>2.7372249589361172E-2</v>
      </c>
      <c r="W56" s="87"/>
      <c r="X56" s="87"/>
      <c r="Y56" s="71">
        <v>-0.26500672420953475</v>
      </c>
      <c r="Z56" s="92">
        <v>4.0406654155723636E-2</v>
      </c>
    </row>
    <row r="57" spans="1:26" ht="14.25" customHeight="1" thickBot="1" x14ac:dyDescent="0.3">
      <c r="A57" s="9" t="s">
        <v>106</v>
      </c>
      <c r="B57" s="8" t="s">
        <v>107</v>
      </c>
      <c r="C57" s="50" t="s">
        <v>108</v>
      </c>
      <c r="D57" s="30">
        <v>33</v>
      </c>
      <c r="E57" s="48"/>
      <c r="F57" s="48"/>
      <c r="G57" s="77">
        <v>-5.9307944138670653E-3</v>
      </c>
      <c r="H57" s="83">
        <f t="shared" si="2"/>
        <v>2.2351933603171659E-5</v>
      </c>
      <c r="I57" s="36">
        <v>2.3448910641797667E-2</v>
      </c>
      <c r="J57" s="10">
        <f t="shared" si="3"/>
        <v>5.498514102870119E-4</v>
      </c>
      <c r="K57" s="85"/>
      <c r="L57" s="85"/>
      <c r="M57" s="71">
        <v>1.24292982406816E-2</v>
      </c>
      <c r="N57" s="71">
        <v>1.6495542308610357E-3</v>
      </c>
      <c r="O57" s="87"/>
      <c r="P57" s="87"/>
      <c r="Q57" s="71">
        <v>-3.5952726109661437E-2</v>
      </c>
      <c r="R57" s="71">
        <v>6.0483655131571314E-3</v>
      </c>
      <c r="S57" s="85"/>
      <c r="T57" s="87"/>
      <c r="U57" s="71">
        <v>-7.1661524721568698E-2</v>
      </c>
      <c r="V57" s="71">
        <v>1.154687961602725E-2</v>
      </c>
      <c r="W57" s="87"/>
      <c r="X57" s="87"/>
      <c r="Y57" s="71">
        <v>-0.21764668547538094</v>
      </c>
      <c r="Z57" s="92">
        <v>1.7045393718897368E-2</v>
      </c>
    </row>
    <row r="58" spans="1:26" ht="15.75" thickBot="1" x14ac:dyDescent="0.3">
      <c r="A58" s="5" t="s">
        <v>110</v>
      </c>
      <c r="B58" s="3" t="s">
        <v>111</v>
      </c>
      <c r="C58" s="52" t="s">
        <v>112</v>
      </c>
      <c r="D58" s="31">
        <v>34</v>
      </c>
      <c r="E58" s="48"/>
      <c r="F58" s="48"/>
      <c r="G58" s="77">
        <v>-8.1444650383853193E-3</v>
      </c>
      <c r="H58" s="83">
        <f t="shared" si="2"/>
        <v>4.818378063554367E-5</v>
      </c>
      <c r="I58" s="83">
        <v>1.4896370888185058E-2</v>
      </c>
      <c r="J58" s="10">
        <f t="shared" si="3"/>
        <v>2.2190186563836729E-4</v>
      </c>
      <c r="K58" s="85"/>
      <c r="L58" s="85"/>
      <c r="M58" s="71">
        <v>-1.5360311854383003E-2</v>
      </c>
      <c r="N58" s="71">
        <v>6.6570559691510192E-4</v>
      </c>
      <c r="O58" s="87"/>
      <c r="P58" s="87"/>
      <c r="Q58" s="71">
        <v>3.6862608852793612E-2</v>
      </c>
      <c r="R58" s="71">
        <v>2.4409205220220402E-3</v>
      </c>
      <c r="S58" s="85"/>
      <c r="T58" s="87"/>
      <c r="U58" s="71">
        <v>-1.8004269139017981E-2</v>
      </c>
      <c r="V58" s="71">
        <v>4.659939178405713E-3</v>
      </c>
      <c r="W58" s="87"/>
      <c r="X58" s="87"/>
      <c r="Y58" s="71">
        <v>-5.6219987824998097E-2</v>
      </c>
      <c r="Z58" s="92">
        <v>6.8789578347893858E-3</v>
      </c>
    </row>
    <row r="59" spans="1:26" ht="15.75" thickBot="1" x14ac:dyDescent="0.3">
      <c r="A59" s="5" t="s">
        <v>113</v>
      </c>
      <c r="B59" s="3" t="s">
        <v>114</v>
      </c>
      <c r="C59" s="52" t="s">
        <v>115</v>
      </c>
      <c r="D59" s="31">
        <v>36</v>
      </c>
      <c r="E59" s="48"/>
      <c r="F59" s="48"/>
      <c r="G59" s="95">
        <v>2.0772537308719356E-2</v>
      </c>
      <c r="H59" s="83">
        <f t="shared" si="2"/>
        <v>4.8292473464894224E-4</v>
      </c>
      <c r="I59" s="36">
        <v>3.2511881890908652E-2</v>
      </c>
      <c r="J59" s="10">
        <f t="shared" si="3"/>
        <v>1.0570224640883939E-3</v>
      </c>
      <c r="K59" s="85"/>
      <c r="L59" s="85"/>
      <c r="M59" s="71">
        <v>6.2224201519675483E-2</v>
      </c>
      <c r="N59" s="71">
        <v>3.1710673922651818E-3</v>
      </c>
      <c r="O59" s="87"/>
      <c r="P59" s="87"/>
      <c r="Q59" s="71">
        <v>-0.13094479282564736</v>
      </c>
      <c r="R59" s="71">
        <v>1.1627247104972333E-2</v>
      </c>
      <c r="S59" s="85"/>
      <c r="T59" s="87"/>
      <c r="U59" s="71">
        <v>6.6078706332001455E-2</v>
      </c>
      <c r="V59" s="71">
        <v>2.2197471745856272E-2</v>
      </c>
      <c r="W59" s="87"/>
      <c r="X59" s="87"/>
      <c r="Y59" s="71">
        <v>-0.11890904676899043</v>
      </c>
      <c r="Z59" s="92">
        <v>3.2767696386740208E-2</v>
      </c>
    </row>
    <row r="60" spans="1:26" ht="15.75" thickBot="1" x14ac:dyDescent="0.3">
      <c r="A60" s="47" t="s">
        <v>116</v>
      </c>
      <c r="B60" s="82" t="s">
        <v>117</v>
      </c>
      <c r="C60" s="49">
        <v>40131</v>
      </c>
      <c r="D60" s="33">
        <v>37</v>
      </c>
      <c r="E60" s="48"/>
      <c r="F60" s="48"/>
      <c r="G60" s="95">
        <v>-7.1367738551396821E-4</v>
      </c>
      <c r="H60" s="83">
        <f t="shared" si="2"/>
        <v>2.3944763521503508E-7</v>
      </c>
      <c r="I60" s="36">
        <v>2.5147837554269192E-2</v>
      </c>
      <c r="J60" s="10">
        <f t="shared" si="3"/>
        <v>6.3241373365591192E-4</v>
      </c>
      <c r="K60" s="85"/>
      <c r="L60" s="85"/>
      <c r="M60" s="71">
        <v>1.6819580401358152E-2</v>
      </c>
      <c r="N60" s="71">
        <v>1.8972412009677358E-3</v>
      </c>
      <c r="O60" s="87"/>
      <c r="P60" s="87"/>
      <c r="Q60" s="71">
        <v>-6.1550378955849638E-2</v>
      </c>
      <c r="R60" s="71">
        <v>6.9565510702150309E-3</v>
      </c>
      <c r="S60" s="85"/>
      <c r="T60" s="87"/>
      <c r="U60" s="71">
        <v>-3.0460022524969925E-2</v>
      </c>
      <c r="V60" s="71">
        <v>1.328068840677415E-2</v>
      </c>
      <c r="W60" s="87"/>
      <c r="X60" s="87"/>
      <c r="Y60" s="71">
        <v>-6.6337128689849673E-2</v>
      </c>
      <c r="Z60" s="92">
        <v>1.9604825743333269E-2</v>
      </c>
    </row>
    <row r="61" spans="1:26" x14ac:dyDescent="0.25">
      <c r="A61" s="9" t="s">
        <v>118</v>
      </c>
      <c r="B61" s="8" t="s">
        <v>119</v>
      </c>
      <c r="C61" s="50">
        <v>41446</v>
      </c>
      <c r="D61" s="30">
        <v>38</v>
      </c>
      <c r="E61" s="48"/>
      <c r="F61" s="48"/>
      <c r="G61" s="71">
        <v>5.6940180462603684E-2</v>
      </c>
      <c r="H61" s="83">
        <f t="shared" si="2"/>
        <v>3.3806307430374015E-3</v>
      </c>
      <c r="I61" s="36">
        <v>2.776130632164775E-2</v>
      </c>
      <c r="J61" s="10">
        <f t="shared" si="3"/>
        <v>7.7069012868435927E-4</v>
      </c>
      <c r="K61" s="85"/>
      <c r="L61" s="85"/>
      <c r="M61" s="71">
        <v>6.2491335004719095E-2</v>
      </c>
      <c r="N61" s="71">
        <v>2.3120703860530778E-3</v>
      </c>
      <c r="O61" s="87"/>
      <c r="P61" s="87"/>
      <c r="Q61" s="71">
        <v>4.2377548688731833E-3</v>
      </c>
      <c r="R61" s="71">
        <v>8.4775914155279519E-3</v>
      </c>
      <c r="S61" s="85"/>
      <c r="T61" s="87"/>
      <c r="U61" s="71">
        <v>5.0227520213967279E-2</v>
      </c>
      <c r="V61" s="71">
        <v>1.6184492702371545E-2</v>
      </c>
      <c r="W61" s="87"/>
      <c r="X61" s="87"/>
      <c r="Y61" s="71">
        <v>-1.7404626737059094E-2</v>
      </c>
      <c r="Z61" s="92">
        <v>2.3891393989215137E-2</v>
      </c>
    </row>
    <row r="62" spans="1:26" ht="15.75" thickBot="1" x14ac:dyDescent="0.3">
      <c r="A62" s="5" t="s">
        <v>118</v>
      </c>
      <c r="B62" s="3" t="s">
        <v>120</v>
      </c>
      <c r="C62" s="52">
        <v>42117</v>
      </c>
      <c r="D62" s="30">
        <v>38</v>
      </c>
      <c r="E62" s="48"/>
      <c r="F62" s="48"/>
      <c r="G62" s="77">
        <v>4.5715193542134186E-2</v>
      </c>
      <c r="H62" s="83">
        <f t="shared" si="2"/>
        <v>2.2013179413272279E-3</v>
      </c>
      <c r="I62" s="36">
        <v>3.3498421942063553E-2</v>
      </c>
      <c r="J62" s="10">
        <f t="shared" si="3"/>
        <v>1.1221442726085248E-3</v>
      </c>
      <c r="K62" s="85"/>
      <c r="L62" s="85"/>
      <c r="M62" s="71">
        <v>0.14726382634881627</v>
      </c>
      <c r="N62" s="71">
        <v>3.3664328178255746E-3</v>
      </c>
      <c r="O62" s="87"/>
      <c r="P62" s="87"/>
      <c r="Q62" s="71">
        <v>0.10341404129508436</v>
      </c>
      <c r="R62" s="71">
        <v>1.2343586998693772E-2</v>
      </c>
      <c r="S62" s="85"/>
      <c r="T62" s="87"/>
      <c r="U62" s="71">
        <v>7.4132797435784811E-2</v>
      </c>
      <c r="V62" s="71">
        <v>2.3565029724779019E-2</v>
      </c>
      <c r="W62" s="87"/>
      <c r="X62" s="87"/>
      <c r="Y62" s="71">
        <v>4.6496690467450197E-3</v>
      </c>
      <c r="Z62" s="92">
        <v>3.4786472450864268E-2</v>
      </c>
    </row>
    <row r="63" spans="1:26" x14ac:dyDescent="0.25">
      <c r="A63" s="15" t="s">
        <v>121</v>
      </c>
      <c r="B63" s="13" t="s">
        <v>122</v>
      </c>
      <c r="C63" s="51">
        <v>38989</v>
      </c>
      <c r="D63" s="32">
        <v>39</v>
      </c>
      <c r="E63" s="48"/>
      <c r="F63" s="48"/>
      <c r="G63" s="71">
        <v>-2.3288787605471588E-2</v>
      </c>
      <c r="H63" s="83">
        <f t="shared" si="2"/>
        <v>4.8778151703063338E-4</v>
      </c>
      <c r="I63" s="36">
        <v>4.1760178266643161E-2</v>
      </c>
      <c r="J63" s="10">
        <f t="shared" si="3"/>
        <v>1.7439124888618159E-3</v>
      </c>
      <c r="K63" s="85"/>
      <c r="L63" s="85"/>
      <c r="M63" s="71">
        <v>8.7550007366086341E-4</v>
      </c>
      <c r="N63" s="71">
        <v>5.2317374665854476E-3</v>
      </c>
      <c r="O63" s="87"/>
      <c r="P63" s="87"/>
      <c r="Q63" s="71">
        <v>3.0937176383024192E-2</v>
      </c>
      <c r="R63" s="71">
        <v>1.9183037377479974E-2</v>
      </c>
      <c r="S63" s="85"/>
      <c r="T63" s="87"/>
      <c r="U63" s="71">
        <v>0.26679275002312564</v>
      </c>
      <c r="V63" s="71">
        <v>3.6622162266098129E-2</v>
      </c>
      <c r="W63" s="87"/>
      <c r="X63" s="87"/>
      <c r="Y63" s="71">
        <v>0.32227468128053199</v>
      </c>
      <c r="Z63" s="92">
        <v>5.4061287154716295E-2</v>
      </c>
    </row>
    <row r="64" spans="1:26" ht="15.75" thickBot="1" x14ac:dyDescent="0.3">
      <c r="A64" s="5" t="s">
        <v>121</v>
      </c>
      <c r="B64" s="3" t="s">
        <v>123</v>
      </c>
      <c r="C64" s="52">
        <v>42349</v>
      </c>
      <c r="D64" s="31">
        <v>39</v>
      </c>
      <c r="E64" s="48"/>
      <c r="F64" s="48"/>
      <c r="G64" s="77">
        <v>-7.4675443306327319E-2</v>
      </c>
      <c r="H64" s="83">
        <f t="shared" si="2"/>
        <v>5.3981982716286717E-3</v>
      </c>
      <c r="I64" s="36">
        <v>4.2138387980678579E-2</v>
      </c>
      <c r="J64" s="10">
        <f t="shared" si="3"/>
        <v>1.775643741610197E-3</v>
      </c>
      <c r="K64" s="85"/>
      <c r="L64" s="85"/>
      <c r="M64" s="71">
        <v>-7.2157802517942432E-2</v>
      </c>
      <c r="N64" s="71">
        <v>5.3269312248305908E-3</v>
      </c>
      <c r="O64" s="87"/>
      <c r="P64" s="87"/>
      <c r="Q64" s="71">
        <v>0.31483546751681962</v>
      </c>
      <c r="R64" s="71">
        <v>1.9532081157712166E-2</v>
      </c>
      <c r="S64" s="85"/>
      <c r="T64" s="87"/>
      <c r="U64" s="71">
        <v>0.82705533440159495</v>
      </c>
      <c r="V64" s="71">
        <v>3.7288518573814135E-2</v>
      </c>
      <c r="W64" s="87"/>
      <c r="X64" s="87"/>
      <c r="Y64" s="71">
        <v>0.61591706497405851</v>
      </c>
      <c r="Z64" s="92">
        <v>5.5044955989916107E-2</v>
      </c>
    </row>
    <row r="65" spans="1:26" ht="15.75" thickBot="1" x14ac:dyDescent="0.3">
      <c r="A65" s="47" t="s">
        <v>124</v>
      </c>
      <c r="B65" s="82" t="s">
        <v>125</v>
      </c>
      <c r="C65" s="49">
        <v>42767</v>
      </c>
      <c r="D65" s="30">
        <v>40</v>
      </c>
      <c r="E65" s="48"/>
      <c r="F65" s="48"/>
      <c r="G65" s="95">
        <v>-2.6327420796866223E-2</v>
      </c>
      <c r="H65" s="83">
        <f t="shared" si="2"/>
        <v>6.312359548587968E-4</v>
      </c>
      <c r="I65" s="36">
        <v>2.9301916325860846E-2</v>
      </c>
      <c r="J65" s="10">
        <f t="shared" si="3"/>
        <v>8.586023003677504E-4</v>
      </c>
      <c r="K65" s="85"/>
      <c r="L65" s="85"/>
      <c r="M65" s="71">
        <v>-2.9750843432822773E-2</v>
      </c>
      <c r="N65" s="71">
        <v>2.575806901103251E-3</v>
      </c>
      <c r="O65" s="87"/>
      <c r="P65" s="87"/>
      <c r="Q65" s="71">
        <v>-8.7738319256905034E-2</v>
      </c>
      <c r="R65" s="71">
        <v>9.4446253040452541E-3</v>
      </c>
      <c r="S65" s="85"/>
      <c r="T65" s="87"/>
      <c r="U65" s="71">
        <v>-1.4643114933129532E-3</v>
      </c>
      <c r="V65" s="71">
        <v>1.8030648307722757E-2</v>
      </c>
      <c r="W65" s="87"/>
      <c r="X65" s="87"/>
      <c r="Y65" s="71">
        <v>-0.11881207020091521</v>
      </c>
      <c r="Z65" s="92">
        <v>2.6616671311400261E-2</v>
      </c>
    </row>
    <row r="66" spans="1:26" ht="15.75" thickBot="1" x14ac:dyDescent="0.3">
      <c r="A66" s="5" t="s">
        <v>126</v>
      </c>
      <c r="B66" s="3" t="s">
        <v>127</v>
      </c>
      <c r="C66" s="52">
        <v>39825</v>
      </c>
      <c r="D66" s="31">
        <v>42</v>
      </c>
      <c r="E66" s="48"/>
      <c r="F66" s="48"/>
      <c r="G66" s="95">
        <v>3.3122584473864222E-2</v>
      </c>
      <c r="H66" s="83">
        <f t="shared" ref="H66:H97" si="4">(G66-$G$113)^2</f>
        <v>1.1782465220985517E-3</v>
      </c>
      <c r="I66" s="36">
        <v>2.9058999857394796E-2</v>
      </c>
      <c r="J66" s="10">
        <f t="shared" ref="J66:J97" si="5">I66^2</f>
        <v>8.4442547271207076E-4</v>
      </c>
      <c r="K66" s="85"/>
      <c r="L66" s="85"/>
      <c r="M66" s="71">
        <v>-0.10810283004815247</v>
      </c>
      <c r="N66" s="71">
        <v>2.5332764181362124E-3</v>
      </c>
      <c r="O66" s="87"/>
      <c r="P66" s="87"/>
      <c r="Q66" s="71">
        <v>-5.9013208778010959E-2</v>
      </c>
      <c r="R66" s="71">
        <v>9.2886801998327776E-3</v>
      </c>
      <c r="S66" s="85"/>
      <c r="T66" s="87"/>
      <c r="U66" s="71">
        <v>-0.15201379873742102</v>
      </c>
      <c r="V66" s="71">
        <v>1.7732934926953485E-2</v>
      </c>
      <c r="W66" s="87"/>
      <c r="X66" s="87"/>
      <c r="Y66" s="71">
        <v>-7.7289218432035345E-2</v>
      </c>
      <c r="Z66" s="92">
        <v>2.6177189654074194E-2</v>
      </c>
    </row>
    <row r="67" spans="1:26" x14ac:dyDescent="0.25">
      <c r="A67" s="9" t="s">
        <v>128</v>
      </c>
      <c r="B67" s="8" t="s">
        <v>129</v>
      </c>
      <c r="C67" s="53">
        <v>40625</v>
      </c>
      <c r="D67" s="8">
        <v>44</v>
      </c>
      <c r="E67" s="48"/>
      <c r="F67" s="48"/>
      <c r="G67" s="71">
        <v>1.5979108595691981E-3</v>
      </c>
      <c r="H67" s="83">
        <f t="shared" si="4"/>
        <v>7.8451646883846661E-6</v>
      </c>
      <c r="I67" s="40">
        <v>2.0845217277767853E-2</v>
      </c>
      <c r="J67" s="10">
        <f t="shared" si="5"/>
        <v>4.3452308335735143E-4</v>
      </c>
      <c r="K67" s="85"/>
      <c r="L67" s="85"/>
      <c r="M67" s="71">
        <v>-0.1883168619537221</v>
      </c>
      <c r="N67" s="71">
        <v>1.3035692500720543E-3</v>
      </c>
      <c r="O67" s="87"/>
      <c r="P67" s="87"/>
      <c r="Q67" s="71">
        <v>-0.21698422611447676</v>
      </c>
      <c r="R67" s="71">
        <v>4.7797539169308657E-3</v>
      </c>
      <c r="S67" s="85"/>
      <c r="T67" s="87"/>
      <c r="U67" s="71">
        <v>-0.1767350872574644</v>
      </c>
      <c r="V67" s="71">
        <v>9.12498475050438E-3</v>
      </c>
      <c r="W67" s="87"/>
      <c r="X67" s="87"/>
      <c r="Y67" s="71">
        <v>-0.17626742933491626</v>
      </c>
      <c r="Z67" s="92">
        <v>1.3470215584077894E-2</v>
      </c>
    </row>
    <row r="68" spans="1:26" ht="15.75" thickBot="1" x14ac:dyDescent="0.3">
      <c r="A68" s="9" t="s">
        <v>128</v>
      </c>
      <c r="B68" s="8" t="s">
        <v>130</v>
      </c>
      <c r="C68" s="53">
        <v>41407</v>
      </c>
      <c r="D68" s="8">
        <v>44</v>
      </c>
      <c r="E68" s="48"/>
      <c r="F68" s="48"/>
      <c r="G68" s="77">
        <v>-2.4524377879060338E-2</v>
      </c>
      <c r="H68" s="83">
        <f t="shared" si="4"/>
        <v>5.4388614124296192E-4</v>
      </c>
      <c r="I68" s="40">
        <v>3.2598673827042741E-2</v>
      </c>
      <c r="J68" s="10">
        <f t="shared" si="5"/>
        <v>1.0626735352819215E-3</v>
      </c>
      <c r="K68" s="85"/>
      <c r="L68" s="85"/>
      <c r="M68" s="71">
        <v>4.1552567199090486E-2</v>
      </c>
      <c r="N68" s="71">
        <v>3.1880206058457648E-3</v>
      </c>
      <c r="O68" s="87"/>
      <c r="P68" s="87"/>
      <c r="Q68" s="71">
        <v>0.13858948152188053</v>
      </c>
      <c r="R68" s="71">
        <v>1.1689408888101136E-2</v>
      </c>
      <c r="S68" s="85"/>
      <c r="T68" s="87"/>
      <c r="U68" s="71">
        <v>9.5169311510302862E-2</v>
      </c>
      <c r="V68" s="71">
        <v>2.2316144240920353E-2</v>
      </c>
      <c r="W68" s="87"/>
      <c r="X68" s="87"/>
      <c r="Y68" s="71">
        <v>0.14154081423901313</v>
      </c>
      <c r="Z68" s="92">
        <v>3.2942879593739566E-2</v>
      </c>
    </row>
    <row r="69" spans="1:26" x14ac:dyDescent="0.25">
      <c r="A69" s="15" t="s">
        <v>131</v>
      </c>
      <c r="B69" s="13" t="s">
        <v>132</v>
      </c>
      <c r="C69" s="51">
        <v>42180</v>
      </c>
      <c r="D69" s="32">
        <v>45</v>
      </c>
      <c r="E69" s="48"/>
      <c r="F69" s="48"/>
      <c r="G69" s="71">
        <v>-3.3034520657345559E-3</v>
      </c>
      <c r="H69" s="83">
        <f t="shared" si="4"/>
        <v>4.4118516020225171E-6</v>
      </c>
      <c r="I69" s="36">
        <v>1.3316269449995782E-2</v>
      </c>
      <c r="J69" s="10">
        <f t="shared" si="5"/>
        <v>1.7732303206489098E-4</v>
      </c>
      <c r="K69" s="85"/>
      <c r="L69" s="85"/>
      <c r="M69" s="71">
        <v>1.7670515287173741E-3</v>
      </c>
      <c r="N69" s="71">
        <v>5.3196909619467297E-4</v>
      </c>
      <c r="O69" s="87"/>
      <c r="P69" s="87"/>
      <c r="Q69" s="71">
        <v>-2.5393173201095579E-3</v>
      </c>
      <c r="R69" s="71">
        <v>1.9505533527138007E-3</v>
      </c>
      <c r="S69" s="85"/>
      <c r="T69" s="87"/>
      <c r="U69" s="71">
        <v>-6.966758731988501E-2</v>
      </c>
      <c r="V69" s="71">
        <v>3.7237836733627107E-3</v>
      </c>
      <c r="W69" s="87"/>
      <c r="X69" s="87"/>
      <c r="Y69" s="71">
        <v>-1.5251741035985859E-2</v>
      </c>
      <c r="Z69" s="92">
        <v>5.4970139940116207E-3</v>
      </c>
    </row>
    <row r="70" spans="1:26" ht="15.75" thickBot="1" x14ac:dyDescent="0.3">
      <c r="A70" s="5" t="s">
        <v>131</v>
      </c>
      <c r="B70" s="3" t="s">
        <v>133</v>
      </c>
      <c r="C70" s="52">
        <v>43027</v>
      </c>
      <c r="D70" s="31">
        <v>45</v>
      </c>
      <c r="E70" s="48"/>
      <c r="F70" s="48"/>
      <c r="G70" s="77">
        <v>8.9253442510557699E-3</v>
      </c>
      <c r="H70" s="83">
        <f t="shared" si="4"/>
        <v>1.0258358524440076E-4</v>
      </c>
      <c r="I70" s="36">
        <v>1.8512519993654691E-2</v>
      </c>
      <c r="J70" s="10">
        <f t="shared" si="5"/>
        <v>3.4271339651546469E-4</v>
      </c>
      <c r="K70" s="85"/>
      <c r="L70" s="85"/>
      <c r="M70" s="71">
        <v>-8.8538360379663509E-3</v>
      </c>
      <c r="N70" s="71">
        <v>1.0281401895463941E-3</v>
      </c>
      <c r="O70" s="87"/>
      <c r="P70" s="87"/>
      <c r="Q70" s="71">
        <v>4.5113930174049806E-2</v>
      </c>
      <c r="R70" s="71">
        <v>3.7698473616701116E-3</v>
      </c>
      <c r="S70" s="85"/>
      <c r="T70" s="87"/>
      <c r="U70" s="71">
        <v>-1.9183267257606752E-3</v>
      </c>
      <c r="V70" s="71">
        <v>7.1969813268247581E-3</v>
      </c>
      <c r="W70" s="87"/>
      <c r="X70" s="87"/>
      <c r="Y70" s="71">
        <v>-6.0949360701189486E-4</v>
      </c>
      <c r="Z70" s="92">
        <v>1.0624115291979406E-2</v>
      </c>
    </row>
    <row r="71" spans="1:26" x14ac:dyDescent="0.25">
      <c r="A71" s="9" t="s">
        <v>134</v>
      </c>
      <c r="B71" s="8" t="s">
        <v>135</v>
      </c>
      <c r="C71" s="50">
        <v>39493</v>
      </c>
      <c r="D71" s="30">
        <v>46</v>
      </c>
      <c r="E71" s="48"/>
      <c r="F71" s="48"/>
      <c r="G71" s="71">
        <v>1.8453197577826836E-2</v>
      </c>
      <c r="H71" s="83">
        <f t="shared" si="4"/>
        <v>3.8636654565515075E-4</v>
      </c>
      <c r="I71" s="36">
        <v>2.7919918062131951E-2</v>
      </c>
      <c r="J71" s="10">
        <f t="shared" si="5"/>
        <v>7.7952182459616189E-4</v>
      </c>
      <c r="K71" s="85"/>
      <c r="L71" s="85"/>
      <c r="M71" s="71">
        <v>5.311981341007474E-2</v>
      </c>
      <c r="N71" s="71">
        <v>2.3385654737884858E-3</v>
      </c>
      <c r="O71" s="87"/>
      <c r="P71" s="87"/>
      <c r="Q71" s="71">
        <v>-9.7947183935251682E-3</v>
      </c>
      <c r="R71" s="71">
        <v>8.5747400705577809E-3</v>
      </c>
      <c r="S71" s="85"/>
      <c r="T71" s="87"/>
      <c r="U71" s="71">
        <v>-1.7366296188290622E-2</v>
      </c>
      <c r="V71" s="71">
        <v>1.6369958316519401E-2</v>
      </c>
      <c r="W71" s="87"/>
      <c r="X71" s="87"/>
      <c r="Y71" s="71">
        <v>-0.11088297323648563</v>
      </c>
      <c r="Z71" s="92">
        <v>2.416517656248102E-2</v>
      </c>
    </row>
    <row r="72" spans="1:26" x14ac:dyDescent="0.25">
      <c r="A72" s="9" t="s">
        <v>136</v>
      </c>
      <c r="B72" s="8" t="s">
        <v>137</v>
      </c>
      <c r="C72" s="50">
        <v>41039</v>
      </c>
      <c r="D72" s="30">
        <v>47</v>
      </c>
      <c r="E72" s="48"/>
      <c r="F72" s="48"/>
      <c r="G72" s="71">
        <v>-3.96178741428513E-4</v>
      </c>
      <c r="H72" s="83">
        <f t="shared" si="4"/>
        <v>6.5097870394841626E-7</v>
      </c>
      <c r="I72" s="36">
        <v>4.7597368036040963E-2</v>
      </c>
      <c r="J72" s="10">
        <f t="shared" si="5"/>
        <v>2.2655094439583338E-3</v>
      </c>
      <c r="K72" s="85"/>
      <c r="L72" s="85"/>
      <c r="M72" s="71">
        <v>1.1145952601800497E-3</v>
      </c>
      <c r="N72" s="71">
        <v>6.796528331875001E-3</v>
      </c>
      <c r="O72" s="87"/>
      <c r="P72" s="87"/>
      <c r="Q72" s="71">
        <v>-4.2723879246730913E-2</v>
      </c>
      <c r="R72" s="71">
        <v>2.4920603883541673E-2</v>
      </c>
      <c r="S72" s="85"/>
      <c r="T72" s="87"/>
      <c r="U72" s="71">
        <v>-4.0719262279172587E-2</v>
      </c>
      <c r="V72" s="71">
        <v>4.7575698323125012E-2</v>
      </c>
      <c r="W72" s="87"/>
      <c r="X72" s="87"/>
      <c r="Y72" s="71">
        <v>-0.32130788212032158</v>
      </c>
      <c r="Z72" s="92">
        <v>7.0230792762708355E-2</v>
      </c>
    </row>
    <row r="73" spans="1:26" x14ac:dyDescent="0.25">
      <c r="A73" s="9" t="s">
        <v>136</v>
      </c>
      <c r="B73" s="8" t="s">
        <v>138</v>
      </c>
      <c r="C73" s="50">
        <v>41919</v>
      </c>
      <c r="D73" s="30">
        <v>47</v>
      </c>
      <c r="E73" s="48"/>
      <c r="F73" s="48"/>
      <c r="G73" s="71">
        <v>2.8175864683068211E-2</v>
      </c>
      <c r="H73" s="83">
        <f t="shared" si="4"/>
        <v>8.6311835134771162E-4</v>
      </c>
      <c r="I73" s="36">
        <v>3.4638266572824435E-2</v>
      </c>
      <c r="J73" s="10">
        <f t="shared" si="5"/>
        <v>1.1998095111700466E-3</v>
      </c>
      <c r="K73" s="85"/>
      <c r="L73" s="85"/>
      <c r="M73" s="71">
        <v>1.0731758971062627E-2</v>
      </c>
      <c r="N73" s="71">
        <v>3.5994285335101397E-3</v>
      </c>
      <c r="O73" s="87"/>
      <c r="P73" s="87"/>
      <c r="Q73" s="71">
        <v>-3.36870610774926E-2</v>
      </c>
      <c r="R73" s="71">
        <v>1.3197904622870514E-2</v>
      </c>
      <c r="S73" s="85"/>
      <c r="T73" s="87"/>
      <c r="U73" s="71">
        <v>6.7619361668687455E-2</v>
      </c>
      <c r="V73" s="71">
        <v>2.5195999734570981E-2</v>
      </c>
      <c r="W73" s="87"/>
      <c r="X73" s="87"/>
      <c r="Y73" s="71">
        <v>0.18669857732884382</v>
      </c>
      <c r="Z73" s="92">
        <v>3.7194094846271446E-2</v>
      </c>
    </row>
    <row r="74" spans="1:26" ht="15.75" thickBot="1" x14ac:dyDescent="0.3">
      <c r="A74" s="5" t="s">
        <v>136</v>
      </c>
      <c r="B74" s="3" t="s">
        <v>139</v>
      </c>
      <c r="C74" s="52">
        <v>42528</v>
      </c>
      <c r="D74" s="31">
        <v>47</v>
      </c>
      <c r="E74" s="48"/>
      <c r="F74" s="48"/>
      <c r="G74" s="77">
        <v>4.5673993698063658E-2</v>
      </c>
      <c r="H74" s="83">
        <f t="shared" si="4"/>
        <v>2.1974535933110091E-3</v>
      </c>
      <c r="I74" s="36">
        <v>3.1072089741569768E-2</v>
      </c>
      <c r="J74" s="10">
        <f t="shared" si="5"/>
        <v>9.6547476090816516E-4</v>
      </c>
      <c r="K74" s="85"/>
      <c r="L74" s="85"/>
      <c r="M74" s="71">
        <v>2.2310687390099733E-2</v>
      </c>
      <c r="N74" s="71">
        <v>2.8964242827244956E-3</v>
      </c>
      <c r="O74" s="87"/>
      <c r="P74" s="87"/>
      <c r="Q74" s="71">
        <v>-6.2039563472667654E-2</v>
      </c>
      <c r="R74" s="71">
        <v>1.0620222369989817E-2</v>
      </c>
      <c r="S74" s="85"/>
      <c r="T74" s="87"/>
      <c r="U74" s="71">
        <v>-0.1401776593467656</v>
      </c>
      <c r="V74" s="71">
        <v>2.027496997907147E-2</v>
      </c>
      <c r="W74" s="87"/>
      <c r="X74" s="87"/>
      <c r="Y74" s="71">
        <v>-0.1057217893652095</v>
      </c>
      <c r="Z74" s="92">
        <v>2.9929717588153121E-2</v>
      </c>
    </row>
    <row r="75" spans="1:26" ht="15.75" thickBot="1" x14ac:dyDescent="0.3">
      <c r="A75" s="9" t="s">
        <v>140</v>
      </c>
      <c r="B75" s="8" t="s">
        <v>141</v>
      </c>
      <c r="C75" s="50">
        <v>41027</v>
      </c>
      <c r="D75" s="30">
        <v>48</v>
      </c>
      <c r="E75" s="48"/>
      <c r="F75" s="48"/>
      <c r="G75" s="71">
        <v>6.0018988932688893E-4</v>
      </c>
      <c r="H75" s="83">
        <f t="shared" si="4"/>
        <v>3.251534364649752E-6</v>
      </c>
      <c r="I75" s="36">
        <v>1.3781424822832379E-2</v>
      </c>
      <c r="J75" s="10">
        <f t="shared" si="5"/>
        <v>1.8992767014738046E-4</v>
      </c>
      <c r="K75" s="85"/>
      <c r="L75" s="85"/>
      <c r="M75" s="71">
        <v>-1.9796494308020923E-2</v>
      </c>
      <c r="N75" s="71">
        <v>5.6978301044214143E-4</v>
      </c>
      <c r="O75" s="87"/>
      <c r="P75" s="87"/>
      <c r="Q75" s="71">
        <v>-1.7678495211971436E-2</v>
      </c>
      <c r="R75" s="71">
        <v>2.0892043716211851E-3</v>
      </c>
      <c r="S75" s="85"/>
      <c r="T75" s="87"/>
      <c r="U75" s="71">
        <v>-3.7142469485050657E-2</v>
      </c>
      <c r="V75" s="71">
        <v>3.9884810730949896E-3</v>
      </c>
      <c r="W75" s="87"/>
      <c r="X75" s="87"/>
      <c r="Y75" s="71">
        <v>1.9131638241025789E-2</v>
      </c>
      <c r="Z75" s="92">
        <v>5.8877577745687941E-3</v>
      </c>
    </row>
    <row r="76" spans="1:26" ht="15.75" thickBot="1" x14ac:dyDescent="0.3">
      <c r="A76" s="47" t="s">
        <v>142</v>
      </c>
      <c r="B76" s="82" t="s">
        <v>143</v>
      </c>
      <c r="C76" s="49">
        <v>40183</v>
      </c>
      <c r="D76" s="33">
        <v>49</v>
      </c>
      <c r="E76" s="48"/>
      <c r="F76" s="48"/>
      <c r="G76" s="95">
        <v>1.1925360824809588E-2</v>
      </c>
      <c r="H76" s="83">
        <f t="shared" si="4"/>
        <v>1.7235415344952769E-4</v>
      </c>
      <c r="I76" s="36">
        <v>4.1375043714616609E-2</v>
      </c>
      <c r="J76" s="10">
        <f t="shared" si="5"/>
        <v>1.7118942423864354E-3</v>
      </c>
      <c r="K76" s="85"/>
      <c r="L76" s="85"/>
      <c r="M76" s="71">
        <v>4.7910211215575468E-2</v>
      </c>
      <c r="N76" s="71">
        <v>5.1356827271593058E-3</v>
      </c>
      <c r="O76" s="87"/>
      <c r="P76" s="87"/>
      <c r="Q76" s="71">
        <v>-3.2651831082635127E-2</v>
      </c>
      <c r="R76" s="71">
        <v>1.8830836666250791E-2</v>
      </c>
      <c r="S76" s="85"/>
      <c r="T76" s="87"/>
      <c r="U76" s="71">
        <v>-1.5987943498141598E-2</v>
      </c>
      <c r="V76" s="71">
        <v>3.5949779090115146E-2</v>
      </c>
      <c r="W76" s="87"/>
      <c r="X76" s="87"/>
      <c r="Y76" s="71">
        <v>6.2956406679285218E-2</v>
      </c>
      <c r="Z76" s="92">
        <v>5.3068721513979497E-2</v>
      </c>
    </row>
    <row r="77" spans="1:26" ht="15.75" thickBot="1" x14ac:dyDescent="0.3">
      <c r="A77" s="82" t="s">
        <v>144</v>
      </c>
      <c r="B77" s="82" t="s">
        <v>145</v>
      </c>
      <c r="C77" s="49">
        <v>41151</v>
      </c>
      <c r="D77" s="33">
        <v>50</v>
      </c>
      <c r="E77" s="48"/>
      <c r="F77" s="48"/>
      <c r="G77" s="95">
        <v>4.8287956802410908E-2</v>
      </c>
      <c r="H77" s="83">
        <f t="shared" si="4"/>
        <v>2.4493559191978566E-3</v>
      </c>
      <c r="I77" s="36">
        <v>2.9099102647446744E-2</v>
      </c>
      <c r="J77" s="10">
        <f t="shared" si="5"/>
        <v>8.4675777488664211E-4</v>
      </c>
      <c r="K77" s="85"/>
      <c r="L77" s="85"/>
      <c r="M77" s="71">
        <v>3.4336987039237751E-2</v>
      </c>
      <c r="N77" s="71">
        <v>2.5402733246599266E-3</v>
      </c>
      <c r="O77" s="87"/>
      <c r="P77" s="87"/>
      <c r="Q77" s="71">
        <v>0.16657147625998303</v>
      </c>
      <c r="R77" s="71">
        <v>9.3143355237530635E-3</v>
      </c>
      <c r="S77" s="85"/>
      <c r="T77" s="87"/>
      <c r="U77" s="71">
        <v>0.22402837609256293</v>
      </c>
      <c r="V77" s="71">
        <v>1.7781913272619486E-2</v>
      </c>
      <c r="W77" s="87"/>
      <c r="X77" s="87"/>
      <c r="Y77" s="71">
        <v>0.10831158988266022</v>
      </c>
      <c r="Z77" s="92">
        <v>2.6249491021485907E-2</v>
      </c>
    </row>
    <row r="78" spans="1:26" x14ac:dyDescent="0.25">
      <c r="A78" s="9" t="s">
        <v>146</v>
      </c>
      <c r="B78" s="8" t="s">
        <v>147</v>
      </c>
      <c r="C78" s="50">
        <v>39499</v>
      </c>
      <c r="D78" s="30">
        <v>51</v>
      </c>
      <c r="E78" s="48"/>
      <c r="F78" s="48"/>
      <c r="G78" s="71">
        <v>-1.9342400981726595E-3</v>
      </c>
      <c r="H78" s="83">
        <f t="shared" si="4"/>
        <v>5.3469562200087048E-7</v>
      </c>
      <c r="I78" s="36">
        <v>1.8880568270384958E-2</v>
      </c>
      <c r="J78" s="10">
        <f t="shared" si="5"/>
        <v>3.5647585821266725E-4</v>
      </c>
      <c r="K78" s="85"/>
      <c r="L78" s="85"/>
      <c r="M78" s="71">
        <v>3.9533017621866791E-2</v>
      </c>
      <c r="N78" s="71">
        <v>1.0694275746380016E-3</v>
      </c>
      <c r="O78" s="87"/>
      <c r="P78" s="87"/>
      <c r="Q78" s="71">
        <v>3.9383797666220938E-2</v>
      </c>
      <c r="R78" s="71">
        <v>3.9212344403393396E-3</v>
      </c>
      <c r="S78" s="85"/>
      <c r="T78" s="87"/>
      <c r="U78" s="71">
        <v>2.2920632915607406E-2</v>
      </c>
      <c r="V78" s="71">
        <v>7.4859930224660124E-3</v>
      </c>
      <c r="W78" s="87"/>
      <c r="X78" s="87"/>
      <c r="Y78" s="71">
        <v>5.0322924941114844E-2</v>
      </c>
      <c r="Z78" s="92">
        <v>1.1050751604592684E-2</v>
      </c>
    </row>
    <row r="79" spans="1:26" ht="15.75" thickBot="1" x14ac:dyDescent="0.3">
      <c r="A79" s="5" t="s">
        <v>146</v>
      </c>
      <c r="B79" s="3" t="s">
        <v>148</v>
      </c>
      <c r="C79" s="52">
        <v>42972</v>
      </c>
      <c r="D79" s="31">
        <v>51</v>
      </c>
      <c r="E79" s="48"/>
      <c r="F79" s="48"/>
      <c r="G79" s="77">
        <v>3.0376409238621276E-2</v>
      </c>
      <c r="H79" s="83">
        <f t="shared" si="4"/>
        <v>9.9725979867350723E-4</v>
      </c>
      <c r="I79" s="36">
        <v>2.8924628942859559E-2</v>
      </c>
      <c r="J79" s="10">
        <f t="shared" si="5"/>
        <v>8.3663415948210889E-4</v>
      </c>
      <c r="K79" s="85"/>
      <c r="L79" s="85"/>
      <c r="M79" s="71">
        <v>8.3958595753717037E-3</v>
      </c>
      <c r="N79" s="71">
        <v>2.5099024784463264E-3</v>
      </c>
      <c r="O79" s="87"/>
      <c r="P79" s="87"/>
      <c r="Q79" s="71">
        <v>4.9780348867921181E-3</v>
      </c>
      <c r="R79" s="71">
        <v>9.2029757543031984E-3</v>
      </c>
      <c r="S79" s="85"/>
      <c r="T79" s="87"/>
      <c r="U79" s="71">
        <v>-1.5538562049233276E-2</v>
      </c>
      <c r="V79" s="71">
        <v>1.7569317349124286E-2</v>
      </c>
      <c r="W79" s="87"/>
      <c r="X79" s="87"/>
      <c r="Y79" s="71">
        <v>9.6745295780193349E-2</v>
      </c>
      <c r="Z79" s="92">
        <v>2.5935658943945377E-2</v>
      </c>
    </row>
    <row r="80" spans="1:26" ht="15.75" thickBot="1" x14ac:dyDescent="0.3">
      <c r="A80" s="47" t="s">
        <v>149</v>
      </c>
      <c r="B80" s="82" t="s">
        <v>150</v>
      </c>
      <c r="C80" s="49">
        <v>38338</v>
      </c>
      <c r="D80" s="33">
        <v>52</v>
      </c>
      <c r="E80" s="48"/>
      <c r="F80" s="48"/>
      <c r="G80" s="95">
        <v>-5.3599511936375747E-3</v>
      </c>
      <c r="H80" s="83">
        <f t="shared" si="4"/>
        <v>1.7280149658631842E-5</v>
      </c>
      <c r="I80" s="36">
        <v>2.240400796039899E-2</v>
      </c>
      <c r="J80" s="10">
        <f t="shared" si="5"/>
        <v>5.0193957268962128E-4</v>
      </c>
      <c r="K80" s="85"/>
      <c r="L80" s="85"/>
      <c r="M80" s="71">
        <v>-1.9127921468865654E-2</v>
      </c>
      <c r="N80" s="71">
        <v>1.5058187180688638E-3</v>
      </c>
      <c r="O80" s="87"/>
      <c r="P80" s="87"/>
      <c r="Q80" s="71">
        <v>-1.3796427843242663E-2</v>
      </c>
      <c r="R80" s="71">
        <v>5.521335299585834E-3</v>
      </c>
      <c r="S80" s="85"/>
      <c r="T80" s="87"/>
      <c r="U80" s="71">
        <v>-2.2686980308857234E-2</v>
      </c>
      <c r="V80" s="71">
        <v>1.0540731026482047E-2</v>
      </c>
      <c r="W80" s="87"/>
      <c r="X80" s="87"/>
      <c r="Y80" s="71">
        <v>-6.9157276765720005E-2</v>
      </c>
      <c r="Z80" s="92">
        <v>1.556012675337826E-2</v>
      </c>
    </row>
    <row r="81" spans="1:26" x14ac:dyDescent="0.25">
      <c r="A81" s="15" t="s">
        <v>151</v>
      </c>
      <c r="B81" s="13" t="s">
        <v>152</v>
      </c>
      <c r="C81" s="51">
        <v>38079</v>
      </c>
      <c r="D81" s="30">
        <v>54</v>
      </c>
      <c r="E81" s="48"/>
      <c r="F81" s="48"/>
      <c r="G81" s="71">
        <v>-4.801354287219755E-2</v>
      </c>
      <c r="H81" s="83">
        <f t="shared" si="4"/>
        <v>2.1912258703431142E-3</v>
      </c>
      <c r="I81" s="36">
        <v>5.745860695566591E-2</v>
      </c>
      <c r="J81" s="10">
        <f t="shared" si="5"/>
        <v>3.3014915132856988E-3</v>
      </c>
      <c r="K81" s="85"/>
      <c r="L81" s="85"/>
      <c r="M81" s="71">
        <v>-2.2628397171088534E-2</v>
      </c>
      <c r="N81" s="71">
        <v>9.9044745398570964E-3</v>
      </c>
      <c r="O81" s="87"/>
      <c r="P81" s="87"/>
      <c r="Q81" s="71">
        <v>-9.4074959017593635E-2</v>
      </c>
      <c r="R81" s="71">
        <v>3.631640664614269E-2</v>
      </c>
      <c r="S81" s="85"/>
      <c r="T81" s="87"/>
      <c r="U81" s="71">
        <v>-0.36519152425879148</v>
      </c>
      <c r="V81" s="71">
        <v>6.9331321778999672E-2</v>
      </c>
      <c r="W81" s="87"/>
      <c r="X81" s="87"/>
      <c r="Y81" s="71">
        <v>-0.28376657778455522</v>
      </c>
      <c r="Z81" s="92">
        <v>0.10234623691185667</v>
      </c>
    </row>
    <row r="82" spans="1:26" x14ac:dyDescent="0.25">
      <c r="A82" s="9" t="s">
        <v>151</v>
      </c>
      <c r="B82" s="8" t="s">
        <v>153</v>
      </c>
      <c r="C82" s="50">
        <v>38882</v>
      </c>
      <c r="D82" s="30">
        <v>54</v>
      </c>
      <c r="E82" s="48"/>
      <c r="F82" s="48"/>
      <c r="G82" s="71">
        <v>-1.6137365340586237E-2</v>
      </c>
      <c r="H82" s="83">
        <f t="shared" si="4"/>
        <v>2.2303493197231808E-4</v>
      </c>
      <c r="I82" s="36">
        <v>3.295652866236129E-2</v>
      </c>
      <c r="J82" s="10">
        <f t="shared" si="5"/>
        <v>1.0861327814730413E-3</v>
      </c>
      <c r="K82" s="85"/>
      <c r="L82" s="85"/>
      <c r="M82" s="71">
        <v>3.9871752078449403E-2</v>
      </c>
      <c r="N82" s="71">
        <v>3.2583983444191239E-3</v>
      </c>
      <c r="O82" s="87"/>
      <c r="P82" s="87"/>
      <c r="Q82" s="71">
        <v>-6.7218622632893785E-3</v>
      </c>
      <c r="R82" s="71">
        <v>1.1947460596203455E-2</v>
      </c>
      <c r="S82" s="85"/>
      <c r="T82" s="87"/>
      <c r="U82" s="71">
        <v>-2.575875690337668E-2</v>
      </c>
      <c r="V82" s="71">
        <v>2.2808788410933867E-2</v>
      </c>
      <c r="W82" s="87"/>
      <c r="X82" s="87"/>
      <c r="Y82" s="71">
        <v>0.15930649516686815</v>
      </c>
      <c r="Z82" s="92">
        <v>3.3670116225664279E-2</v>
      </c>
    </row>
    <row r="83" spans="1:26" x14ac:dyDescent="0.25">
      <c r="A83" s="9" t="s">
        <v>154</v>
      </c>
      <c r="B83" s="8" t="s">
        <v>155</v>
      </c>
      <c r="C83" s="50">
        <v>39238</v>
      </c>
      <c r="D83" s="30">
        <v>55</v>
      </c>
      <c r="E83" s="48"/>
      <c r="F83" s="48"/>
      <c r="G83" s="71">
        <v>2.8069035020785796E-3</v>
      </c>
      <c r="H83" s="83">
        <f t="shared" si="4"/>
        <v>1.6079416354028507E-5</v>
      </c>
      <c r="I83" s="36">
        <v>2.0650952847394453E-2</v>
      </c>
      <c r="J83" s="10">
        <f t="shared" si="5"/>
        <v>4.2646185350530907E-4</v>
      </c>
      <c r="K83" s="85"/>
      <c r="L83" s="85"/>
      <c r="M83" s="71">
        <v>-3.9066426550687497E-2</v>
      </c>
      <c r="N83" s="71">
        <v>1.2793855605159271E-3</v>
      </c>
      <c r="O83" s="87"/>
      <c r="P83" s="87"/>
      <c r="Q83" s="71">
        <v>-1.2487181502638301E-2</v>
      </c>
      <c r="R83" s="71">
        <v>4.6910803885584001E-3</v>
      </c>
      <c r="S83" s="85"/>
      <c r="T83" s="87"/>
      <c r="U83" s="71">
        <v>-7.0742587786799108E-2</v>
      </c>
      <c r="V83" s="71">
        <v>8.9556989236114909E-3</v>
      </c>
      <c r="W83" s="87"/>
      <c r="X83" s="87"/>
      <c r="Y83" s="71">
        <v>-7.6760839718824123E-2</v>
      </c>
      <c r="Z83" s="92">
        <v>1.3220317458664581E-2</v>
      </c>
    </row>
    <row r="84" spans="1:26" x14ac:dyDescent="0.25">
      <c r="A84" s="9" t="s">
        <v>154</v>
      </c>
      <c r="B84" s="8" t="s">
        <v>157</v>
      </c>
      <c r="C84" s="50">
        <v>41235</v>
      </c>
      <c r="D84" s="30">
        <v>55</v>
      </c>
      <c r="E84" s="48"/>
      <c r="F84" s="48"/>
      <c r="G84" s="71">
        <v>-2.9465769879080193E-2</v>
      </c>
      <c r="H84" s="83">
        <f t="shared" si="4"/>
        <v>7.9878352507831716E-4</v>
      </c>
      <c r="I84" s="36">
        <v>0.13376184025477453</v>
      </c>
      <c r="J84" s="10">
        <f t="shared" si="5"/>
        <v>1.7892229908343819E-2</v>
      </c>
      <c r="K84" s="85"/>
      <c r="L84" s="85"/>
      <c r="M84" s="71">
        <v>-2.6626494131376646E-2</v>
      </c>
      <c r="N84" s="71">
        <v>5.3676689725031458E-2</v>
      </c>
      <c r="O84" s="87"/>
      <c r="P84" s="87"/>
      <c r="Q84" s="71">
        <v>4.9220026282000354E-2</v>
      </c>
      <c r="R84" s="71">
        <v>0.19681452899178201</v>
      </c>
      <c r="S84" s="85"/>
      <c r="T84" s="87"/>
      <c r="U84" s="71">
        <v>-0.42088200394868197</v>
      </c>
      <c r="V84" s="71">
        <v>0.37573682807522019</v>
      </c>
      <c r="W84" s="87"/>
      <c r="X84" s="87"/>
      <c r="Y84" s="71">
        <v>-0.94601237331795929</v>
      </c>
      <c r="Z84" s="92">
        <v>0.55465912715865839</v>
      </c>
    </row>
    <row r="85" spans="1:26" ht="15.75" thickBot="1" x14ac:dyDescent="0.3">
      <c r="A85" s="5" t="s">
        <v>154</v>
      </c>
      <c r="B85" s="3" t="s">
        <v>158</v>
      </c>
      <c r="C85" s="52">
        <v>41772</v>
      </c>
      <c r="D85" s="31">
        <v>55</v>
      </c>
      <c r="E85" s="48"/>
      <c r="F85" s="48"/>
      <c r="G85" s="77">
        <v>1.1751554879718636E-3</v>
      </c>
      <c r="H85" s="83">
        <f t="shared" si="4"/>
        <v>5.6556770544072686E-6</v>
      </c>
      <c r="I85" s="36">
        <v>5.0823491191915371E-2</v>
      </c>
      <c r="J85" s="10">
        <f t="shared" si="5"/>
        <v>2.5830272569346991E-3</v>
      </c>
      <c r="K85" s="85"/>
      <c r="L85" s="85"/>
      <c r="M85" s="71">
        <v>7.8227986164301298E-3</v>
      </c>
      <c r="N85" s="71">
        <v>7.7490817708040973E-3</v>
      </c>
      <c r="O85" s="87"/>
      <c r="P85" s="87"/>
      <c r="Q85" s="71">
        <v>5.4519622413443464E-2</v>
      </c>
      <c r="R85" s="71">
        <v>2.8413299826281692E-2</v>
      </c>
      <c r="S85" s="85"/>
      <c r="T85" s="87"/>
      <c r="U85" s="71">
        <v>0.14985383082365875</v>
      </c>
      <c r="V85" s="71">
        <v>5.4243572395628679E-2</v>
      </c>
      <c r="W85" s="87"/>
      <c r="X85" s="87"/>
      <c r="Y85" s="71">
        <v>0.34810162017547641</v>
      </c>
      <c r="Z85" s="92">
        <v>8.0073844964975674E-2</v>
      </c>
    </row>
    <row r="86" spans="1:26" x14ac:dyDescent="0.25">
      <c r="A86" s="15" t="s">
        <v>159</v>
      </c>
      <c r="B86" s="13" t="s">
        <v>160</v>
      </c>
      <c r="C86" s="51">
        <v>40673</v>
      </c>
      <c r="D86" s="32">
        <v>57</v>
      </c>
      <c r="E86" s="48"/>
      <c r="F86" s="48"/>
      <c r="G86" s="71">
        <v>1.8691788909699768E-2</v>
      </c>
      <c r="H86" s="83">
        <f t="shared" si="4"/>
        <v>3.9580307356849094E-4</v>
      </c>
      <c r="I86" s="36">
        <v>2.4801664965406537E-2</v>
      </c>
      <c r="J86" s="10">
        <f t="shared" si="5"/>
        <v>6.15122585056274E-4</v>
      </c>
      <c r="K86" s="85"/>
      <c r="L86" s="85"/>
      <c r="M86" s="71">
        <v>9.8163626731636762E-3</v>
      </c>
      <c r="N86" s="71">
        <v>1.8453677551688221E-3</v>
      </c>
      <c r="O86" s="87"/>
      <c r="P86" s="87"/>
      <c r="Q86" s="71">
        <v>-4.9250829272344879E-4</v>
      </c>
      <c r="R86" s="71">
        <v>6.7663484356190141E-3</v>
      </c>
      <c r="S86" s="85"/>
      <c r="T86" s="87"/>
      <c r="U86" s="71">
        <v>-7.5541654955989204E-2</v>
      </c>
      <c r="V86" s="71">
        <v>1.2917574286181755E-2</v>
      </c>
      <c r="W86" s="87"/>
      <c r="X86" s="87"/>
      <c r="Y86" s="71">
        <v>-0.16954638673149225</v>
      </c>
      <c r="Z86" s="92">
        <v>1.9068800136744495E-2</v>
      </c>
    </row>
    <row r="87" spans="1:26" x14ac:dyDescent="0.25">
      <c r="A87" s="9" t="s">
        <v>159</v>
      </c>
      <c r="B87" s="8" t="s">
        <v>161</v>
      </c>
      <c r="C87" s="50">
        <v>41652</v>
      </c>
      <c r="D87" s="30">
        <v>57</v>
      </c>
      <c r="E87" s="48"/>
      <c r="F87" s="48"/>
      <c r="G87" s="71">
        <v>4.0479402480720648E-2</v>
      </c>
      <c r="H87" s="83">
        <f t="shared" si="4"/>
        <v>1.7374236147837353E-3</v>
      </c>
      <c r="I87" s="36">
        <v>1.5447841848028526E-2</v>
      </c>
      <c r="J87" s="10">
        <f t="shared" si="5"/>
        <v>2.3863581776170138E-4</v>
      </c>
      <c r="K87" s="85"/>
      <c r="L87" s="85"/>
      <c r="M87" s="71">
        <v>4.2064743415524714E-2</v>
      </c>
      <c r="N87" s="71">
        <v>7.1590745328510411E-4</v>
      </c>
      <c r="O87" s="87"/>
      <c r="P87" s="87"/>
      <c r="Q87" s="71">
        <v>3.780970004708048E-2</v>
      </c>
      <c r="R87" s="71">
        <v>2.6249939953787152E-3</v>
      </c>
      <c r="S87" s="85"/>
      <c r="T87" s="87"/>
      <c r="U87" s="71">
        <v>3.1026391974316229E-2</v>
      </c>
      <c r="V87" s="71">
        <v>5.011352172995729E-3</v>
      </c>
      <c r="W87" s="87"/>
      <c r="X87" s="87"/>
      <c r="Y87" s="71">
        <v>-4.7476917342884714E-2</v>
      </c>
      <c r="Z87" s="92">
        <v>7.3977103506127429E-3</v>
      </c>
    </row>
    <row r="88" spans="1:26" x14ac:dyDescent="0.25">
      <c r="A88" s="9" t="s">
        <v>159</v>
      </c>
      <c r="B88" s="8" t="s">
        <v>162</v>
      </c>
      <c r="C88" s="50">
        <v>42501</v>
      </c>
      <c r="D88" s="30">
        <v>57</v>
      </c>
      <c r="E88" s="48"/>
      <c r="F88" s="48"/>
      <c r="G88" s="71">
        <v>1.0758619569017264E-2</v>
      </c>
      <c r="H88" s="83">
        <f t="shared" si="4"/>
        <v>1.4308061195514085E-4</v>
      </c>
      <c r="I88" s="36">
        <v>1.7786146647414958E-2</v>
      </c>
      <c r="J88" s="10">
        <f t="shared" si="5"/>
        <v>3.1634701256335034E-4</v>
      </c>
      <c r="K88" s="85"/>
      <c r="L88" s="85"/>
      <c r="M88" s="71">
        <v>9.0740665816615829E-2</v>
      </c>
      <c r="N88" s="71">
        <v>9.4904103769005103E-4</v>
      </c>
      <c r="O88" s="87"/>
      <c r="P88" s="87"/>
      <c r="Q88" s="71">
        <v>6.4189956767969181E-2</v>
      </c>
      <c r="R88" s="71">
        <v>3.4798171381968538E-3</v>
      </c>
      <c r="S88" s="85"/>
      <c r="T88" s="87"/>
      <c r="U88" s="71">
        <v>0.14340592640949454</v>
      </c>
      <c r="V88" s="71">
        <v>6.6432872638303572E-3</v>
      </c>
      <c r="W88" s="87"/>
      <c r="X88" s="87"/>
      <c r="Y88" s="71">
        <v>0.14469641778047013</v>
      </c>
      <c r="Z88" s="92">
        <v>9.8067573894638597E-3</v>
      </c>
    </row>
    <row r="89" spans="1:26" ht="15.75" thickBot="1" x14ac:dyDescent="0.3">
      <c r="A89" s="5" t="s">
        <v>159</v>
      </c>
      <c r="B89" s="3" t="s">
        <v>163</v>
      </c>
      <c r="C89" s="52">
        <v>43199</v>
      </c>
      <c r="D89" s="31">
        <v>57</v>
      </c>
      <c r="E89" s="48"/>
      <c r="F89" s="48"/>
      <c r="G89" s="77">
        <v>8.018227001362694E-3</v>
      </c>
      <c r="H89" s="83">
        <f t="shared" si="4"/>
        <v>8.5031234969090347E-5</v>
      </c>
      <c r="I89" s="36">
        <v>1.9029402460480849E-2</v>
      </c>
      <c r="J89" s="10">
        <f t="shared" si="5"/>
        <v>3.6211815800295456E-4</v>
      </c>
      <c r="K89" s="85"/>
      <c r="L89" s="85"/>
      <c r="M89" s="71">
        <v>1.2852353000049109E-2</v>
      </c>
      <c r="N89" s="71">
        <v>1.0863544740088637E-3</v>
      </c>
      <c r="O89" s="87"/>
      <c r="P89" s="87"/>
      <c r="Q89" s="71">
        <v>6.6270308067248596E-2</v>
      </c>
      <c r="R89" s="71">
        <v>3.9832997380324997E-3</v>
      </c>
      <c r="S89" s="85"/>
      <c r="T89" s="87"/>
      <c r="U89" s="71">
        <v>8.7850668756025777E-2</v>
      </c>
      <c r="V89" s="71">
        <v>7.6044813180620461E-3</v>
      </c>
      <c r="W89" s="87"/>
      <c r="X89" s="87"/>
      <c r="Y89" s="71">
        <v>0.11331032902734922</v>
      </c>
      <c r="Z89" s="92">
        <v>1.1225662898091592E-2</v>
      </c>
    </row>
    <row r="90" spans="1:26" ht="15.75" thickBot="1" x14ac:dyDescent="0.3">
      <c r="A90" s="47" t="s">
        <v>164</v>
      </c>
      <c r="B90" s="82" t="s">
        <v>165</v>
      </c>
      <c r="C90" s="49">
        <v>42653</v>
      </c>
      <c r="D90" s="30">
        <v>58</v>
      </c>
      <c r="E90" s="48"/>
      <c r="F90" s="48"/>
      <c r="G90" s="95">
        <v>1.0288280139527725E-2</v>
      </c>
      <c r="H90" s="83">
        <f t="shared" si="4"/>
        <v>1.3204977789959529E-4</v>
      </c>
      <c r="I90" s="36">
        <v>1.871008247844258E-2</v>
      </c>
      <c r="J90" s="10">
        <f t="shared" si="5"/>
        <v>3.5006718635012405E-4</v>
      </c>
      <c r="K90" s="85"/>
      <c r="L90" s="85"/>
      <c r="M90" s="71">
        <v>-3.9788360943101155E-2</v>
      </c>
      <c r="N90" s="71">
        <v>1.0502015590503721E-3</v>
      </c>
      <c r="O90" s="87"/>
      <c r="P90" s="87"/>
      <c r="Q90" s="71">
        <v>-8.2215146905963488E-2</v>
      </c>
      <c r="R90" s="71">
        <v>3.8507390498513645E-3</v>
      </c>
      <c r="S90" s="85"/>
      <c r="T90" s="87"/>
      <c r="U90" s="71">
        <v>-4.6690035912667044E-2</v>
      </c>
      <c r="V90" s="71">
        <v>7.3514109133526045E-3</v>
      </c>
      <c r="W90" s="87"/>
      <c r="X90" s="87"/>
      <c r="Y90" s="71">
        <v>-6.8944966721413467E-2</v>
      </c>
      <c r="Z90" s="92">
        <v>1.0852082776853846E-2</v>
      </c>
    </row>
    <row r="91" spans="1:26" ht="15.75" thickBot="1" x14ac:dyDescent="0.3">
      <c r="A91" s="5" t="s">
        <v>166</v>
      </c>
      <c r="B91" s="3" t="s">
        <v>167</v>
      </c>
      <c r="C91" s="52">
        <v>40567</v>
      </c>
      <c r="D91" s="33">
        <v>59</v>
      </c>
      <c r="E91" s="48"/>
      <c r="F91" s="48"/>
      <c r="G91" s="95">
        <v>1.5190156990061751E-2</v>
      </c>
      <c r="H91" s="83">
        <f t="shared" si="4"/>
        <v>2.6873596509042726E-4</v>
      </c>
      <c r="I91" s="36">
        <v>1.5354548740198924E-2</v>
      </c>
      <c r="J91" s="10">
        <f t="shared" si="5"/>
        <v>2.3576216701514435E-4</v>
      </c>
      <c r="K91" s="85"/>
      <c r="L91" s="85"/>
      <c r="M91" s="71">
        <v>9.846663243489661E-3</v>
      </c>
      <c r="N91" s="71">
        <v>7.0728650104543301E-4</v>
      </c>
      <c r="O91" s="87"/>
      <c r="P91" s="87"/>
      <c r="Q91" s="71">
        <v>2.4438756623749489E-2</v>
      </c>
      <c r="R91" s="71">
        <v>2.5933838371665877E-3</v>
      </c>
      <c r="S91" s="85"/>
      <c r="T91" s="87"/>
      <c r="U91" s="71">
        <v>5.2141088078248896E-2</v>
      </c>
      <c r="V91" s="71">
        <v>4.951005507318031E-3</v>
      </c>
      <c r="W91" s="87"/>
      <c r="X91" s="87"/>
      <c r="Y91" s="71">
        <v>5.8312993673055806E-2</v>
      </c>
      <c r="Z91" s="92">
        <v>7.3086271774694747E-3</v>
      </c>
    </row>
    <row r="92" spans="1:26" ht="15.75" thickBot="1" x14ac:dyDescent="0.3">
      <c r="A92" s="47" t="s">
        <v>168</v>
      </c>
      <c r="B92" s="82" t="s">
        <v>169</v>
      </c>
      <c r="C92" s="49">
        <v>42594</v>
      </c>
      <c r="D92" s="30">
        <v>60</v>
      </c>
      <c r="E92" s="48"/>
      <c r="F92" s="48"/>
      <c r="G92" s="95">
        <v>2.9813508485552788E-3</v>
      </c>
      <c r="H92" s="83">
        <f t="shared" si="4"/>
        <v>1.7508886208443634E-5</v>
      </c>
      <c r="I92" s="36">
        <v>3.8756637816838434E-2</v>
      </c>
      <c r="J92" s="10">
        <f t="shared" si="5"/>
        <v>1.502076974865591E-3</v>
      </c>
      <c r="K92" s="85"/>
      <c r="L92" s="85"/>
      <c r="M92" s="71">
        <v>-6.6369549272469283E-2</v>
      </c>
      <c r="N92" s="71">
        <v>4.5062309245967732E-3</v>
      </c>
      <c r="O92" s="87"/>
      <c r="P92" s="87"/>
      <c r="Q92" s="71">
        <v>-4.6933821582471724E-2</v>
      </c>
      <c r="R92" s="71">
        <v>1.65228467235215E-2</v>
      </c>
      <c r="S92" s="85"/>
      <c r="T92" s="87"/>
      <c r="U92" s="71">
        <v>-9.6960610960854232E-3</v>
      </c>
      <c r="V92" s="71">
        <v>3.1543616472177412E-2</v>
      </c>
      <c r="W92" s="87"/>
      <c r="X92" s="87"/>
      <c r="Y92" s="71">
        <v>8.6285647124184114E-2</v>
      </c>
      <c r="Z92" s="92">
        <v>4.6564386220833323E-2</v>
      </c>
    </row>
    <row r="93" spans="1:26" ht="15.75" thickBot="1" x14ac:dyDescent="0.3">
      <c r="A93" s="5" t="s">
        <v>170</v>
      </c>
      <c r="B93" s="3" t="s">
        <v>171</v>
      </c>
      <c r="C93" s="52">
        <v>38775</v>
      </c>
      <c r="D93" s="33">
        <v>61</v>
      </c>
      <c r="E93" s="48"/>
      <c r="F93" s="48"/>
      <c r="G93" s="95">
        <v>-1.606907569825524E-2</v>
      </c>
      <c r="H93" s="83">
        <f t="shared" si="4"/>
        <v>2.2099987204958423E-4</v>
      </c>
      <c r="I93" s="36">
        <v>2.5741044743608384E-2</v>
      </c>
      <c r="J93" s="10">
        <f t="shared" si="5"/>
        <v>6.6260138449244881E-4</v>
      </c>
      <c r="K93" s="85"/>
      <c r="L93" s="85"/>
      <c r="M93" s="71">
        <v>-0.43952993079005809</v>
      </c>
      <c r="N93" s="71">
        <v>1.9878041534773464E-3</v>
      </c>
      <c r="O93" s="87"/>
      <c r="P93" s="87"/>
      <c r="Q93" s="71">
        <v>-0.51751102881509758</v>
      </c>
      <c r="R93" s="71">
        <v>7.2886152294169369E-3</v>
      </c>
      <c r="S93" s="85"/>
      <c r="T93" s="87"/>
      <c r="U93" s="71">
        <v>-0.57090752367743114</v>
      </c>
      <c r="V93" s="71">
        <v>1.3914629074341425E-2</v>
      </c>
      <c r="W93" s="87"/>
      <c r="X93" s="87"/>
      <c r="Y93" s="71">
        <v>-0.56025823508980366</v>
      </c>
      <c r="Z93" s="92">
        <v>2.0540642919265911E-2</v>
      </c>
    </row>
    <row r="94" spans="1:26" ht="15.75" thickBot="1" x14ac:dyDescent="0.3">
      <c r="A94" s="5" t="s">
        <v>172</v>
      </c>
      <c r="B94" s="3" t="s">
        <v>173</v>
      </c>
      <c r="C94" s="52">
        <v>42675</v>
      </c>
      <c r="D94" s="33">
        <v>62</v>
      </c>
      <c r="E94" s="48"/>
      <c r="F94" s="48"/>
      <c r="G94" s="95">
        <v>-6.8312076966700039E-2</v>
      </c>
      <c r="H94" s="83">
        <f t="shared" si="4"/>
        <v>4.5036267007810878E-3</v>
      </c>
      <c r="I94" s="36">
        <v>7.3127498366497734E-2</v>
      </c>
      <c r="J94" s="10">
        <f t="shared" si="5"/>
        <v>5.3476310173421289E-3</v>
      </c>
      <c r="K94" s="85"/>
      <c r="L94" s="85"/>
      <c r="M94" s="71">
        <v>7.4173555428007354E-4</v>
      </c>
      <c r="N94" s="71">
        <v>1.6042893052026386E-2</v>
      </c>
      <c r="O94" s="87"/>
      <c r="P94" s="87"/>
      <c r="Q94" s="71">
        <v>-7.7357751873028853E-3</v>
      </c>
      <c r="R94" s="71">
        <v>5.8823941190763417E-2</v>
      </c>
      <c r="S94" s="85"/>
      <c r="T94" s="87"/>
      <c r="U94" s="71">
        <v>0.11391730657835872</v>
      </c>
      <c r="V94" s="71">
        <v>0.1123002513641847</v>
      </c>
      <c r="W94" s="87"/>
      <c r="X94" s="87"/>
      <c r="Y94" s="71">
        <v>0.53251768593209048</v>
      </c>
      <c r="Z94" s="92">
        <v>0.165776561537606</v>
      </c>
    </row>
    <row r="95" spans="1:26" x14ac:dyDescent="0.25">
      <c r="A95" s="9" t="s">
        <v>174</v>
      </c>
      <c r="B95" s="8" t="s">
        <v>103</v>
      </c>
      <c r="C95" s="50">
        <v>37771</v>
      </c>
      <c r="D95" s="30">
        <v>63</v>
      </c>
      <c r="E95" s="48"/>
      <c r="F95" s="48"/>
      <c r="G95" s="71">
        <v>-0.15315602579039828</v>
      </c>
      <c r="H95" s="83">
        <f t="shared" si="4"/>
        <v>2.3089718626584734E-2</v>
      </c>
      <c r="I95" s="36">
        <v>6.5604404960414767E-2</v>
      </c>
      <c r="J95" s="10">
        <f t="shared" si="5"/>
        <v>4.3039379502100936E-3</v>
      </c>
      <c r="K95" s="85"/>
      <c r="L95" s="85"/>
      <c r="M95" s="71">
        <v>-0.10326717629698669</v>
      </c>
      <c r="N95" s="71">
        <v>1.2911813850630281E-2</v>
      </c>
      <c r="O95" s="87"/>
      <c r="P95" s="87"/>
      <c r="Q95" s="71">
        <v>0.15525397472475042</v>
      </c>
      <c r="R95" s="71">
        <v>4.7343317452311032E-2</v>
      </c>
      <c r="S95" s="85"/>
      <c r="T95" s="87"/>
      <c r="U95" s="71">
        <v>2.4355991155722817E-2</v>
      </c>
      <c r="V95" s="71">
        <v>9.0382696954411965E-2</v>
      </c>
      <c r="W95" s="87"/>
      <c r="X95" s="87"/>
      <c r="Y95" s="71">
        <v>-2.7460257761403671E-2</v>
      </c>
      <c r="Z95" s="92">
        <v>0.13342207645651291</v>
      </c>
    </row>
    <row r="96" spans="1:26" x14ac:dyDescent="0.25">
      <c r="A96" s="9" t="s">
        <v>174</v>
      </c>
      <c r="B96" s="8" t="s">
        <v>175</v>
      </c>
      <c r="C96" s="50">
        <v>38650</v>
      </c>
      <c r="D96" s="30">
        <v>63</v>
      </c>
      <c r="E96" s="48"/>
      <c r="F96" s="48"/>
      <c r="G96" s="71">
        <v>5.5700807379519442E-3</v>
      </c>
      <c r="H96" s="83">
        <f t="shared" si="4"/>
        <v>4.5874775136530701E-5</v>
      </c>
      <c r="I96" s="36">
        <v>4.0894797727514226E-2</v>
      </c>
      <c r="J96" s="10">
        <f t="shared" si="5"/>
        <v>1.6723844811743027E-3</v>
      </c>
      <c r="K96" s="85"/>
      <c r="L96" s="85"/>
      <c r="M96" s="71">
        <v>-2.6226519758766928E-2</v>
      </c>
      <c r="N96" s="71">
        <v>5.0171534435229084E-3</v>
      </c>
      <c r="O96" s="87"/>
      <c r="P96" s="87"/>
      <c r="Q96" s="71">
        <v>0.12012865882998681</v>
      </c>
      <c r="R96" s="71">
        <v>1.8396229292917329E-2</v>
      </c>
      <c r="S96" s="85"/>
      <c r="T96" s="87"/>
      <c r="U96" s="71">
        <v>-6.8003075472345877E-3</v>
      </c>
      <c r="V96" s="71">
        <v>3.5120074104660358E-2</v>
      </c>
      <c r="W96" s="87"/>
      <c r="X96" s="87"/>
      <c r="Y96" s="71">
        <v>0.39554823570919762</v>
      </c>
      <c r="Z96" s="92">
        <v>5.1843918916403386E-2</v>
      </c>
    </row>
    <row r="97" spans="1:26" x14ac:dyDescent="0.25">
      <c r="A97" s="9" t="s">
        <v>174</v>
      </c>
      <c r="B97" s="8" t="s">
        <v>176</v>
      </c>
      <c r="C97" s="50">
        <v>39402</v>
      </c>
      <c r="D97" s="30">
        <v>63</v>
      </c>
      <c r="E97" s="48"/>
      <c r="F97" s="48"/>
      <c r="G97" s="71">
        <v>-4.3971371990200417E-2</v>
      </c>
      <c r="H97" s="83">
        <f t="shared" si="4"/>
        <v>1.8291326800296472E-3</v>
      </c>
      <c r="I97" s="36">
        <v>2.6115521778015266E-2</v>
      </c>
      <c r="J97" s="10">
        <f t="shared" si="5"/>
        <v>6.8202047773798966E-4</v>
      </c>
      <c r="K97" s="85"/>
      <c r="L97" s="85"/>
      <c r="M97" s="71">
        <v>-0.10199212689495647</v>
      </c>
      <c r="N97" s="71">
        <v>2.0460614332139691E-3</v>
      </c>
      <c r="O97" s="87"/>
      <c r="P97" s="87"/>
      <c r="Q97" s="71">
        <v>-0.15590565589260963</v>
      </c>
      <c r="R97" s="71">
        <v>7.5022252551178864E-3</v>
      </c>
      <c r="S97" s="85"/>
      <c r="T97" s="87"/>
      <c r="U97" s="71">
        <v>-0.20457865557715965</v>
      </c>
      <c r="V97" s="71">
        <v>1.4322430032497783E-2</v>
      </c>
      <c r="W97" s="87"/>
      <c r="X97" s="87"/>
      <c r="Y97" s="71">
        <v>-0.12269550677200342</v>
      </c>
      <c r="Z97" s="92">
        <v>2.1142634809877679E-2</v>
      </c>
    </row>
    <row r="98" spans="1:26" x14ac:dyDescent="0.25">
      <c r="A98" s="9" t="s">
        <v>174</v>
      </c>
      <c r="B98" s="8" t="s">
        <v>177</v>
      </c>
      <c r="C98" s="50">
        <v>39855</v>
      </c>
      <c r="D98" s="30">
        <v>63</v>
      </c>
      <c r="E98" s="48"/>
      <c r="F98" s="48"/>
      <c r="G98" s="71">
        <v>-0.11946273972201303</v>
      </c>
      <c r="H98" s="83">
        <f t="shared" ref="H98:H111" si="6">(G98-$G$113)^2</f>
        <v>1.398536337723935E-2</v>
      </c>
      <c r="I98" s="36">
        <v>5.2987545621867152E-2</v>
      </c>
      <c r="J98" s="10">
        <f t="shared" ref="J98:J111" si="7">I98^2</f>
        <v>2.8076799910294529E-3</v>
      </c>
      <c r="K98" s="85"/>
      <c r="L98" s="85"/>
      <c r="M98" s="71">
        <v>0.60820825668093581</v>
      </c>
      <c r="N98" s="71">
        <v>8.4230399730883584E-3</v>
      </c>
      <c r="O98" s="87"/>
      <c r="P98" s="87"/>
      <c r="Q98" s="71">
        <v>0.8760739949619073</v>
      </c>
      <c r="R98" s="71">
        <v>3.0884479901323984E-2</v>
      </c>
      <c r="S98" s="85"/>
      <c r="T98" s="87"/>
      <c r="U98" s="71">
        <v>0.67844228876446944</v>
      </c>
      <c r="V98" s="71">
        <v>5.8961279811618514E-2</v>
      </c>
      <c r="W98" s="87"/>
      <c r="X98" s="87"/>
      <c r="Y98" s="71">
        <v>0.58076315052918459</v>
      </c>
      <c r="Z98" s="92">
        <v>8.7038079721913048E-2</v>
      </c>
    </row>
    <row r="99" spans="1:26" x14ac:dyDescent="0.25">
      <c r="A99" s="9" t="s">
        <v>174</v>
      </c>
      <c r="B99" s="8" t="s">
        <v>178</v>
      </c>
      <c r="C99" s="50">
        <v>41255</v>
      </c>
      <c r="D99" s="30">
        <v>63</v>
      </c>
      <c r="E99" s="48"/>
      <c r="F99" s="48"/>
      <c r="G99" s="71">
        <v>-3.5655308348484994E-2</v>
      </c>
      <c r="H99" s="83">
        <f t="shared" si="6"/>
        <v>1.1869607750607828E-3</v>
      </c>
      <c r="I99" s="36">
        <v>6.1969072548300128E-2</v>
      </c>
      <c r="J99" s="10">
        <f t="shared" si="7"/>
        <v>3.8401659524964844E-3</v>
      </c>
      <c r="K99" s="85"/>
      <c r="L99" s="85"/>
      <c r="M99" s="71">
        <v>-2.7782945823201982E-2</v>
      </c>
      <c r="N99" s="71">
        <v>1.1520497857489454E-2</v>
      </c>
      <c r="O99" s="87"/>
      <c r="P99" s="87"/>
      <c r="Q99" s="71">
        <v>-0.12102785429369931</v>
      </c>
      <c r="R99" s="71">
        <v>4.2241825477461331E-2</v>
      </c>
      <c r="S99" s="85"/>
      <c r="T99" s="87"/>
      <c r="U99" s="71">
        <v>-0.28572437715584081</v>
      </c>
      <c r="V99" s="71">
        <v>8.0643485002426171E-2</v>
      </c>
      <c r="W99" s="87"/>
      <c r="X99" s="87"/>
      <c r="Y99" s="71">
        <v>-0.22620884111274081</v>
      </c>
      <c r="Z99" s="92">
        <v>0.11904514452739101</v>
      </c>
    </row>
    <row r="100" spans="1:26" ht="15.75" thickBot="1" x14ac:dyDescent="0.3">
      <c r="A100" s="5" t="s">
        <v>174</v>
      </c>
      <c r="B100" s="3" t="s">
        <v>179</v>
      </c>
      <c r="C100" s="52">
        <v>43067</v>
      </c>
      <c r="D100" s="31">
        <v>63</v>
      </c>
      <c r="E100" s="48"/>
      <c r="F100" s="48"/>
      <c r="G100" s="77">
        <v>5.3241238557090509E-2</v>
      </c>
      <c r="H100" s="83">
        <f t="shared" si="6"/>
        <v>2.9641763375333205E-3</v>
      </c>
      <c r="I100" s="36">
        <v>3.6719808861226812E-2</v>
      </c>
      <c r="J100" s="10">
        <f t="shared" si="7"/>
        <v>1.348344362805031E-3</v>
      </c>
      <c r="K100" s="85"/>
      <c r="L100" s="85"/>
      <c r="M100" s="71">
        <v>2.2958254670107335E-3</v>
      </c>
      <c r="N100" s="71">
        <v>4.0450330884150929E-3</v>
      </c>
      <c r="O100" s="87"/>
      <c r="P100" s="87"/>
      <c r="Q100" s="71">
        <v>-0.15469986406561642</v>
      </c>
      <c r="R100" s="71">
        <v>1.4831787990855341E-2</v>
      </c>
      <c r="S100" s="85"/>
      <c r="T100" s="87"/>
      <c r="U100" s="71">
        <v>-0.10333200996751027</v>
      </c>
      <c r="V100" s="71">
        <v>2.8315231618905652E-2</v>
      </c>
      <c r="W100" s="87"/>
      <c r="X100" s="87"/>
      <c r="Y100" s="71">
        <v>-0.13417780117333367</v>
      </c>
      <c r="Z100" s="92">
        <v>4.1798675246955963E-2</v>
      </c>
    </row>
    <row r="101" spans="1:26" x14ac:dyDescent="0.25">
      <c r="A101" s="15" t="s">
        <v>180</v>
      </c>
      <c r="B101" s="13" t="s">
        <v>181</v>
      </c>
      <c r="C101" s="51">
        <v>37372</v>
      </c>
      <c r="D101" s="30">
        <v>64</v>
      </c>
      <c r="E101" s="48"/>
      <c r="F101" s="48"/>
      <c r="G101" s="71">
        <v>3.0614466686557807E-2</v>
      </c>
      <c r="H101" s="83">
        <f t="shared" si="6"/>
        <v>1.0123519025217803E-3</v>
      </c>
      <c r="I101" s="36">
        <v>1.8606028745764884E-2</v>
      </c>
      <c r="J101" s="10">
        <f t="shared" si="7"/>
        <v>3.4618430568822921E-4</v>
      </c>
      <c r="K101" s="85"/>
      <c r="L101" s="85"/>
      <c r="M101" s="71">
        <v>4.7226405760726134E-2</v>
      </c>
      <c r="N101" s="71">
        <v>1.0385529170646875E-3</v>
      </c>
      <c r="O101" s="87"/>
      <c r="P101" s="87"/>
      <c r="Q101" s="71">
        <v>-3.8711650253623747E-2</v>
      </c>
      <c r="R101" s="71">
        <v>3.8080273625705212E-3</v>
      </c>
      <c r="S101" s="85"/>
      <c r="T101" s="87"/>
      <c r="U101" s="71">
        <v>-4.171861490790621E-2</v>
      </c>
      <c r="V101" s="71">
        <v>7.2698704194528131E-3</v>
      </c>
      <c r="W101" s="87"/>
      <c r="X101" s="87"/>
      <c r="Y101" s="71">
        <v>-2.6397606218060123E-2</v>
      </c>
      <c r="Z101" s="92">
        <v>1.0731713476335105E-2</v>
      </c>
    </row>
    <row r="102" spans="1:26" ht="15.75" thickBot="1" x14ac:dyDescent="0.3">
      <c r="A102" s="5" t="s">
        <v>180</v>
      </c>
      <c r="B102" s="3" t="s">
        <v>182</v>
      </c>
      <c r="C102" s="52">
        <v>42207</v>
      </c>
      <c r="D102" s="30">
        <v>64</v>
      </c>
      <c r="E102" s="48"/>
      <c r="F102" s="48"/>
      <c r="G102" s="77">
        <v>1.0016921382255756E-2</v>
      </c>
      <c r="H102" s="83">
        <f t="shared" si="6"/>
        <v>1.2588688837054417E-4</v>
      </c>
      <c r="I102" s="36">
        <v>9.9418258229479854E-3</v>
      </c>
      <c r="J102" s="10">
        <f t="shared" si="7"/>
        <v>9.8839900693835386E-5</v>
      </c>
      <c r="K102" s="85"/>
      <c r="L102" s="85"/>
      <c r="M102" s="71">
        <v>-1.4754917007520907E-3</v>
      </c>
      <c r="N102" s="71">
        <v>2.9651970208150618E-4</v>
      </c>
      <c r="O102" s="87"/>
      <c r="P102" s="87"/>
      <c r="Q102" s="71">
        <v>-2.0610820806964511E-2</v>
      </c>
      <c r="R102" s="71">
        <v>1.0872389076321892E-3</v>
      </c>
      <c r="S102" s="85"/>
      <c r="T102" s="87"/>
      <c r="U102" s="71">
        <v>2.1971255344161954E-2</v>
      </c>
      <c r="V102" s="71">
        <v>2.075637914570543E-3</v>
      </c>
      <c r="W102" s="87"/>
      <c r="X102" s="87"/>
      <c r="Y102" s="71">
        <v>-1.1482294253400031E-2</v>
      </c>
      <c r="Z102" s="92">
        <v>3.064036921508897E-3</v>
      </c>
    </row>
    <row r="103" spans="1:26" x14ac:dyDescent="0.25">
      <c r="A103" s="15" t="s">
        <v>183</v>
      </c>
      <c r="B103" s="13" t="s">
        <v>184</v>
      </c>
      <c r="C103" s="51">
        <v>39897</v>
      </c>
      <c r="D103" s="32">
        <v>65</v>
      </c>
      <c r="E103" s="48"/>
      <c r="F103" s="48"/>
      <c r="G103" s="71">
        <v>-3.8534773549899239E-3</v>
      </c>
      <c r="H103" s="83">
        <f t="shared" si="6"/>
        <v>7.0249705505060122E-6</v>
      </c>
      <c r="I103" s="36">
        <v>3.3223293095927538E-2</v>
      </c>
      <c r="J103" s="10">
        <f t="shared" si="7"/>
        <v>1.1037872041379064E-3</v>
      </c>
      <c r="K103" s="85"/>
      <c r="L103" s="85"/>
      <c r="M103" s="71">
        <v>5.6005771455742426E-3</v>
      </c>
      <c r="N103" s="71">
        <v>3.3113616124137192E-3</v>
      </c>
      <c r="O103" s="87"/>
      <c r="P103" s="87"/>
      <c r="Q103" s="71">
        <v>-6.2055085581130841E-2</v>
      </c>
      <c r="R103" s="71">
        <v>1.214165924551697E-2</v>
      </c>
      <c r="S103" s="85"/>
      <c r="T103" s="87"/>
      <c r="U103" s="71">
        <v>-0.11019397943394883</v>
      </c>
      <c r="V103" s="71">
        <v>2.3179531286896034E-2</v>
      </c>
      <c r="W103" s="87"/>
      <c r="X103" s="87"/>
      <c r="Y103" s="71">
        <v>-0.14139921617343235</v>
      </c>
      <c r="Z103" s="92">
        <v>3.4217403328275095E-2</v>
      </c>
    </row>
    <row r="104" spans="1:26" ht="15.75" thickBot="1" x14ac:dyDescent="0.3">
      <c r="A104" s="5" t="s">
        <v>183</v>
      </c>
      <c r="B104" s="3" t="s">
        <v>185</v>
      </c>
      <c r="C104" s="52">
        <v>42438</v>
      </c>
      <c r="D104" s="31">
        <v>65</v>
      </c>
      <c r="E104" s="48"/>
      <c r="F104" s="48"/>
      <c r="G104" s="77">
        <v>-1.2397725743303407E-2</v>
      </c>
      <c r="H104" s="83">
        <f t="shared" si="6"/>
        <v>1.2532163248861147E-4</v>
      </c>
      <c r="I104" s="36">
        <v>2.2199613724173874E-2</v>
      </c>
      <c r="J104" s="10">
        <f t="shared" si="7"/>
        <v>4.9282284950252905E-4</v>
      </c>
      <c r="K104" s="85"/>
      <c r="L104" s="85"/>
      <c r="M104" s="71">
        <v>-2.8631887547141879E-3</v>
      </c>
      <c r="N104" s="71">
        <v>1.4784685485075871E-3</v>
      </c>
      <c r="O104" s="87"/>
      <c r="P104" s="87"/>
      <c r="Q104" s="71">
        <v>2.2467736007408794E-2</v>
      </c>
      <c r="R104" s="71">
        <v>5.4210513445278191E-3</v>
      </c>
      <c r="S104" s="85"/>
      <c r="T104" s="87"/>
      <c r="U104" s="71">
        <v>4.8617693494446806E-2</v>
      </c>
      <c r="V104" s="71">
        <v>1.034927983955311E-2</v>
      </c>
      <c r="W104" s="87"/>
      <c r="X104" s="87"/>
      <c r="Y104" s="71">
        <v>3.9228536415290616E-2</v>
      </c>
      <c r="Z104" s="92">
        <v>1.52775083345784E-2</v>
      </c>
    </row>
    <row r="105" spans="1:26" x14ac:dyDescent="0.25">
      <c r="A105" s="15" t="s">
        <v>186</v>
      </c>
      <c r="B105" s="13" t="s">
        <v>187</v>
      </c>
      <c r="C105" s="51">
        <v>38412</v>
      </c>
      <c r="D105" s="30">
        <v>66</v>
      </c>
      <c r="E105" s="48"/>
      <c r="F105" s="48"/>
      <c r="G105" s="71">
        <v>3.3289151334300368E-2</v>
      </c>
      <c r="H105" s="83">
        <f t="shared" si="6"/>
        <v>1.1897092800436538E-3</v>
      </c>
      <c r="I105" s="36">
        <v>2.7320296692567216E-2</v>
      </c>
      <c r="J105" s="10">
        <f t="shared" si="7"/>
        <v>7.4639861136989916E-4</v>
      </c>
      <c r="K105" s="85"/>
      <c r="L105" s="85"/>
      <c r="M105" s="71">
        <v>6.0891820669292329E-2</v>
      </c>
      <c r="N105" s="71">
        <v>2.2391958341096974E-3</v>
      </c>
      <c r="O105" s="87"/>
      <c r="P105" s="87"/>
      <c r="Q105" s="71">
        <v>2.3806674040752025E-3</v>
      </c>
      <c r="R105" s="71">
        <v>8.2103847250688915E-3</v>
      </c>
      <c r="S105" s="85"/>
      <c r="T105" s="87"/>
      <c r="U105" s="71">
        <v>-0.14201323541510522</v>
      </c>
      <c r="V105" s="71">
        <v>1.5674370838767882E-2</v>
      </c>
      <c r="W105" s="87"/>
      <c r="X105" s="87"/>
      <c r="Y105" s="71">
        <v>-0.13420986466196275</v>
      </c>
      <c r="Z105" s="92">
        <v>2.3138356952466875E-2</v>
      </c>
    </row>
    <row r="106" spans="1:26" ht="15.75" thickBot="1" x14ac:dyDescent="0.3">
      <c r="A106" s="5" t="s">
        <v>186</v>
      </c>
      <c r="B106" s="3" t="s">
        <v>188</v>
      </c>
      <c r="C106" s="52">
        <v>39889</v>
      </c>
      <c r="D106" s="30">
        <v>66</v>
      </c>
      <c r="E106" s="48"/>
      <c r="F106" s="48"/>
      <c r="G106" s="77">
        <v>2.7484227905162799E-2</v>
      </c>
      <c r="H106" s="83">
        <f t="shared" si="6"/>
        <v>8.2295769059655003E-4</v>
      </c>
      <c r="I106" s="36">
        <v>2.9027733527585135E-2</v>
      </c>
      <c r="J106" s="10">
        <f t="shared" si="7"/>
        <v>8.4260931374849021E-4</v>
      </c>
      <c r="K106" s="85"/>
      <c r="L106" s="85"/>
      <c r="M106" s="71">
        <v>-6.9834963507745929E-2</v>
      </c>
      <c r="N106" s="71">
        <v>2.5278279412454707E-3</v>
      </c>
      <c r="O106" s="87"/>
      <c r="P106" s="87"/>
      <c r="Q106" s="71">
        <v>8.4020907808380479E-2</v>
      </c>
      <c r="R106" s="71">
        <v>9.2687024512333929E-3</v>
      </c>
      <c r="S106" s="85"/>
      <c r="T106" s="87"/>
      <c r="U106" s="71">
        <v>0.10780463281503709</v>
      </c>
      <c r="V106" s="71">
        <v>1.7694795588718296E-2</v>
      </c>
      <c r="W106" s="87"/>
      <c r="X106" s="87"/>
      <c r="Y106" s="71">
        <v>5.4069523737177327E-2</v>
      </c>
      <c r="Z106" s="92">
        <v>2.6120888726203197E-2</v>
      </c>
    </row>
    <row r="107" spans="1:26" x14ac:dyDescent="0.25">
      <c r="A107" s="15" t="s">
        <v>189</v>
      </c>
      <c r="B107" s="13" t="s">
        <v>190</v>
      </c>
      <c r="C107" s="51">
        <v>41583</v>
      </c>
      <c r="D107" s="32">
        <v>67</v>
      </c>
      <c r="E107" s="48"/>
      <c r="F107" s="48"/>
      <c r="G107" s="71">
        <v>-9.6042965534866229E-3</v>
      </c>
      <c r="H107" s="83">
        <f t="shared" si="6"/>
        <v>7.0581594677059963E-5</v>
      </c>
      <c r="I107" s="36">
        <v>2.061555845825187E-2</v>
      </c>
      <c r="J107" s="10">
        <f t="shared" si="7"/>
        <v>4.2500125054560021E-4</v>
      </c>
      <c r="K107" s="85"/>
      <c r="L107" s="85"/>
      <c r="M107" s="71">
        <v>1.395666762167121E-2</v>
      </c>
      <c r="N107" s="71">
        <v>1.2750037516368006E-3</v>
      </c>
      <c r="O107" s="87"/>
      <c r="P107" s="87"/>
      <c r="Q107" s="71">
        <v>2.2661552131173011E-2</v>
      </c>
      <c r="R107" s="71">
        <v>4.675013756001602E-3</v>
      </c>
      <c r="S107" s="85"/>
      <c r="T107" s="87"/>
      <c r="U107" s="71">
        <v>-0.19954415182939148</v>
      </c>
      <c r="V107" s="71">
        <v>8.9250262614576047E-3</v>
      </c>
      <c r="W107" s="87"/>
      <c r="X107" s="87"/>
      <c r="Y107" s="71">
        <v>-0.23828455541821836</v>
      </c>
      <c r="Z107" s="92">
        <v>1.3175038766913607E-2</v>
      </c>
    </row>
    <row r="108" spans="1:26" ht="15.75" thickBot="1" x14ac:dyDescent="0.3">
      <c r="A108" s="5" t="s">
        <v>189</v>
      </c>
      <c r="B108" s="3" t="s">
        <v>156</v>
      </c>
      <c r="C108" s="52">
        <v>42485</v>
      </c>
      <c r="D108" s="31">
        <v>67</v>
      </c>
      <c r="E108" s="48"/>
      <c r="F108" s="48"/>
      <c r="G108" s="77">
        <v>7.4605964938890407E-2</v>
      </c>
      <c r="H108" s="83">
        <f t="shared" si="6"/>
        <v>5.747000871471163E-3</v>
      </c>
      <c r="I108" s="36">
        <v>3.1761468244902356E-2</v>
      </c>
      <c r="J108" s="10">
        <f t="shared" si="7"/>
        <v>1.0087908650719408E-3</v>
      </c>
      <c r="K108" s="85"/>
      <c r="L108" s="85"/>
      <c r="M108" s="71">
        <v>5.1686146942380648E-2</v>
      </c>
      <c r="N108" s="71">
        <v>3.0263725952158222E-3</v>
      </c>
      <c r="O108" s="87"/>
      <c r="P108" s="87"/>
      <c r="Q108" s="71">
        <v>0.2078764411196368</v>
      </c>
      <c r="R108" s="71">
        <v>1.1096699515791349E-2</v>
      </c>
      <c r="S108" s="85"/>
      <c r="T108" s="87"/>
      <c r="U108" s="71">
        <v>0.26221810669895079</v>
      </c>
      <c r="V108" s="71">
        <v>2.1184608166510757E-2</v>
      </c>
      <c r="W108" s="87"/>
      <c r="X108" s="87"/>
      <c r="Y108" s="71">
        <v>0.16188522345570483</v>
      </c>
      <c r="Z108" s="92">
        <v>3.1272516817230166E-2</v>
      </c>
    </row>
    <row r="109" spans="1:26" x14ac:dyDescent="0.25">
      <c r="A109" s="15" t="s">
        <v>191</v>
      </c>
      <c r="B109" s="13" t="s">
        <v>192</v>
      </c>
      <c r="C109" s="51">
        <v>41648</v>
      </c>
      <c r="D109" s="32">
        <v>69</v>
      </c>
      <c r="E109" s="48"/>
      <c r="F109" s="48"/>
      <c r="G109" s="71">
        <v>1.5036335103250189E-3</v>
      </c>
      <c r="H109" s="83">
        <f t="shared" si="6"/>
        <v>7.3259258822809499E-6</v>
      </c>
      <c r="I109" s="36">
        <v>1.5148080549211601E-2</v>
      </c>
      <c r="J109" s="10">
        <f t="shared" si="7"/>
        <v>2.2946434432540285E-4</v>
      </c>
      <c r="K109" s="85"/>
      <c r="L109" s="85"/>
      <c r="M109" s="71">
        <v>3.1859722713968187E-3</v>
      </c>
      <c r="N109" s="71">
        <v>6.883930329762086E-4</v>
      </c>
      <c r="O109" s="87"/>
      <c r="P109" s="87"/>
      <c r="Q109" s="71">
        <v>7.7131239489435545E-3</v>
      </c>
      <c r="R109" s="71">
        <v>2.5241077875794312E-3</v>
      </c>
      <c r="S109" s="85"/>
      <c r="T109" s="87"/>
      <c r="U109" s="71">
        <v>6.7724303063135219E-2</v>
      </c>
      <c r="V109" s="71">
        <v>4.8187512308334596E-3</v>
      </c>
      <c r="W109" s="87"/>
      <c r="X109" s="87"/>
      <c r="Y109" s="71">
        <v>3.3665210025482561E-2</v>
      </c>
      <c r="Z109" s="92">
        <v>7.1133946740874884E-3</v>
      </c>
    </row>
    <row r="110" spans="1:26" ht="15.75" thickBot="1" x14ac:dyDescent="0.3">
      <c r="A110" s="5" t="s">
        <v>191</v>
      </c>
      <c r="B110" s="3" t="s">
        <v>193</v>
      </c>
      <c r="C110" s="50">
        <v>43007</v>
      </c>
      <c r="D110" s="30">
        <v>69</v>
      </c>
      <c r="E110" s="48"/>
      <c r="F110" s="48"/>
      <c r="G110" s="71">
        <v>-3.1988726441289423E-4</v>
      </c>
      <c r="H110" s="83">
        <f t="shared" si="6"/>
        <v>7.7990798164754545E-7</v>
      </c>
      <c r="I110" s="36">
        <v>1.1273940017796942E-2</v>
      </c>
      <c r="J110" s="10">
        <f t="shared" si="7"/>
        <v>1.2710172352488333E-4</v>
      </c>
      <c r="K110" s="85"/>
      <c r="L110" s="85"/>
      <c r="M110" s="71">
        <v>-1.1539086872664403E-3</v>
      </c>
      <c r="N110" s="71">
        <v>3.8130517057464997E-4</v>
      </c>
      <c r="O110" s="85"/>
      <c r="P110" s="85"/>
      <c r="Q110" s="71">
        <v>-1.9361692877458248E-2</v>
      </c>
      <c r="R110" s="71">
        <v>1.3981189587737167E-3</v>
      </c>
      <c r="S110" s="85"/>
      <c r="T110" s="85"/>
      <c r="U110" s="71">
        <v>5.1639051357249971E-3</v>
      </c>
      <c r="V110" s="71">
        <v>2.6691361940225501E-3</v>
      </c>
      <c r="W110" s="85"/>
      <c r="X110" s="85"/>
      <c r="Y110" s="71">
        <v>4.9693807885111928E-3</v>
      </c>
      <c r="Z110" s="92">
        <v>3.9401534292713833E-3</v>
      </c>
    </row>
    <row r="111" spans="1:26" ht="15.75" thickBot="1" x14ac:dyDescent="0.3">
      <c r="A111" s="47" t="s">
        <v>194</v>
      </c>
      <c r="B111" s="82" t="s">
        <v>195</v>
      </c>
      <c r="C111" s="49">
        <v>39629</v>
      </c>
      <c r="D111" s="33">
        <v>70</v>
      </c>
      <c r="E111" s="48"/>
      <c r="F111" s="48"/>
      <c r="G111" s="77">
        <v>-1.0637517393185643E-2</v>
      </c>
      <c r="H111" s="97">
        <f t="shared" si="6"/>
        <v>8.9009906083245476E-5</v>
      </c>
      <c r="I111" s="37">
        <v>2.3389674923605955E-2</v>
      </c>
      <c r="J111" s="6">
        <f t="shared" si="7"/>
        <v>5.4707689303196128E-4</v>
      </c>
      <c r="K111" s="85"/>
      <c r="L111" s="85"/>
      <c r="M111" s="77">
        <v>4.502457712983518E-2</v>
      </c>
      <c r="N111" s="77">
        <v>1.6412306790958837E-3</v>
      </c>
      <c r="O111" s="85"/>
      <c r="P111" s="85"/>
      <c r="Q111" s="77">
        <v>-8.1028168199988981E-2</v>
      </c>
      <c r="R111" s="77">
        <v>6.0178458233515744E-3</v>
      </c>
      <c r="S111" s="85"/>
      <c r="T111" s="85"/>
      <c r="U111" s="77">
        <v>-5.3316084425299795E-2</v>
      </c>
      <c r="V111" s="77">
        <v>1.1488614753671187E-2</v>
      </c>
      <c r="W111" s="85"/>
      <c r="X111" s="85"/>
      <c r="Y111" s="77">
        <v>-0.12651938541603586</v>
      </c>
      <c r="Z111" s="98">
        <v>1.69593836839908E-2</v>
      </c>
    </row>
    <row r="112" spans="1:26" ht="15.75" thickBot="1" x14ac:dyDescent="0.3">
      <c r="F112" s="99" t="s">
        <v>233</v>
      </c>
      <c r="G112" s="99">
        <f>SUM(G2:G111)</f>
        <v>-0.13233123798130952</v>
      </c>
      <c r="H112" s="100">
        <f>SUM(H2:H111)</f>
        <v>0.2386532954046002</v>
      </c>
      <c r="I112" s="100">
        <f>SUM(I2:I111)</f>
        <v>3.5215584476248023</v>
      </c>
      <c r="J112" s="100">
        <f>SUM(J2:J111)</f>
        <v>0.14740377272609734</v>
      </c>
      <c r="K112" s="85"/>
      <c r="L112" s="99" t="s">
        <v>233</v>
      </c>
      <c r="M112" s="100">
        <f>SUM(M2:M111)</f>
        <v>0.26473458821107376</v>
      </c>
      <c r="N112" s="101">
        <f>SUM(N2:N111)</f>
        <v>0.44221131817829212</v>
      </c>
      <c r="O112" s="85"/>
      <c r="P112" s="99" t="s">
        <v>233</v>
      </c>
      <c r="Q112" s="99">
        <f>SUM(Q2:Q111)</f>
        <v>0.99727026303596134</v>
      </c>
      <c r="R112" s="100">
        <f>SUM(R2:R111)</f>
        <v>1.621441499987071</v>
      </c>
      <c r="S112" s="102"/>
      <c r="T112" s="99" t="s">
        <v>233</v>
      </c>
      <c r="U112" s="99">
        <f>SUM(U2:U111)</f>
        <v>-0.71503306953073831</v>
      </c>
      <c r="V112" s="100">
        <f>SUM(V2:V111)</f>
        <v>3.0954792272480436</v>
      </c>
      <c r="W112" s="85"/>
      <c r="X112" s="99" t="s">
        <v>233</v>
      </c>
      <c r="Y112" s="100">
        <f>SUM(Y2:Y111)</f>
        <v>-2.0176117860350162</v>
      </c>
      <c r="Z112" s="101">
        <f>SUM(Z2:Z111)</f>
        <v>4.5695169545090177</v>
      </c>
    </row>
    <row r="113" spans="6:26" ht="15.75" thickBot="1" x14ac:dyDescent="0.3">
      <c r="F113" s="99" t="s">
        <v>217</v>
      </c>
      <c r="G113" s="103">
        <f>AVERAGE(G2:G111)</f>
        <v>-1.2030112543755412E-3</v>
      </c>
      <c r="H113" s="87"/>
      <c r="I113" s="87"/>
      <c r="J113" s="87"/>
      <c r="L113" s="99" t="s">
        <v>218</v>
      </c>
      <c r="M113" s="103">
        <f>AVERAGE(M2:M111)</f>
        <v>2.406678074646125E-3</v>
      </c>
      <c r="N113" s="87"/>
      <c r="P113" s="99" t="s">
        <v>218</v>
      </c>
      <c r="Q113" s="103">
        <f>AVERAGE(Q2:Q111)</f>
        <v>9.0660933003269221E-3</v>
      </c>
      <c r="R113" s="87"/>
      <c r="T113" s="99" t="s">
        <v>218</v>
      </c>
      <c r="U113" s="103">
        <f>AVERAGE(U2:U111)</f>
        <v>-6.5003006320976213E-3</v>
      </c>
      <c r="V113" s="85"/>
      <c r="W113" s="75"/>
      <c r="X113" s="99" t="s">
        <v>218</v>
      </c>
      <c r="Y113" s="103">
        <f>AVERAGE(Y2:Y111)</f>
        <v>-1.8341925327591057E-2</v>
      </c>
      <c r="Z113" s="87"/>
    </row>
    <row r="114" spans="6:26" ht="15.75" thickBot="1" x14ac:dyDescent="0.3">
      <c r="F114" s="100" t="s">
        <v>232</v>
      </c>
      <c r="G114" s="100">
        <f>J112/(110^2)</f>
        <v>1.2182129977363416E-5</v>
      </c>
      <c r="H114" s="119"/>
      <c r="I114" s="119"/>
      <c r="J114" s="87"/>
      <c r="L114" s="80" t="s">
        <v>231</v>
      </c>
      <c r="M114" s="100">
        <f>N112/(110^2)</f>
        <v>3.6546389932090257E-5</v>
      </c>
      <c r="N114" s="126"/>
      <c r="P114" s="80" t="s">
        <v>231</v>
      </c>
      <c r="Q114" s="100">
        <f>R112/(110^2)</f>
        <v>1.3400342975099759E-4</v>
      </c>
      <c r="R114" s="87"/>
      <c r="T114" s="80" t="s">
        <v>231</v>
      </c>
      <c r="U114" s="100">
        <f>V112/(110^2)</f>
        <v>2.5582472952463171E-4</v>
      </c>
      <c r="V114" s="87"/>
      <c r="X114" s="80" t="s">
        <v>231</v>
      </c>
      <c r="Y114" s="100">
        <f>Z112/(110^2)</f>
        <v>3.7764602929826594E-4</v>
      </c>
      <c r="Z114" s="87"/>
    </row>
    <row r="115" spans="6:26" ht="15.75" thickBot="1" x14ac:dyDescent="0.3">
      <c r="F115" s="100" t="s">
        <v>219</v>
      </c>
      <c r="G115" s="100">
        <f>G114^0.5</f>
        <v>3.4902908155859183E-3</v>
      </c>
      <c r="H115" s="119"/>
      <c r="I115" s="119"/>
      <c r="J115" s="87"/>
      <c r="L115" s="104" t="s">
        <v>225</v>
      </c>
      <c r="M115" s="120">
        <f>SQRT(M114)</f>
        <v>6.0453610257858266E-3</v>
      </c>
      <c r="N115" s="87"/>
      <c r="P115" s="104" t="s">
        <v>225</v>
      </c>
      <c r="Q115" s="120">
        <f>SQRT(Q114)</f>
        <v>1.1575985044522025E-2</v>
      </c>
      <c r="R115" s="87"/>
      <c r="T115" s="104" t="s">
        <v>225</v>
      </c>
      <c r="U115" s="120">
        <f>SQRT(U114)</f>
        <v>1.5994521859831624E-2</v>
      </c>
      <c r="V115" s="87"/>
      <c r="X115" s="104" t="s">
        <v>225</v>
      </c>
      <c r="Y115" s="120">
        <f>SQRT(Y114)</f>
        <v>1.9433116818932211E-2</v>
      </c>
      <c r="Z115" s="87"/>
    </row>
    <row r="116" spans="6:26" ht="15.75" thickBot="1" x14ac:dyDescent="0.3">
      <c r="F116" s="100" t="s">
        <v>230</v>
      </c>
      <c r="G116" s="100">
        <f>SKEW(G2:G111)</f>
        <v>0.96873331221380998</v>
      </c>
      <c r="H116" s="87"/>
      <c r="I116" s="87"/>
      <c r="J116" s="87"/>
      <c r="L116" s="80" t="s">
        <v>230</v>
      </c>
      <c r="M116" s="100">
        <f>SKEW(M2:M111)</f>
        <v>1.3184915816382354</v>
      </c>
      <c r="N116" s="87"/>
      <c r="P116" s="80" t="s">
        <v>230</v>
      </c>
      <c r="Q116" s="100">
        <f>SKEW(Q2:Q111)</f>
        <v>1.987041703801276</v>
      </c>
      <c r="R116" s="87"/>
      <c r="T116" s="80" t="s">
        <v>230</v>
      </c>
      <c r="U116" s="100">
        <f>SKEW(U2:U111)</f>
        <v>0.93592491974586733</v>
      </c>
      <c r="V116" s="87"/>
      <c r="X116" s="80" t="s">
        <v>230</v>
      </c>
      <c r="Y116" s="100">
        <f>SKEW(Y2:Y111)</f>
        <v>-7.2070927422708375E-2</v>
      </c>
      <c r="Z116" s="87"/>
    </row>
    <row r="117" spans="6:26" ht="15.75" thickBot="1" x14ac:dyDescent="0.3">
      <c r="F117" s="105" t="s">
        <v>229</v>
      </c>
      <c r="G117" s="100">
        <f>G113/G115</f>
        <v>-0.3446736440996509</v>
      </c>
      <c r="J117" s="87"/>
      <c r="L117" s="105" t="s">
        <v>229</v>
      </c>
      <c r="M117" s="100">
        <f>M113/M115</f>
        <v>0.39810328355588737</v>
      </c>
      <c r="N117" s="87"/>
      <c r="P117" s="105" t="s">
        <v>229</v>
      </c>
      <c r="Q117" s="100">
        <f>Q113/Q115</f>
        <v>0.78318115179469483</v>
      </c>
      <c r="R117" s="87"/>
      <c r="T117" s="105" t="s">
        <v>229</v>
      </c>
      <c r="U117" s="100">
        <f>U113/U115</f>
        <v>-0.40640793698387245</v>
      </c>
      <c r="V117" s="87"/>
      <c r="X117" s="105" t="s">
        <v>229</v>
      </c>
      <c r="Y117" s="100">
        <f>Y113/Y115</f>
        <v>-0.94384886884032471</v>
      </c>
      <c r="Z117" s="87"/>
    </row>
    <row r="118" spans="6:26" ht="15.75" thickBot="1" x14ac:dyDescent="0.3">
      <c r="F118" s="59" t="s">
        <v>228</v>
      </c>
      <c r="G118" s="100">
        <f>SQRT(110)</f>
        <v>10.488088481701515</v>
      </c>
      <c r="L118" s="59" t="s">
        <v>228</v>
      </c>
      <c r="M118" s="100">
        <f>SQRT(110)</f>
        <v>10.488088481701515</v>
      </c>
      <c r="N118" s="87"/>
      <c r="P118" s="59" t="s">
        <v>228</v>
      </c>
      <c r="Q118" s="100">
        <f>SQRT(110)</f>
        <v>10.488088481701515</v>
      </c>
      <c r="R118" s="87"/>
      <c r="T118" s="59" t="s">
        <v>228</v>
      </c>
      <c r="U118" s="100">
        <f>SQRT(110)</f>
        <v>10.488088481701515</v>
      </c>
      <c r="V118" s="87"/>
      <c r="X118" s="59" t="s">
        <v>228</v>
      </c>
      <c r="Y118" s="100">
        <f>SQRT(110)</f>
        <v>10.488088481701515</v>
      </c>
      <c r="Z118" s="87"/>
    </row>
    <row r="119" spans="6:26" ht="15.75" thickBot="1" x14ac:dyDescent="0.3">
      <c r="F119" s="29" t="s">
        <v>227</v>
      </c>
      <c r="G119" s="121">
        <f>G118*((G117)+((1/3)*G116*(G117^2))+((1/27)*(G116^2)*(G117^3))+((1/(6*110))*G116))</f>
        <v>-3.212158148576862</v>
      </c>
      <c r="L119" s="29" t="s">
        <v>227</v>
      </c>
      <c r="M119" s="121">
        <f>M118*((M117)+((1/3)*M116*(M117^2))+((1/27)*(M116^2)*(M117^3))+((1/(6*110))*M116))</f>
        <v>4.969440990244836</v>
      </c>
      <c r="N119" s="87"/>
      <c r="P119" s="29" t="s">
        <v>227</v>
      </c>
      <c r="Q119" s="121">
        <f>Q118*((Q117)+((1/3)*Q116*(Q117^2))+((1/27)*(Q116^2)*(Q117^3))+((1/(6*110))*Q116))</f>
        <v>13.243372416781293</v>
      </c>
      <c r="R119" s="87"/>
      <c r="T119" s="29" t="s">
        <v>227</v>
      </c>
      <c r="U119" s="121">
        <f>U118*((U117)+((1/3)*U116*(U117^2))+((1/27)*(U116^2)*(U117^3))+((1/(6*110))*U116))</f>
        <v>-3.7299785862017525</v>
      </c>
      <c r="V119" s="87"/>
      <c r="X119" s="29" t="s">
        <v>227</v>
      </c>
      <c r="Y119" s="121">
        <f>Y118*((Y117)+((1/3)*Y116*(Y117^2))+((1/27)*(Y116^2)*(Y117^3))+((1/(6*110))*Y116))</f>
        <v>-10.126472855814029</v>
      </c>
      <c r="Z119" s="87"/>
    </row>
    <row r="120" spans="6:26" ht="15.75" thickBot="1" x14ac:dyDescent="0.3">
      <c r="F120" s="100" t="s">
        <v>226</v>
      </c>
      <c r="G120" s="121">
        <f>(G113/G115)*(SQRT(110))</f>
        <v>-3.6149676766276362</v>
      </c>
      <c r="L120" s="100" t="s">
        <v>226</v>
      </c>
      <c r="M120" s="121">
        <f>(M113/M115)*(SQRT(110))</f>
        <v>4.1753424627900548</v>
      </c>
      <c r="N120" s="87"/>
      <c r="P120" s="100" t="s">
        <v>226</v>
      </c>
      <c r="Q120" s="122">
        <f>(Q113/Q115)*(SQRT(110))</f>
        <v>8.2140732172236657</v>
      </c>
      <c r="R120" s="87"/>
      <c r="T120" s="100" t="s">
        <v>226</v>
      </c>
      <c r="U120" s="122">
        <f>(U113/U115)*(SQRT(110))</f>
        <v>-4.2624424027526278</v>
      </c>
      <c r="V120" s="87"/>
      <c r="X120" s="100" t="s">
        <v>226</v>
      </c>
      <c r="Y120" s="122">
        <f>(Y113/Y115)*(SQRT(110))</f>
        <v>-9.8991704497512139</v>
      </c>
      <c r="Z120" s="87"/>
    </row>
    <row r="121" spans="6:26" x14ac:dyDescent="0.25">
      <c r="Q121" s="87"/>
      <c r="R121" s="87"/>
      <c r="Z121" s="87"/>
    </row>
    <row r="124" spans="6:26" x14ac:dyDescent="0.25">
      <c r="L124" s="72"/>
    </row>
    <row r="125" spans="6:26" x14ac:dyDescent="0.25">
      <c r="L125" s="72"/>
    </row>
    <row r="126" spans="6:26" x14ac:dyDescent="0.25">
      <c r="L126" s="72"/>
    </row>
    <row r="127" spans="6:26" x14ac:dyDescent="0.25">
      <c r="L127" s="72"/>
    </row>
    <row r="128" spans="6:26" x14ac:dyDescent="0.25">
      <c r="L128" s="72"/>
    </row>
    <row r="129" spans="12:12" x14ac:dyDescent="0.25">
      <c r="L129" s="72"/>
    </row>
    <row r="130" spans="12:12" x14ac:dyDescent="0.25">
      <c r="L130" s="72"/>
    </row>
    <row r="131" spans="12:12" x14ac:dyDescent="0.25">
      <c r="L131" s="72"/>
    </row>
    <row r="132" spans="12:12" x14ac:dyDescent="0.25">
      <c r="L132" s="72"/>
    </row>
    <row r="133" spans="12:12" x14ac:dyDescent="0.25">
      <c r="L133" s="72"/>
    </row>
    <row r="134" spans="12:12" x14ac:dyDescent="0.25">
      <c r="L134" s="72"/>
    </row>
    <row r="135" spans="12:12" x14ac:dyDescent="0.25">
      <c r="L135" s="72"/>
    </row>
    <row r="136" spans="12:12" x14ac:dyDescent="0.25">
      <c r="L136" s="7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EC64-60A4-4E73-8FD2-A16CBFB589B3}">
  <dimension ref="A1:BV107"/>
  <sheetViews>
    <sheetView topLeftCell="BC7" workbookViewId="0">
      <selection activeCell="BQ9" sqref="BQ9:BV14"/>
    </sheetView>
  </sheetViews>
  <sheetFormatPr defaultRowHeight="15" x14ac:dyDescent="0.25"/>
  <cols>
    <col min="1" max="1" width="31.5703125" style="1" customWidth="1"/>
    <col min="2" max="2" width="29.28515625" style="1" customWidth="1"/>
    <col min="3" max="3" width="10.5703125" style="1" customWidth="1"/>
    <col min="4" max="5" width="9.140625" style="79" customWidth="1"/>
    <col min="6" max="7" width="16.5703125" style="48" customWidth="1"/>
    <col min="8" max="10" width="12.7109375" style="72" customWidth="1"/>
    <col min="11" max="11" width="13.7109375" style="72" customWidth="1"/>
    <col min="12" max="12" width="9.140625" style="72" customWidth="1"/>
    <col min="13" max="13" width="10.5703125" style="24" customWidth="1"/>
    <col min="14" max="14" width="8.5703125" style="1" customWidth="1"/>
    <col min="15" max="15" width="9.140625" style="72" customWidth="1"/>
    <col min="16" max="16" width="9.28515625" style="1" customWidth="1"/>
    <col min="17" max="17" width="9.140625" style="76" customWidth="1"/>
    <col min="18" max="18" width="9.140625" style="72" customWidth="1"/>
    <col min="19" max="19" width="14.28515625" style="1" customWidth="1"/>
    <col min="20" max="20" width="10.7109375" style="1" customWidth="1"/>
    <col min="21" max="21" width="13.42578125" style="72" customWidth="1"/>
    <col min="22" max="22" width="9.140625" style="1" customWidth="1"/>
    <col min="23" max="23" width="11.28515625" style="1" customWidth="1"/>
    <col min="24" max="24" width="9.140625" style="72"/>
    <col min="25" max="25" width="7.85546875" style="1" bestFit="1" customWidth="1"/>
    <col min="26" max="26" width="14.28515625" style="1" bestFit="1" customWidth="1"/>
    <col min="27" max="27" width="10.7109375" style="1" bestFit="1" customWidth="1"/>
    <col min="28" max="28" width="13.42578125" style="1" bestFit="1" customWidth="1"/>
    <col min="29" max="31" width="9.140625" style="1"/>
    <col min="32" max="32" width="11.5703125" style="1" bestFit="1" customWidth="1"/>
    <col min="33" max="33" width="14.28515625" style="1" bestFit="1" customWidth="1"/>
    <col min="34" max="34" width="10.7109375" style="1" bestFit="1" customWidth="1"/>
    <col min="35" max="35" width="13.42578125" style="1" bestFit="1" customWidth="1"/>
    <col min="36" max="38" width="9.140625" style="1"/>
    <col min="39" max="39" width="11.5703125" style="1" bestFit="1" customWidth="1"/>
    <col min="40" max="40" width="14.28515625" style="1" bestFit="1" customWidth="1"/>
    <col min="41" max="41" width="10.7109375" style="1" bestFit="1" customWidth="1"/>
    <col min="42" max="42" width="13.42578125" style="1" bestFit="1" customWidth="1"/>
    <col min="43" max="45" width="9.140625" style="1"/>
    <col min="46" max="46" width="13.7109375" style="1" bestFit="1" customWidth="1"/>
    <col min="47" max="47" width="14.28515625" style="1" bestFit="1" customWidth="1"/>
    <col min="48" max="48" width="10.7109375" style="1" bestFit="1" customWidth="1"/>
    <col min="49" max="49" width="13.42578125" style="1" bestFit="1" customWidth="1"/>
    <col min="50" max="52" width="9.140625" style="1"/>
    <col min="53" max="53" width="13.7109375" style="1" bestFit="1" customWidth="1"/>
    <col min="54" max="54" width="14.28515625" style="1" bestFit="1" customWidth="1"/>
    <col min="55" max="55" width="10.7109375" style="1" bestFit="1" customWidth="1"/>
    <col min="56" max="56" width="13.42578125" style="1" bestFit="1" customWidth="1"/>
    <col min="57" max="59" width="9.140625" style="1"/>
    <col min="60" max="60" width="12.28515625" style="127" bestFit="1" customWidth="1"/>
    <col min="61" max="61" width="9.140625" style="127"/>
    <col min="62" max="62" width="12.28515625" style="1" bestFit="1" customWidth="1"/>
    <col min="63" max="63" width="14.28515625" style="1" bestFit="1" customWidth="1"/>
    <col min="64" max="64" width="12.5703125" style="1" customWidth="1"/>
    <col min="65" max="65" width="13.42578125" style="1" bestFit="1" customWidth="1"/>
    <col min="66" max="66" width="11.42578125" style="1" customWidth="1"/>
    <col min="67" max="67" width="12.7109375" style="1" customWidth="1"/>
    <col min="68" max="68" width="9.140625" style="1"/>
    <col min="69" max="70" width="14.28515625" bestFit="1" customWidth="1"/>
    <col min="71" max="71" width="10.28515625" bestFit="1" customWidth="1"/>
    <col min="72" max="72" width="10.28515625" style="1" bestFit="1" customWidth="1"/>
    <col min="73" max="74" width="12.28515625" style="1" bestFit="1" customWidth="1"/>
    <col min="75" max="16384" width="9.140625" style="1"/>
  </cols>
  <sheetData>
    <row r="1" spans="1:74" s="19" customFormat="1" ht="30.75" thickBot="1" x14ac:dyDescent="0.3">
      <c r="A1" s="17" t="s">
        <v>0</v>
      </c>
      <c r="B1" s="17" t="s">
        <v>1</v>
      </c>
      <c r="C1" s="17" t="s">
        <v>2</v>
      </c>
      <c r="D1" s="29" t="s">
        <v>3</v>
      </c>
      <c r="E1" s="116"/>
      <c r="F1" s="18" t="s">
        <v>203</v>
      </c>
      <c r="G1" s="18"/>
      <c r="H1" s="25" t="s">
        <v>213</v>
      </c>
      <c r="I1" s="25" t="s">
        <v>214</v>
      </c>
      <c r="J1" s="25" t="s">
        <v>215</v>
      </c>
      <c r="K1" s="25" t="s">
        <v>216</v>
      </c>
      <c r="L1" s="20"/>
      <c r="M1" s="22" t="s">
        <v>202</v>
      </c>
      <c r="N1" s="17" t="s">
        <v>204</v>
      </c>
      <c r="O1" s="17" t="s">
        <v>206</v>
      </c>
      <c r="P1" s="17" t="s">
        <v>196</v>
      </c>
      <c r="Q1" s="21" t="s">
        <v>197</v>
      </c>
      <c r="S1" s="34" t="s">
        <v>207</v>
      </c>
      <c r="T1" s="34" t="s">
        <v>208</v>
      </c>
      <c r="U1" s="34" t="s">
        <v>209</v>
      </c>
      <c r="V1" s="34" t="s">
        <v>210</v>
      </c>
      <c r="W1" s="34" t="s">
        <v>197</v>
      </c>
      <c r="Y1" s="17" t="s">
        <v>224</v>
      </c>
      <c r="Z1" s="41" t="s">
        <v>207</v>
      </c>
      <c r="AA1" s="41" t="s">
        <v>208</v>
      </c>
      <c r="AB1" s="41" t="s">
        <v>209</v>
      </c>
      <c r="AC1" s="41" t="s">
        <v>210</v>
      </c>
      <c r="AD1" s="41" t="s">
        <v>197</v>
      </c>
      <c r="AE1" s="42"/>
      <c r="AF1" s="17" t="s">
        <v>220</v>
      </c>
      <c r="AG1" s="41" t="s">
        <v>207</v>
      </c>
      <c r="AH1" s="41" t="s">
        <v>208</v>
      </c>
      <c r="AI1" s="41" t="s">
        <v>209</v>
      </c>
      <c r="AJ1" s="41" t="s">
        <v>210</v>
      </c>
      <c r="AK1" s="41" t="s">
        <v>197</v>
      </c>
      <c r="AM1" s="17" t="s">
        <v>221</v>
      </c>
      <c r="AN1" s="41" t="s">
        <v>207</v>
      </c>
      <c r="AO1" s="41" t="s">
        <v>208</v>
      </c>
      <c r="AP1" s="41" t="s">
        <v>209</v>
      </c>
      <c r="AQ1" s="41" t="s">
        <v>210</v>
      </c>
      <c r="AR1" s="41" t="s">
        <v>197</v>
      </c>
      <c r="AT1" s="17" t="s">
        <v>222</v>
      </c>
      <c r="AU1" s="41" t="s">
        <v>207</v>
      </c>
      <c r="AV1" s="41" t="s">
        <v>208</v>
      </c>
      <c r="AW1" s="41" t="s">
        <v>209</v>
      </c>
      <c r="AX1" s="41" t="s">
        <v>210</v>
      </c>
      <c r="AY1" s="41" t="s">
        <v>197</v>
      </c>
      <c r="BA1" s="17" t="s">
        <v>223</v>
      </c>
      <c r="BB1" s="41" t="s">
        <v>207</v>
      </c>
      <c r="BC1" s="41" t="s">
        <v>208</v>
      </c>
      <c r="BD1" s="41" t="s">
        <v>209</v>
      </c>
      <c r="BE1" s="41" t="s">
        <v>210</v>
      </c>
      <c r="BF1" s="41" t="s">
        <v>197</v>
      </c>
      <c r="BH1" s="127"/>
      <c r="BI1" s="127"/>
      <c r="BJ1" s="1"/>
      <c r="BK1" s="39"/>
      <c r="BL1" s="39"/>
      <c r="BM1" s="39"/>
      <c r="BN1" s="39"/>
      <c r="BO1" s="39"/>
      <c r="BP1" s="132"/>
    </row>
    <row r="2" spans="1:74" ht="15.75" thickBot="1" x14ac:dyDescent="0.3">
      <c r="A2" s="8" t="s">
        <v>4</v>
      </c>
      <c r="B2" s="8" t="s">
        <v>7</v>
      </c>
      <c r="C2" s="7">
        <v>38177</v>
      </c>
      <c r="D2" s="30">
        <v>1</v>
      </c>
      <c r="E2" s="117"/>
      <c r="F2" s="10">
        <v>2.8999999999999998E-3</v>
      </c>
      <c r="G2" s="10"/>
      <c r="H2" s="71">
        <v>1.3522226808793829E-2</v>
      </c>
      <c r="I2" s="71">
        <v>3.6125978891707447E-2</v>
      </c>
      <c r="J2" s="71">
        <v>5.4871217321392447E-2</v>
      </c>
      <c r="K2" s="71">
        <v>9.9674162592076843E-2</v>
      </c>
      <c r="M2" s="23" t="s">
        <v>201</v>
      </c>
      <c r="N2" s="8" t="s">
        <v>198</v>
      </c>
      <c r="O2" s="73" t="s">
        <v>211</v>
      </c>
      <c r="P2" s="8" t="s">
        <v>199</v>
      </c>
      <c r="Q2" s="8">
        <v>68</v>
      </c>
      <c r="R2" s="1"/>
      <c r="S2" s="15">
        <f t="shared" ref="S2:S33" si="0">IF(M2="YES",1,0)</f>
        <v>0</v>
      </c>
      <c r="T2" s="13">
        <f t="shared" ref="T2:T33" si="1">IF(N2="YES",1,0)</f>
        <v>1</v>
      </c>
      <c r="U2" s="74">
        <f t="shared" ref="U2:U33" si="2">IF(O2="HIGHER",1,0)</f>
        <v>1</v>
      </c>
      <c r="V2" s="13">
        <f t="shared" ref="V2:V33" si="3">IF(P2="Male",1,0)</f>
        <v>1</v>
      </c>
      <c r="W2" s="13">
        <f t="shared" ref="W2:W33" si="4">Q2</f>
        <v>68</v>
      </c>
      <c r="Z2" s="40">
        <f>IF(M2="YES",$F2,0)</f>
        <v>0</v>
      </c>
      <c r="AA2" s="28">
        <f>IF(N2="YES",$F2,0)</f>
        <v>2.8999999999999998E-3</v>
      </c>
      <c r="AB2" s="28">
        <f t="shared" ref="AB2:AB33" si="5">IF(O2="HIGHER",$F2,0)</f>
        <v>2.8999999999999998E-3</v>
      </c>
      <c r="AC2" s="28">
        <f t="shared" ref="AC2:AC33" si="6">IF(P2="MALE",$F2,0)</f>
        <v>2.8999999999999998E-3</v>
      </c>
      <c r="AD2" s="38">
        <f t="shared" ref="AD2:AD33" si="7">IF(W2&gt;=AVERAGE($W$2:$W$96),$F2,0)</f>
        <v>2.8999999999999998E-3</v>
      </c>
      <c r="AE2" s="28"/>
      <c r="AG2" s="40">
        <f t="shared" ref="AG2:AG33" si="8">IF(M2="YES",$H2,0)</f>
        <v>0</v>
      </c>
      <c r="AH2" s="28">
        <f t="shared" ref="AH2:AH33" si="9">IF(N2="YES",$H2,0)</f>
        <v>1.3522226808793829E-2</v>
      </c>
      <c r="AI2" s="28">
        <f t="shared" ref="AI2:AI33" si="10">IF(O2="HIGHER",$H2,0)</f>
        <v>1.3522226808793829E-2</v>
      </c>
      <c r="AJ2" s="28">
        <f t="shared" ref="AJ2:AJ33" si="11">IF(P2="MALE",$H2,0)</f>
        <v>1.3522226808793829E-2</v>
      </c>
      <c r="AK2" s="38">
        <f t="shared" ref="AK2:AK33" si="12">IF(W2&gt;=AVERAGE($W$2:$W$96),$H2,0)</f>
        <v>1.3522226808793829E-2</v>
      </c>
      <c r="AN2" s="40">
        <f t="shared" ref="AN2:AN33" si="13">IF(M2="YES",$I2,0)</f>
        <v>0</v>
      </c>
      <c r="AO2" s="28">
        <f t="shared" ref="AO2:AO33" si="14">IF(N2="YES",$I2,0)</f>
        <v>3.6125978891707447E-2</v>
      </c>
      <c r="AP2" s="28">
        <f t="shared" ref="AP2:AP33" si="15">IF(O2="HIGHER",$I2,0)</f>
        <v>3.6125978891707447E-2</v>
      </c>
      <c r="AQ2" s="28">
        <f t="shared" ref="AQ2:AQ33" si="16">IF(P2="MALE",$I2,0)</f>
        <v>3.6125978891707447E-2</v>
      </c>
      <c r="AR2" s="38">
        <f t="shared" ref="AR2:AR33" si="17">IF(W2&gt;=AVERAGE($W$2:$W$96),$I2,0)</f>
        <v>3.6125978891707447E-2</v>
      </c>
      <c r="AU2" s="40">
        <f t="shared" ref="AU2:AU33" si="18">IF(M2="YES",$J2,0)</f>
        <v>0</v>
      </c>
      <c r="AV2" s="28">
        <f t="shared" ref="AV2:AV33" si="19">IF(N2="YES",$J2,0)</f>
        <v>5.4871217321392447E-2</v>
      </c>
      <c r="AW2" s="28">
        <f t="shared" ref="AW2:AW33" si="20">IF(O2="HIGHER",$J2,0)</f>
        <v>5.4871217321392447E-2</v>
      </c>
      <c r="AX2" s="28">
        <f t="shared" ref="AX2:AX33" si="21">IF(P2="MALE",$J2,0)</f>
        <v>5.4871217321392447E-2</v>
      </c>
      <c r="AY2" s="38">
        <f t="shared" ref="AY2:AY33" si="22">IF(W2&gt;=AVERAGE($W$2:$W$96),$J2,0)</f>
        <v>5.4871217321392447E-2</v>
      </c>
      <c r="BB2" s="40">
        <f t="shared" ref="BB2:BB33" si="23">IF(M2="YES",$K2,0)</f>
        <v>0</v>
      </c>
      <c r="BC2" s="28">
        <f t="shared" ref="BC2:BC33" si="24">IF(N2="YES",$K2,0)</f>
        <v>9.9674162592076843E-2</v>
      </c>
      <c r="BD2" s="28">
        <f t="shared" ref="BD2:BD33" si="25">IF(O2="HIGHER",$K2,0)</f>
        <v>9.9674162592076843E-2</v>
      </c>
      <c r="BE2" s="28">
        <f t="shared" ref="BE2:BE33" si="26">IF(P2="MALE",$K2,0)</f>
        <v>9.9674162592076843E-2</v>
      </c>
      <c r="BF2" s="38">
        <f t="shared" ref="BF2:BF33" si="27">IF(W2&gt;=AVERAGE($W$2:$W$96),$K2,0)</f>
        <v>9.9674162592076843E-2</v>
      </c>
      <c r="BQ2" s="1"/>
    </row>
    <row r="3" spans="1:74" ht="15.75" thickBot="1" x14ac:dyDescent="0.3">
      <c r="A3" s="3" t="s">
        <v>4</v>
      </c>
      <c r="B3" s="3" t="s">
        <v>5</v>
      </c>
      <c r="C3" s="4" t="s">
        <v>6</v>
      </c>
      <c r="D3" s="31">
        <v>1</v>
      </c>
      <c r="E3" s="117"/>
      <c r="F3" s="6">
        <v>-2.8E-3</v>
      </c>
      <c r="G3" s="10"/>
      <c r="H3" s="71">
        <v>-4.2365341468006905E-2</v>
      </c>
      <c r="I3" s="71">
        <v>-4.7053974840468998E-2</v>
      </c>
      <c r="J3" s="71">
        <v>-0.11764376836851384</v>
      </c>
      <c r="K3" s="71">
        <v>-0.12748383100877961</v>
      </c>
      <c r="M3" s="23" t="s">
        <v>201</v>
      </c>
      <c r="N3" s="3" t="s">
        <v>198</v>
      </c>
      <c r="O3" s="73" t="s">
        <v>211</v>
      </c>
      <c r="P3" s="3" t="s">
        <v>199</v>
      </c>
      <c r="Q3" s="3">
        <v>57</v>
      </c>
      <c r="S3" s="9">
        <f t="shared" si="0"/>
        <v>0</v>
      </c>
      <c r="T3" s="8">
        <f t="shared" si="1"/>
        <v>1</v>
      </c>
      <c r="U3" s="75">
        <f t="shared" si="2"/>
        <v>1</v>
      </c>
      <c r="V3" s="8">
        <f t="shared" si="3"/>
        <v>1</v>
      </c>
      <c r="W3" s="8">
        <f t="shared" si="4"/>
        <v>57</v>
      </c>
      <c r="Z3" s="40">
        <f t="shared" ref="Z3:Z34" si="28">IF(M3="YES",F3,0)</f>
        <v>0</v>
      </c>
      <c r="AA3" s="28">
        <f t="shared" ref="AA3:AA34" si="29">IF(N3="YES",$F3,0)</f>
        <v>-2.8E-3</v>
      </c>
      <c r="AB3" s="28">
        <f t="shared" si="5"/>
        <v>-2.8E-3</v>
      </c>
      <c r="AC3" s="28">
        <f t="shared" si="6"/>
        <v>-2.8E-3</v>
      </c>
      <c r="AD3" s="38">
        <f t="shared" si="7"/>
        <v>-2.8E-3</v>
      </c>
      <c r="AE3" s="28"/>
      <c r="AG3" s="40">
        <f t="shared" si="8"/>
        <v>0</v>
      </c>
      <c r="AH3" s="28">
        <f t="shared" si="9"/>
        <v>-4.2365341468006905E-2</v>
      </c>
      <c r="AI3" s="28">
        <f t="shared" si="10"/>
        <v>-4.2365341468006905E-2</v>
      </c>
      <c r="AJ3" s="28">
        <f t="shared" si="11"/>
        <v>-4.2365341468006905E-2</v>
      </c>
      <c r="AK3" s="38">
        <f t="shared" si="12"/>
        <v>-4.2365341468006905E-2</v>
      </c>
      <c r="AN3" s="40">
        <f t="shared" si="13"/>
        <v>0</v>
      </c>
      <c r="AO3" s="28">
        <f t="shared" si="14"/>
        <v>-4.7053974840468998E-2</v>
      </c>
      <c r="AP3" s="28">
        <f t="shared" si="15"/>
        <v>-4.7053974840468998E-2</v>
      </c>
      <c r="AQ3" s="28">
        <f t="shared" si="16"/>
        <v>-4.7053974840468998E-2</v>
      </c>
      <c r="AR3" s="38">
        <f t="shared" si="17"/>
        <v>-4.7053974840468998E-2</v>
      </c>
      <c r="AU3" s="40">
        <f t="shared" si="18"/>
        <v>0</v>
      </c>
      <c r="AV3" s="28">
        <f t="shared" si="19"/>
        <v>-0.11764376836851384</v>
      </c>
      <c r="AW3" s="28">
        <f t="shared" si="20"/>
        <v>-0.11764376836851384</v>
      </c>
      <c r="AX3" s="28">
        <f t="shared" si="21"/>
        <v>-0.11764376836851384</v>
      </c>
      <c r="AY3" s="38">
        <f t="shared" si="22"/>
        <v>-0.11764376836851384</v>
      </c>
      <c r="BB3" s="40">
        <f t="shared" si="23"/>
        <v>0</v>
      </c>
      <c r="BC3" s="28">
        <f t="shared" si="24"/>
        <v>-0.12748383100877961</v>
      </c>
      <c r="BD3" s="28">
        <f t="shared" si="25"/>
        <v>-0.12748383100877961</v>
      </c>
      <c r="BE3" s="28">
        <f t="shared" si="26"/>
        <v>-0.12748383100877961</v>
      </c>
      <c r="BF3" s="38">
        <f t="shared" si="27"/>
        <v>-0.12748383100877961</v>
      </c>
      <c r="BH3" s="66"/>
      <c r="BI3" s="45"/>
      <c r="BJ3" s="82"/>
      <c r="BK3" s="19" t="s">
        <v>207</v>
      </c>
      <c r="BL3" s="19" t="s">
        <v>208</v>
      </c>
      <c r="BM3" s="19" t="s">
        <v>209</v>
      </c>
      <c r="BN3" s="19" t="s">
        <v>210</v>
      </c>
      <c r="BO3" s="21" t="s">
        <v>197</v>
      </c>
    </row>
    <row r="4" spans="1:74" ht="15.75" thickBot="1" x14ac:dyDescent="0.3">
      <c r="A4" s="13" t="s">
        <v>8</v>
      </c>
      <c r="B4" s="13" t="s">
        <v>11</v>
      </c>
      <c r="C4" s="14" t="s">
        <v>12</v>
      </c>
      <c r="D4" s="32">
        <v>2</v>
      </c>
      <c r="E4" s="117"/>
      <c r="F4" s="12">
        <v>8.4364287686669228E-3</v>
      </c>
      <c r="G4" s="10"/>
      <c r="H4" s="71">
        <v>-4.6096066429631745E-3</v>
      </c>
      <c r="I4" s="71">
        <v>2.932639343978085E-2</v>
      </c>
      <c r="J4" s="71">
        <v>-3.9068985316627596E-3</v>
      </c>
      <c r="K4" s="71">
        <v>-1.2744083734328629E-2</v>
      </c>
      <c r="M4" s="23" t="s">
        <v>201</v>
      </c>
      <c r="N4" s="13" t="s">
        <v>198</v>
      </c>
      <c r="O4" s="73" t="s">
        <v>211</v>
      </c>
      <c r="P4" s="13" t="s">
        <v>199</v>
      </c>
      <c r="Q4" s="13">
        <v>50</v>
      </c>
      <c r="S4" s="9">
        <f t="shared" si="0"/>
        <v>0</v>
      </c>
      <c r="T4" s="8">
        <f t="shared" si="1"/>
        <v>1</v>
      </c>
      <c r="U4" s="75">
        <f t="shared" si="2"/>
        <v>1</v>
      </c>
      <c r="V4" s="8">
        <f t="shared" si="3"/>
        <v>1</v>
      </c>
      <c r="W4" s="8">
        <f t="shared" si="4"/>
        <v>50</v>
      </c>
      <c r="Z4" s="40">
        <f t="shared" si="28"/>
        <v>0</v>
      </c>
      <c r="AA4" s="28">
        <f t="shared" si="29"/>
        <v>8.4364287686669228E-3</v>
      </c>
      <c r="AB4" s="28">
        <f t="shared" si="5"/>
        <v>8.4364287686669228E-3</v>
      </c>
      <c r="AC4" s="28">
        <f t="shared" si="6"/>
        <v>8.4364287686669228E-3</v>
      </c>
      <c r="AD4" s="38">
        <f t="shared" si="7"/>
        <v>0</v>
      </c>
      <c r="AE4" s="28"/>
      <c r="AG4" s="40">
        <f t="shared" si="8"/>
        <v>0</v>
      </c>
      <c r="AH4" s="28">
        <f t="shared" si="9"/>
        <v>-4.6096066429631745E-3</v>
      </c>
      <c r="AI4" s="28">
        <f t="shared" si="10"/>
        <v>-4.6096066429631745E-3</v>
      </c>
      <c r="AJ4" s="28">
        <f t="shared" si="11"/>
        <v>-4.6096066429631745E-3</v>
      </c>
      <c r="AK4" s="38">
        <f t="shared" si="12"/>
        <v>0</v>
      </c>
      <c r="AN4" s="40">
        <f t="shared" si="13"/>
        <v>0</v>
      </c>
      <c r="AO4" s="28">
        <f t="shared" si="14"/>
        <v>2.932639343978085E-2</v>
      </c>
      <c r="AP4" s="28">
        <f t="shared" si="15"/>
        <v>2.932639343978085E-2</v>
      </c>
      <c r="AQ4" s="28">
        <f t="shared" si="16"/>
        <v>2.932639343978085E-2</v>
      </c>
      <c r="AR4" s="38">
        <f t="shared" si="17"/>
        <v>0</v>
      </c>
      <c r="AU4" s="40">
        <f t="shared" si="18"/>
        <v>0</v>
      </c>
      <c r="AV4" s="28">
        <f t="shared" si="19"/>
        <v>-3.9068985316627596E-3</v>
      </c>
      <c r="AW4" s="28">
        <f t="shared" si="20"/>
        <v>-3.9068985316627596E-3</v>
      </c>
      <c r="AX4" s="28">
        <f t="shared" si="21"/>
        <v>-3.9068985316627596E-3</v>
      </c>
      <c r="AY4" s="38">
        <f t="shared" si="22"/>
        <v>0</v>
      </c>
      <c r="BB4" s="40">
        <f t="shared" si="23"/>
        <v>0</v>
      </c>
      <c r="BC4" s="28">
        <f t="shared" si="24"/>
        <v>-1.2744083734328629E-2</v>
      </c>
      <c r="BD4" s="28">
        <f t="shared" si="25"/>
        <v>-1.2744083734328629E-2</v>
      </c>
      <c r="BE4" s="28">
        <f t="shared" si="26"/>
        <v>-1.2744083734328629E-2</v>
      </c>
      <c r="BF4" s="38">
        <f t="shared" si="27"/>
        <v>0</v>
      </c>
      <c r="BH4" s="17" t="s">
        <v>217</v>
      </c>
      <c r="BI4" s="41">
        <f>F97</f>
        <v>5.4198308702853055E-4</v>
      </c>
      <c r="BJ4" s="57" t="s">
        <v>217</v>
      </c>
      <c r="BK4" s="151">
        <f>Z97</f>
        <v>-1.2837493479908107E-3</v>
      </c>
      <c r="BL4" s="151">
        <f t="shared" ref="BL4:BO4" si="30">AA97</f>
        <v>-2.8234936871533323E-3</v>
      </c>
      <c r="BM4" s="151">
        <f t="shared" si="30"/>
        <v>1.0354682675432288E-3</v>
      </c>
      <c r="BN4" s="151">
        <f t="shared" si="30"/>
        <v>3.0313693761692217E-4</v>
      </c>
      <c r="BO4" s="152">
        <f t="shared" si="30"/>
        <v>4.2926437934840732E-3</v>
      </c>
    </row>
    <row r="5" spans="1:74" ht="15.75" thickBot="1" x14ac:dyDescent="0.3">
      <c r="A5" s="3" t="s">
        <v>8</v>
      </c>
      <c r="B5" s="3" t="s">
        <v>9</v>
      </c>
      <c r="C5" s="4" t="s">
        <v>10</v>
      </c>
      <c r="D5" s="31">
        <v>2</v>
      </c>
      <c r="E5" s="117"/>
      <c r="F5" s="6">
        <v>-7.9593269300352321E-3</v>
      </c>
      <c r="G5" s="10"/>
      <c r="H5" s="71">
        <v>4.2520359929758743E-2</v>
      </c>
      <c r="I5" s="71">
        <v>7.9855492482037257E-2</v>
      </c>
      <c r="J5" s="71">
        <v>9.2449257714861593E-2</v>
      </c>
      <c r="K5" s="71">
        <v>8.5162540239222026E-2</v>
      </c>
      <c r="M5" s="23" t="s">
        <v>201</v>
      </c>
      <c r="N5" s="3" t="s">
        <v>198</v>
      </c>
      <c r="O5" s="73" t="s">
        <v>211</v>
      </c>
      <c r="P5" s="3" t="s">
        <v>199</v>
      </c>
      <c r="Q5" s="3">
        <v>43</v>
      </c>
      <c r="S5" s="9">
        <f t="shared" si="0"/>
        <v>0</v>
      </c>
      <c r="T5" s="8">
        <f t="shared" si="1"/>
        <v>1</v>
      </c>
      <c r="U5" s="75">
        <f t="shared" si="2"/>
        <v>1</v>
      </c>
      <c r="V5" s="8">
        <f t="shared" si="3"/>
        <v>1</v>
      </c>
      <c r="W5" s="8">
        <f t="shared" si="4"/>
        <v>43</v>
      </c>
      <c r="Z5" s="40">
        <f t="shared" si="28"/>
        <v>0</v>
      </c>
      <c r="AA5" s="28">
        <f t="shared" si="29"/>
        <v>-7.9593269300352321E-3</v>
      </c>
      <c r="AB5" s="28">
        <f t="shared" si="5"/>
        <v>-7.9593269300352321E-3</v>
      </c>
      <c r="AC5" s="28">
        <f t="shared" si="6"/>
        <v>-7.9593269300352321E-3</v>
      </c>
      <c r="AD5" s="38">
        <f t="shared" si="7"/>
        <v>0</v>
      </c>
      <c r="AE5" s="28"/>
      <c r="AG5" s="40">
        <f t="shared" si="8"/>
        <v>0</v>
      </c>
      <c r="AH5" s="28">
        <f t="shared" si="9"/>
        <v>4.2520359929758743E-2</v>
      </c>
      <c r="AI5" s="28">
        <f t="shared" si="10"/>
        <v>4.2520359929758743E-2</v>
      </c>
      <c r="AJ5" s="28">
        <f t="shared" si="11"/>
        <v>4.2520359929758743E-2</v>
      </c>
      <c r="AK5" s="38">
        <f t="shared" si="12"/>
        <v>0</v>
      </c>
      <c r="AN5" s="40">
        <f t="shared" si="13"/>
        <v>0</v>
      </c>
      <c r="AO5" s="28">
        <f t="shared" si="14"/>
        <v>7.9855492482037257E-2</v>
      </c>
      <c r="AP5" s="28">
        <f t="shared" si="15"/>
        <v>7.9855492482037257E-2</v>
      </c>
      <c r="AQ5" s="28">
        <f t="shared" si="16"/>
        <v>7.9855492482037257E-2</v>
      </c>
      <c r="AR5" s="38">
        <f t="shared" si="17"/>
        <v>0</v>
      </c>
      <c r="AU5" s="40">
        <f t="shared" si="18"/>
        <v>0</v>
      </c>
      <c r="AV5" s="28">
        <f t="shared" si="19"/>
        <v>9.2449257714861593E-2</v>
      </c>
      <c r="AW5" s="28">
        <f t="shared" si="20"/>
        <v>9.2449257714861593E-2</v>
      </c>
      <c r="AX5" s="28">
        <f t="shared" si="21"/>
        <v>9.2449257714861593E-2</v>
      </c>
      <c r="AY5" s="38">
        <f t="shared" si="22"/>
        <v>0</v>
      </c>
      <c r="BB5" s="40">
        <f t="shared" si="23"/>
        <v>0</v>
      </c>
      <c r="BC5" s="28">
        <f t="shared" si="24"/>
        <v>8.5162540239222026E-2</v>
      </c>
      <c r="BD5" s="28">
        <f t="shared" si="25"/>
        <v>8.5162540239222026E-2</v>
      </c>
      <c r="BE5" s="28">
        <f t="shared" si="26"/>
        <v>8.5162540239222026E-2</v>
      </c>
      <c r="BF5" s="38">
        <f t="shared" si="27"/>
        <v>0</v>
      </c>
      <c r="BH5" s="67"/>
      <c r="BI5" s="68"/>
      <c r="BJ5" s="144" t="s">
        <v>219</v>
      </c>
      <c r="BK5" s="133">
        <v>3.4902908155859183E-3</v>
      </c>
      <c r="BL5" s="133">
        <v>3.4902908155859183E-3</v>
      </c>
      <c r="BM5" s="133">
        <v>3.4902908155859183E-3</v>
      </c>
      <c r="BN5" s="133">
        <v>3.4902908155859183E-3</v>
      </c>
      <c r="BO5" s="138">
        <v>3.4902908155859183E-3</v>
      </c>
    </row>
    <row r="6" spans="1:74" x14ac:dyDescent="0.25">
      <c r="A6" s="13" t="s">
        <v>13</v>
      </c>
      <c r="B6" s="13" t="s">
        <v>21</v>
      </c>
      <c r="C6" s="14" t="s">
        <v>22</v>
      </c>
      <c r="D6" s="32">
        <v>3</v>
      </c>
      <c r="E6" s="117"/>
      <c r="F6" s="12">
        <v>7.3686856487027346E-3</v>
      </c>
      <c r="G6" s="10"/>
      <c r="H6" s="71">
        <v>-4.1625260462184413E-2</v>
      </c>
      <c r="I6" s="71">
        <v>-9.0893869152055586E-4</v>
      </c>
      <c r="J6" s="71">
        <v>-1.3486517404741959E-2</v>
      </c>
      <c r="K6" s="71">
        <v>-4.8359128220005258E-2</v>
      </c>
      <c r="M6" s="23" t="s">
        <v>201</v>
      </c>
      <c r="N6" s="13" t="s">
        <v>198</v>
      </c>
      <c r="O6" s="73" t="s">
        <v>212</v>
      </c>
      <c r="P6" s="13" t="s">
        <v>199</v>
      </c>
      <c r="Q6" s="13">
        <v>58</v>
      </c>
      <c r="S6" s="9">
        <f t="shared" si="0"/>
        <v>0</v>
      </c>
      <c r="T6" s="8">
        <f t="shared" si="1"/>
        <v>1</v>
      </c>
      <c r="U6" s="75">
        <f t="shared" si="2"/>
        <v>0</v>
      </c>
      <c r="V6" s="8">
        <f t="shared" si="3"/>
        <v>1</v>
      </c>
      <c r="W6" s="8">
        <f t="shared" si="4"/>
        <v>58</v>
      </c>
      <c r="Z6" s="40">
        <f t="shared" si="28"/>
        <v>0</v>
      </c>
      <c r="AA6" s="28">
        <f t="shared" si="29"/>
        <v>7.3686856487027346E-3</v>
      </c>
      <c r="AB6" s="28">
        <f t="shared" si="5"/>
        <v>0</v>
      </c>
      <c r="AC6" s="28">
        <f t="shared" si="6"/>
        <v>7.3686856487027346E-3</v>
      </c>
      <c r="AD6" s="38">
        <f t="shared" si="7"/>
        <v>7.3686856487027346E-3</v>
      </c>
      <c r="AE6" s="28"/>
      <c r="AG6" s="40">
        <f t="shared" si="8"/>
        <v>0</v>
      </c>
      <c r="AH6" s="28">
        <f t="shared" si="9"/>
        <v>-4.1625260462184413E-2</v>
      </c>
      <c r="AI6" s="28">
        <f t="shared" si="10"/>
        <v>0</v>
      </c>
      <c r="AJ6" s="28">
        <f t="shared" si="11"/>
        <v>-4.1625260462184413E-2</v>
      </c>
      <c r="AK6" s="38">
        <f t="shared" si="12"/>
        <v>-4.1625260462184413E-2</v>
      </c>
      <c r="AN6" s="40">
        <f t="shared" si="13"/>
        <v>0</v>
      </c>
      <c r="AO6" s="28">
        <f t="shared" si="14"/>
        <v>-9.0893869152055586E-4</v>
      </c>
      <c r="AP6" s="28">
        <f t="shared" si="15"/>
        <v>0</v>
      </c>
      <c r="AQ6" s="28">
        <f t="shared" si="16"/>
        <v>-9.0893869152055586E-4</v>
      </c>
      <c r="AR6" s="38">
        <f t="shared" si="17"/>
        <v>-9.0893869152055586E-4</v>
      </c>
      <c r="AU6" s="40">
        <f t="shared" si="18"/>
        <v>0</v>
      </c>
      <c r="AV6" s="28">
        <f t="shared" si="19"/>
        <v>-1.3486517404741959E-2</v>
      </c>
      <c r="AW6" s="28">
        <f t="shared" si="20"/>
        <v>0</v>
      </c>
      <c r="AX6" s="28">
        <f t="shared" si="21"/>
        <v>-1.3486517404741959E-2</v>
      </c>
      <c r="AY6" s="38">
        <f t="shared" si="22"/>
        <v>-1.3486517404741959E-2</v>
      </c>
      <c r="BB6" s="40">
        <f t="shared" si="23"/>
        <v>0</v>
      </c>
      <c r="BC6" s="28">
        <f t="shared" si="24"/>
        <v>-4.8359128220005258E-2</v>
      </c>
      <c r="BD6" s="28">
        <f t="shared" si="25"/>
        <v>0</v>
      </c>
      <c r="BE6" s="28">
        <f t="shared" si="26"/>
        <v>-4.8359128220005258E-2</v>
      </c>
      <c r="BF6" s="38">
        <f t="shared" si="27"/>
        <v>-4.8359128220005258E-2</v>
      </c>
      <c r="BH6" s="67"/>
      <c r="BI6" s="68"/>
      <c r="BJ6" s="144" t="s">
        <v>230</v>
      </c>
      <c r="BK6" s="133">
        <f>SKEW(Z2:Z96)</f>
        <v>-0.85449947573340379</v>
      </c>
      <c r="BL6" s="133">
        <f>SKEW(AA2:AA96)</f>
        <v>-1.2153019555432478</v>
      </c>
      <c r="BM6" s="133">
        <f>SKEW(AB2:AB96)</f>
        <v>2.0973268021702176</v>
      </c>
      <c r="BN6" s="133">
        <f>SKEW(AC2:AC96)</f>
        <v>1.7687413157237244</v>
      </c>
      <c r="BO6" s="138">
        <f>SKEW(AD2:AD96)</f>
        <v>5.1947937481199933</v>
      </c>
    </row>
    <row r="7" spans="1:74" x14ac:dyDescent="0.25">
      <c r="A7" s="8" t="s">
        <v>13</v>
      </c>
      <c r="B7" s="8" t="s">
        <v>19</v>
      </c>
      <c r="C7" s="7" t="s">
        <v>20</v>
      </c>
      <c r="D7" s="30">
        <v>3</v>
      </c>
      <c r="E7" s="117"/>
      <c r="F7" s="10">
        <v>3.8126592677973921E-2</v>
      </c>
      <c r="G7" s="10"/>
      <c r="H7" s="71">
        <v>-4.7405237239169014E-2</v>
      </c>
      <c r="I7" s="71">
        <v>-6.1156960757987419E-2</v>
      </c>
      <c r="J7" s="71">
        <v>-0.10020317639616376</v>
      </c>
      <c r="K7" s="71">
        <v>1.2236125106774562E-2</v>
      </c>
      <c r="M7" s="23" t="s">
        <v>201</v>
      </c>
      <c r="N7" s="8" t="s">
        <v>198</v>
      </c>
      <c r="O7" s="73" t="s">
        <v>211</v>
      </c>
      <c r="P7" s="8" t="s">
        <v>199</v>
      </c>
      <c r="Q7" s="8">
        <v>58</v>
      </c>
      <c r="S7" s="9">
        <f t="shared" si="0"/>
        <v>0</v>
      </c>
      <c r="T7" s="8">
        <f t="shared" si="1"/>
        <v>1</v>
      </c>
      <c r="U7" s="75">
        <f t="shared" si="2"/>
        <v>1</v>
      </c>
      <c r="V7" s="8">
        <f t="shared" si="3"/>
        <v>1</v>
      </c>
      <c r="W7" s="8">
        <f t="shared" si="4"/>
        <v>58</v>
      </c>
      <c r="Z7" s="40">
        <f t="shared" si="28"/>
        <v>0</v>
      </c>
      <c r="AA7" s="28">
        <f t="shared" si="29"/>
        <v>3.8126592677973921E-2</v>
      </c>
      <c r="AB7" s="28">
        <f t="shared" si="5"/>
        <v>3.8126592677973921E-2</v>
      </c>
      <c r="AC7" s="28">
        <f t="shared" si="6"/>
        <v>3.8126592677973921E-2</v>
      </c>
      <c r="AD7" s="38">
        <f t="shared" si="7"/>
        <v>3.8126592677973921E-2</v>
      </c>
      <c r="AE7" s="28"/>
      <c r="AG7" s="40">
        <f t="shared" si="8"/>
        <v>0</v>
      </c>
      <c r="AH7" s="28">
        <f t="shared" si="9"/>
        <v>-4.7405237239169014E-2</v>
      </c>
      <c r="AI7" s="28">
        <f t="shared" si="10"/>
        <v>-4.7405237239169014E-2</v>
      </c>
      <c r="AJ7" s="28">
        <f t="shared" si="11"/>
        <v>-4.7405237239169014E-2</v>
      </c>
      <c r="AK7" s="38">
        <f t="shared" si="12"/>
        <v>-4.7405237239169014E-2</v>
      </c>
      <c r="AN7" s="40">
        <f t="shared" si="13"/>
        <v>0</v>
      </c>
      <c r="AO7" s="28">
        <f t="shared" si="14"/>
        <v>-6.1156960757987419E-2</v>
      </c>
      <c r="AP7" s="28">
        <f t="shared" si="15"/>
        <v>-6.1156960757987419E-2</v>
      </c>
      <c r="AQ7" s="28">
        <f t="shared" si="16"/>
        <v>-6.1156960757987419E-2</v>
      </c>
      <c r="AR7" s="38">
        <f t="shared" si="17"/>
        <v>-6.1156960757987419E-2</v>
      </c>
      <c r="AU7" s="40">
        <f t="shared" si="18"/>
        <v>0</v>
      </c>
      <c r="AV7" s="28">
        <f t="shared" si="19"/>
        <v>-0.10020317639616376</v>
      </c>
      <c r="AW7" s="28">
        <f t="shared" si="20"/>
        <v>-0.10020317639616376</v>
      </c>
      <c r="AX7" s="28">
        <f t="shared" si="21"/>
        <v>-0.10020317639616376</v>
      </c>
      <c r="AY7" s="38">
        <f t="shared" si="22"/>
        <v>-0.10020317639616376</v>
      </c>
      <c r="BB7" s="40">
        <f t="shared" si="23"/>
        <v>0</v>
      </c>
      <c r="BC7" s="28">
        <f t="shared" si="24"/>
        <v>1.2236125106774562E-2</v>
      </c>
      <c r="BD7" s="28">
        <f t="shared" si="25"/>
        <v>1.2236125106774562E-2</v>
      </c>
      <c r="BE7" s="28">
        <f t="shared" si="26"/>
        <v>1.2236125106774562E-2</v>
      </c>
      <c r="BF7" s="38">
        <f t="shared" si="27"/>
        <v>1.2236125106774562E-2</v>
      </c>
      <c r="BH7" s="67"/>
      <c r="BI7" s="68"/>
      <c r="BJ7" s="145" t="s">
        <v>229</v>
      </c>
      <c r="BK7" s="133">
        <f>BK4/BK5</f>
        <v>-0.36780584077928946</v>
      </c>
      <c r="BL7" s="133">
        <f>BL4/BL5</f>
        <v>-0.80895657019323475</v>
      </c>
      <c r="BM7" s="133">
        <f>BM4/BM5</f>
        <v>0.29667105758618678</v>
      </c>
      <c r="BN7" s="133">
        <f>BN4/BN5</f>
        <v>8.6851484198182574E-2</v>
      </c>
      <c r="BO7" s="138">
        <f>BO4/BO5</f>
        <v>1.2298814111177332</v>
      </c>
    </row>
    <row r="8" spans="1:74" ht="15.75" thickBot="1" x14ac:dyDescent="0.3">
      <c r="A8" s="8" t="s">
        <v>13</v>
      </c>
      <c r="B8" s="8" t="s">
        <v>17</v>
      </c>
      <c r="C8" s="7" t="s">
        <v>18</v>
      </c>
      <c r="D8" s="30">
        <v>3</v>
      </c>
      <c r="E8" s="117"/>
      <c r="F8" s="10">
        <v>-4.9332487052181524E-2</v>
      </c>
      <c r="G8" s="10"/>
      <c r="H8" s="71">
        <v>-7.8589316571257672E-2</v>
      </c>
      <c r="I8" s="71">
        <v>-5.6266433506109756E-2</v>
      </c>
      <c r="J8" s="71">
        <v>-0.11915704010745273</v>
      </c>
      <c r="K8" s="71">
        <v>-0.19280107241253236</v>
      </c>
      <c r="M8" s="23" t="s">
        <v>198</v>
      </c>
      <c r="N8" s="8" t="s">
        <v>198</v>
      </c>
      <c r="O8" s="73" t="s">
        <v>211</v>
      </c>
      <c r="P8" s="8" t="s">
        <v>199</v>
      </c>
      <c r="Q8" s="8">
        <v>55</v>
      </c>
      <c r="S8" s="9">
        <f t="shared" si="0"/>
        <v>1</v>
      </c>
      <c r="T8" s="8">
        <f t="shared" si="1"/>
        <v>1</v>
      </c>
      <c r="U8" s="75">
        <f t="shared" si="2"/>
        <v>1</v>
      </c>
      <c r="V8" s="8">
        <f t="shared" si="3"/>
        <v>1</v>
      </c>
      <c r="W8" s="8">
        <f t="shared" si="4"/>
        <v>55</v>
      </c>
      <c r="Z8" s="40">
        <f t="shared" si="28"/>
        <v>-4.9332487052181524E-2</v>
      </c>
      <c r="AA8" s="28">
        <f t="shared" si="29"/>
        <v>-4.9332487052181524E-2</v>
      </c>
      <c r="AB8" s="28">
        <f t="shared" si="5"/>
        <v>-4.9332487052181524E-2</v>
      </c>
      <c r="AC8" s="28">
        <f t="shared" si="6"/>
        <v>-4.9332487052181524E-2</v>
      </c>
      <c r="AD8" s="38">
        <f t="shared" si="7"/>
        <v>-4.9332487052181524E-2</v>
      </c>
      <c r="AE8" s="28"/>
      <c r="AG8" s="40">
        <f t="shared" si="8"/>
        <v>-7.8589316571257672E-2</v>
      </c>
      <c r="AH8" s="28">
        <f t="shared" si="9"/>
        <v>-7.8589316571257672E-2</v>
      </c>
      <c r="AI8" s="28">
        <f t="shared" si="10"/>
        <v>-7.8589316571257672E-2</v>
      </c>
      <c r="AJ8" s="28">
        <f t="shared" si="11"/>
        <v>-7.8589316571257672E-2</v>
      </c>
      <c r="AK8" s="38">
        <f t="shared" si="12"/>
        <v>-7.8589316571257672E-2</v>
      </c>
      <c r="AN8" s="40">
        <f t="shared" si="13"/>
        <v>-5.6266433506109756E-2</v>
      </c>
      <c r="AO8" s="28">
        <f t="shared" si="14"/>
        <v>-5.6266433506109756E-2</v>
      </c>
      <c r="AP8" s="28">
        <f t="shared" si="15"/>
        <v>-5.6266433506109756E-2</v>
      </c>
      <c r="AQ8" s="28">
        <f t="shared" si="16"/>
        <v>-5.6266433506109756E-2</v>
      </c>
      <c r="AR8" s="38">
        <f t="shared" si="17"/>
        <v>-5.6266433506109756E-2</v>
      </c>
      <c r="AU8" s="40">
        <f t="shared" si="18"/>
        <v>-0.11915704010745273</v>
      </c>
      <c r="AV8" s="28">
        <f t="shared" si="19"/>
        <v>-0.11915704010745273</v>
      </c>
      <c r="AW8" s="28">
        <f t="shared" si="20"/>
        <v>-0.11915704010745273</v>
      </c>
      <c r="AX8" s="28">
        <f t="shared" si="21"/>
        <v>-0.11915704010745273</v>
      </c>
      <c r="AY8" s="38">
        <f t="shared" si="22"/>
        <v>-0.11915704010745273</v>
      </c>
      <c r="BB8" s="40">
        <f t="shared" si="23"/>
        <v>-0.19280107241253236</v>
      </c>
      <c r="BC8" s="28">
        <f t="shared" si="24"/>
        <v>-0.19280107241253236</v>
      </c>
      <c r="BD8" s="28">
        <f t="shared" si="25"/>
        <v>-0.19280107241253236</v>
      </c>
      <c r="BE8" s="28">
        <f t="shared" si="26"/>
        <v>-0.19280107241253236</v>
      </c>
      <c r="BF8" s="38">
        <f t="shared" si="27"/>
        <v>-0.19280107241253236</v>
      </c>
      <c r="BH8" s="67"/>
      <c r="BI8" s="68"/>
      <c r="BJ8" s="145" t="s">
        <v>228</v>
      </c>
      <c r="BK8" s="133">
        <f>SQRT(95)</f>
        <v>9.7467943448089631</v>
      </c>
      <c r="BL8" s="133">
        <f t="shared" ref="BL8:BO8" si="31">SQRT(95)</f>
        <v>9.7467943448089631</v>
      </c>
      <c r="BM8" s="133">
        <f t="shared" si="31"/>
        <v>9.7467943448089631</v>
      </c>
      <c r="BN8" s="133">
        <f t="shared" si="31"/>
        <v>9.7467943448089631</v>
      </c>
      <c r="BO8" s="138">
        <f t="shared" si="31"/>
        <v>9.7467943448089631</v>
      </c>
    </row>
    <row r="9" spans="1:74" ht="15.75" thickBot="1" x14ac:dyDescent="0.3">
      <c r="A9" s="8" t="s">
        <v>13</v>
      </c>
      <c r="B9" s="8" t="s">
        <v>16</v>
      </c>
      <c r="C9" s="7">
        <v>41759</v>
      </c>
      <c r="D9" s="30">
        <v>3</v>
      </c>
      <c r="E9" s="117"/>
      <c r="F9" s="10">
        <v>-6.8430463869939478E-2</v>
      </c>
      <c r="G9" s="10"/>
      <c r="H9" s="71">
        <v>-8.2135667315237665E-2</v>
      </c>
      <c r="I9" s="71">
        <v>-2.2711098230590476E-2</v>
      </c>
      <c r="J9" s="71">
        <v>3.2940989259970736E-2</v>
      </c>
      <c r="K9" s="71">
        <v>1.2216926292965988E-2</v>
      </c>
      <c r="M9" s="23" t="s">
        <v>201</v>
      </c>
      <c r="N9" s="8" t="s">
        <v>198</v>
      </c>
      <c r="O9" s="73" t="s">
        <v>212</v>
      </c>
      <c r="P9" s="8" t="s">
        <v>199</v>
      </c>
      <c r="Q9" s="8">
        <v>48</v>
      </c>
      <c r="S9" s="9">
        <f t="shared" si="0"/>
        <v>0</v>
      </c>
      <c r="T9" s="8">
        <f t="shared" si="1"/>
        <v>1</v>
      </c>
      <c r="U9" s="75">
        <f t="shared" si="2"/>
        <v>0</v>
      </c>
      <c r="V9" s="8">
        <f t="shared" si="3"/>
        <v>1</v>
      </c>
      <c r="W9" s="8">
        <f t="shared" si="4"/>
        <v>48</v>
      </c>
      <c r="Z9" s="40">
        <f t="shared" si="28"/>
        <v>0</v>
      </c>
      <c r="AA9" s="28">
        <f t="shared" si="29"/>
        <v>-6.8430463869939478E-2</v>
      </c>
      <c r="AB9" s="28">
        <f t="shared" si="5"/>
        <v>0</v>
      </c>
      <c r="AC9" s="28">
        <f t="shared" si="6"/>
        <v>-6.8430463869939478E-2</v>
      </c>
      <c r="AD9" s="38">
        <f t="shared" si="7"/>
        <v>0</v>
      </c>
      <c r="AE9" s="28"/>
      <c r="AG9" s="40">
        <f t="shared" si="8"/>
        <v>0</v>
      </c>
      <c r="AH9" s="28">
        <f t="shared" si="9"/>
        <v>-8.2135667315237665E-2</v>
      </c>
      <c r="AI9" s="28">
        <f t="shared" si="10"/>
        <v>0</v>
      </c>
      <c r="AJ9" s="28">
        <f t="shared" si="11"/>
        <v>-8.2135667315237665E-2</v>
      </c>
      <c r="AK9" s="38">
        <f t="shared" si="12"/>
        <v>0</v>
      </c>
      <c r="AN9" s="40">
        <f t="shared" si="13"/>
        <v>0</v>
      </c>
      <c r="AO9" s="28">
        <f t="shared" si="14"/>
        <v>-2.2711098230590476E-2</v>
      </c>
      <c r="AP9" s="28">
        <f t="shared" si="15"/>
        <v>0</v>
      </c>
      <c r="AQ9" s="28">
        <f t="shared" si="16"/>
        <v>-2.2711098230590476E-2</v>
      </c>
      <c r="AR9" s="38">
        <f t="shared" si="17"/>
        <v>0</v>
      </c>
      <c r="AU9" s="40">
        <f t="shared" si="18"/>
        <v>0</v>
      </c>
      <c r="AV9" s="28">
        <f t="shared" si="19"/>
        <v>3.2940989259970736E-2</v>
      </c>
      <c r="AW9" s="28">
        <f t="shared" si="20"/>
        <v>0</v>
      </c>
      <c r="AX9" s="28">
        <f t="shared" si="21"/>
        <v>3.2940989259970736E-2</v>
      </c>
      <c r="AY9" s="38">
        <f t="shared" si="22"/>
        <v>0</v>
      </c>
      <c r="BB9" s="40">
        <f t="shared" si="23"/>
        <v>0</v>
      </c>
      <c r="BC9" s="28">
        <f t="shared" si="24"/>
        <v>1.2216926292965988E-2</v>
      </c>
      <c r="BD9" s="28">
        <f t="shared" si="25"/>
        <v>0</v>
      </c>
      <c r="BE9" s="28">
        <f t="shared" si="26"/>
        <v>1.2216926292965988E-2</v>
      </c>
      <c r="BF9" s="38">
        <f t="shared" si="27"/>
        <v>0</v>
      </c>
      <c r="BH9" s="67"/>
      <c r="BI9" s="68"/>
      <c r="BJ9" s="146" t="s">
        <v>227</v>
      </c>
      <c r="BK9" s="134">
        <f>BK8*((BK7)+((1/3)*BK6*(BK7^2))+((1/27)*(BK6^2)*(BK7^3))+((1/(6*110))*BK6))</f>
        <v>-3.9862311780239121</v>
      </c>
      <c r="BL9" s="134">
        <f t="shared" ref="BL9:BO9" si="32">BL8*((BL7)+((1/3)*BL6*(BL7^2))+((1/27)*(BL6^2)*(BL7^3))+((1/(6*110))*BL6))</f>
        <v>-10.768832773252864</v>
      </c>
      <c r="BM9" s="134">
        <f t="shared" si="32"/>
        <v>3.5637590786987938</v>
      </c>
      <c r="BN9" s="134">
        <f t="shared" si="32"/>
        <v>0.91673100342881852</v>
      </c>
      <c r="BO9" s="135">
        <f t="shared" si="32"/>
        <v>55.715968344577064</v>
      </c>
      <c r="BQ9" s="186"/>
      <c r="BR9" s="185" t="s">
        <v>217</v>
      </c>
      <c r="BS9" s="64" t="s">
        <v>220</v>
      </c>
      <c r="BT9" s="64" t="s">
        <v>221</v>
      </c>
      <c r="BU9" s="64" t="s">
        <v>222</v>
      </c>
      <c r="BV9" s="63" t="s">
        <v>223</v>
      </c>
    </row>
    <row r="10" spans="1:74" ht="15.75" thickBot="1" x14ac:dyDescent="0.3">
      <c r="A10" s="3" t="s">
        <v>13</v>
      </c>
      <c r="B10" s="3" t="s">
        <v>14</v>
      </c>
      <c r="C10" s="4" t="s">
        <v>15</v>
      </c>
      <c r="D10" s="31">
        <v>3</v>
      </c>
      <c r="E10" s="117"/>
      <c r="F10" s="6">
        <v>-9.4642717064841175E-3</v>
      </c>
      <c r="G10" s="10"/>
      <c r="H10" s="71">
        <v>2.3445805408075407E-2</v>
      </c>
      <c r="I10" s="71">
        <v>-4.0195021504606333E-2</v>
      </c>
      <c r="J10" s="71">
        <v>-0.16898898952603872</v>
      </c>
      <c r="K10" s="71">
        <v>-0.1700793112264076</v>
      </c>
      <c r="M10" s="23" t="s">
        <v>201</v>
      </c>
      <c r="N10" s="3" t="s">
        <v>198</v>
      </c>
      <c r="O10" s="73" t="s">
        <v>211</v>
      </c>
      <c r="P10" s="3" t="s">
        <v>199</v>
      </c>
      <c r="Q10" s="3">
        <v>35</v>
      </c>
      <c r="S10" s="9">
        <f t="shared" si="0"/>
        <v>0</v>
      </c>
      <c r="T10" s="8">
        <f t="shared" si="1"/>
        <v>1</v>
      </c>
      <c r="U10" s="75">
        <f t="shared" si="2"/>
        <v>1</v>
      </c>
      <c r="V10" s="8">
        <f t="shared" si="3"/>
        <v>1</v>
      </c>
      <c r="W10" s="8">
        <f t="shared" si="4"/>
        <v>35</v>
      </c>
      <c r="Z10" s="40">
        <f t="shared" si="28"/>
        <v>0</v>
      </c>
      <c r="AA10" s="28">
        <f t="shared" si="29"/>
        <v>-9.4642717064841175E-3</v>
      </c>
      <c r="AB10" s="28">
        <f t="shared" si="5"/>
        <v>-9.4642717064841175E-3</v>
      </c>
      <c r="AC10" s="28">
        <f t="shared" si="6"/>
        <v>-9.4642717064841175E-3</v>
      </c>
      <c r="AD10" s="38">
        <f t="shared" si="7"/>
        <v>0</v>
      </c>
      <c r="AE10" s="28"/>
      <c r="AG10" s="40">
        <f t="shared" si="8"/>
        <v>0</v>
      </c>
      <c r="AH10" s="28">
        <f t="shared" si="9"/>
        <v>2.3445805408075407E-2</v>
      </c>
      <c r="AI10" s="28">
        <f t="shared" si="10"/>
        <v>2.3445805408075407E-2</v>
      </c>
      <c r="AJ10" s="28">
        <f t="shared" si="11"/>
        <v>2.3445805408075407E-2</v>
      </c>
      <c r="AK10" s="38">
        <f t="shared" si="12"/>
        <v>0</v>
      </c>
      <c r="AN10" s="40">
        <f t="shared" si="13"/>
        <v>0</v>
      </c>
      <c r="AO10" s="28">
        <f t="shared" si="14"/>
        <v>-4.0195021504606333E-2</v>
      </c>
      <c r="AP10" s="28">
        <f t="shared" si="15"/>
        <v>-4.0195021504606333E-2</v>
      </c>
      <c r="AQ10" s="28">
        <f t="shared" si="16"/>
        <v>-4.0195021504606333E-2</v>
      </c>
      <c r="AR10" s="38">
        <f t="shared" si="17"/>
        <v>0</v>
      </c>
      <c r="AU10" s="40">
        <f t="shared" si="18"/>
        <v>0</v>
      </c>
      <c r="AV10" s="28">
        <f t="shared" si="19"/>
        <v>-0.16898898952603872</v>
      </c>
      <c r="AW10" s="28">
        <f t="shared" si="20"/>
        <v>-0.16898898952603872</v>
      </c>
      <c r="AX10" s="28">
        <f t="shared" si="21"/>
        <v>-0.16898898952603872</v>
      </c>
      <c r="AY10" s="38">
        <f t="shared" si="22"/>
        <v>0</v>
      </c>
      <c r="BB10" s="40">
        <f t="shared" si="23"/>
        <v>0</v>
      </c>
      <c r="BC10" s="28">
        <f t="shared" si="24"/>
        <v>-0.1700793112264076</v>
      </c>
      <c r="BD10" s="28">
        <f t="shared" si="25"/>
        <v>-0.1700793112264076</v>
      </c>
      <c r="BE10" s="28">
        <f t="shared" si="26"/>
        <v>-0.1700793112264076</v>
      </c>
      <c r="BF10" s="38">
        <f t="shared" si="27"/>
        <v>0</v>
      </c>
      <c r="BH10" s="142"/>
      <c r="BI10" s="69"/>
      <c r="BJ10" s="144" t="s">
        <v>226</v>
      </c>
      <c r="BK10" s="128">
        <f>(BK4/BK5)*BK8</f>
        <v>-3.5849278888952845</v>
      </c>
      <c r="BL10" s="128">
        <f t="shared" ref="BL10:BM10" si="33">(BL4/BL5)*BL8</f>
        <v>-7.8847333235554755</v>
      </c>
      <c r="BM10" s="128">
        <f t="shared" si="33"/>
        <v>2.8915917863495397</v>
      </c>
      <c r="BN10" s="128">
        <f>(BN4/BN5)*BN8</f>
        <v>0.84652355502111098</v>
      </c>
      <c r="BO10" s="140">
        <f>(BO4/BO5)*BO8</f>
        <v>11.987401182667989</v>
      </c>
      <c r="BQ10" s="187" t="s">
        <v>207</v>
      </c>
      <c r="BR10" s="182">
        <v>-1.2837493479908107E-3</v>
      </c>
      <c r="BS10" s="183">
        <v>-3.9082073870671408E-3</v>
      </c>
      <c r="BT10" s="183">
        <v>-4.4313594536161014E-3</v>
      </c>
      <c r="BU10" s="183">
        <v>-1.127121259178657E-2</v>
      </c>
      <c r="BV10" s="184">
        <v>-1.5834740088365502E-2</v>
      </c>
    </row>
    <row r="11" spans="1:74" ht="15.75" thickBot="1" x14ac:dyDescent="0.3">
      <c r="A11" s="8" t="s">
        <v>23</v>
      </c>
      <c r="B11" s="8" t="s">
        <v>27</v>
      </c>
      <c r="C11" s="7">
        <v>39392</v>
      </c>
      <c r="D11" s="30">
        <v>5</v>
      </c>
      <c r="E11" s="117"/>
      <c r="F11" s="10">
        <v>-1.0305846512500267E-2</v>
      </c>
      <c r="G11" s="10"/>
      <c r="H11" s="71">
        <v>-1.1622272943754973E-2</v>
      </c>
      <c r="I11" s="71">
        <v>-3.3639286373451371E-2</v>
      </c>
      <c r="J11" s="71">
        <v>-5.5734317048466188E-2</v>
      </c>
      <c r="K11" s="71">
        <v>-0.10566128764246874</v>
      </c>
      <c r="L11" s="76"/>
      <c r="M11" s="26" t="s">
        <v>201</v>
      </c>
      <c r="N11" s="8" t="s">
        <v>201</v>
      </c>
      <c r="O11" s="30" t="s">
        <v>211</v>
      </c>
      <c r="P11" s="8" t="s">
        <v>199</v>
      </c>
      <c r="Q11" s="8">
        <v>61</v>
      </c>
      <c r="R11" s="76"/>
      <c r="S11" s="9">
        <f t="shared" si="0"/>
        <v>0</v>
      </c>
      <c r="T11" s="8">
        <f t="shared" si="1"/>
        <v>0</v>
      </c>
      <c r="U11" s="75">
        <f t="shared" si="2"/>
        <v>1</v>
      </c>
      <c r="V11" s="8">
        <f t="shared" si="3"/>
        <v>1</v>
      </c>
      <c r="W11" s="8">
        <f t="shared" si="4"/>
        <v>61</v>
      </c>
      <c r="Z11" s="40">
        <f t="shared" si="28"/>
        <v>0</v>
      </c>
      <c r="AA11" s="28">
        <f t="shared" si="29"/>
        <v>0</v>
      </c>
      <c r="AB11" s="28">
        <f t="shared" si="5"/>
        <v>-1.0305846512500267E-2</v>
      </c>
      <c r="AC11" s="28">
        <f t="shared" si="6"/>
        <v>-1.0305846512500267E-2</v>
      </c>
      <c r="AD11" s="38">
        <f t="shared" si="7"/>
        <v>-1.0305846512500267E-2</v>
      </c>
      <c r="AE11" s="28"/>
      <c r="AG11" s="40">
        <f t="shared" si="8"/>
        <v>0</v>
      </c>
      <c r="AH11" s="28">
        <f t="shared" si="9"/>
        <v>0</v>
      </c>
      <c r="AI11" s="28">
        <f t="shared" si="10"/>
        <v>-1.1622272943754973E-2</v>
      </c>
      <c r="AJ11" s="28">
        <f t="shared" si="11"/>
        <v>-1.1622272943754973E-2</v>
      </c>
      <c r="AK11" s="38">
        <f t="shared" si="12"/>
        <v>-1.1622272943754973E-2</v>
      </c>
      <c r="AN11" s="40">
        <f t="shared" si="13"/>
        <v>0</v>
      </c>
      <c r="AO11" s="28">
        <f t="shared" si="14"/>
        <v>0</v>
      </c>
      <c r="AP11" s="28">
        <f t="shared" si="15"/>
        <v>-3.3639286373451371E-2</v>
      </c>
      <c r="AQ11" s="28">
        <f t="shared" si="16"/>
        <v>-3.3639286373451371E-2</v>
      </c>
      <c r="AR11" s="38">
        <f t="shared" si="17"/>
        <v>-3.3639286373451371E-2</v>
      </c>
      <c r="AU11" s="40">
        <f t="shared" si="18"/>
        <v>0</v>
      </c>
      <c r="AV11" s="28">
        <f t="shared" si="19"/>
        <v>0</v>
      </c>
      <c r="AW11" s="28">
        <f t="shared" si="20"/>
        <v>-5.5734317048466188E-2</v>
      </c>
      <c r="AX11" s="28">
        <f t="shared" si="21"/>
        <v>-5.5734317048466188E-2</v>
      </c>
      <c r="AY11" s="38">
        <f t="shared" si="22"/>
        <v>-5.5734317048466188E-2</v>
      </c>
      <c r="BB11" s="40">
        <f t="shared" si="23"/>
        <v>0</v>
      </c>
      <c r="BC11" s="28">
        <f t="shared" si="24"/>
        <v>0</v>
      </c>
      <c r="BD11" s="28">
        <f t="shared" si="25"/>
        <v>-0.10566128764246874</v>
      </c>
      <c r="BE11" s="28">
        <f t="shared" si="26"/>
        <v>-0.10566128764246874</v>
      </c>
      <c r="BF11" s="38">
        <f t="shared" si="27"/>
        <v>-0.10566128764246874</v>
      </c>
      <c r="BH11" s="67"/>
      <c r="BI11" s="68"/>
      <c r="BJ11" s="17"/>
      <c r="BK11" s="19" t="s">
        <v>207</v>
      </c>
      <c r="BL11" s="19" t="s">
        <v>208</v>
      </c>
      <c r="BM11" s="19" t="s">
        <v>209</v>
      </c>
      <c r="BN11" s="19" t="s">
        <v>210</v>
      </c>
      <c r="BO11" s="21" t="s">
        <v>197</v>
      </c>
      <c r="BQ11" s="187" t="s">
        <v>208</v>
      </c>
      <c r="BR11" s="44">
        <v>-2.8234936871533323E-3</v>
      </c>
      <c r="BS11" s="43">
        <v>-8.9546000429688525E-3</v>
      </c>
      <c r="BT11" s="43">
        <v>-9.6753080728282093E-3</v>
      </c>
      <c r="BU11" s="43">
        <v>-2.4632450045844852E-2</v>
      </c>
      <c r="BV11" s="65">
        <v>-2.5082715494299149E-2</v>
      </c>
    </row>
    <row r="12" spans="1:74" ht="15.75" thickBot="1" x14ac:dyDescent="0.3">
      <c r="A12" s="8" t="s">
        <v>23</v>
      </c>
      <c r="B12" s="8" t="s">
        <v>26</v>
      </c>
      <c r="C12" s="7">
        <v>40696</v>
      </c>
      <c r="D12" s="30">
        <v>5</v>
      </c>
      <c r="E12" s="117"/>
      <c r="F12" s="10">
        <v>-2.1676258044134864E-4</v>
      </c>
      <c r="G12" s="10"/>
      <c r="H12" s="71">
        <v>1.7395576819106721E-3</v>
      </c>
      <c r="I12" s="71">
        <v>-7.82468724879023E-3</v>
      </c>
      <c r="J12" s="71">
        <v>-7.5745234877524631E-2</v>
      </c>
      <c r="K12" s="71">
        <v>-0.10444714610935019</v>
      </c>
      <c r="L12" s="76"/>
      <c r="M12" s="26" t="s">
        <v>201</v>
      </c>
      <c r="N12" s="8" t="s">
        <v>201</v>
      </c>
      <c r="O12" s="30" t="s">
        <v>211</v>
      </c>
      <c r="P12" s="8" t="s">
        <v>199</v>
      </c>
      <c r="Q12" s="8">
        <v>74</v>
      </c>
      <c r="R12" s="76"/>
      <c r="S12" s="9">
        <f t="shared" si="0"/>
        <v>0</v>
      </c>
      <c r="T12" s="8">
        <f t="shared" si="1"/>
        <v>0</v>
      </c>
      <c r="U12" s="75">
        <f t="shared" si="2"/>
        <v>1</v>
      </c>
      <c r="V12" s="8">
        <f t="shared" si="3"/>
        <v>1</v>
      </c>
      <c r="W12" s="8">
        <f t="shared" si="4"/>
        <v>74</v>
      </c>
      <c r="Z12" s="40">
        <f t="shared" si="28"/>
        <v>0</v>
      </c>
      <c r="AA12" s="28">
        <f t="shared" si="29"/>
        <v>0</v>
      </c>
      <c r="AB12" s="28">
        <f t="shared" si="5"/>
        <v>-2.1676258044134864E-4</v>
      </c>
      <c r="AC12" s="28">
        <f t="shared" si="6"/>
        <v>-2.1676258044134864E-4</v>
      </c>
      <c r="AD12" s="38">
        <f t="shared" si="7"/>
        <v>-2.1676258044134864E-4</v>
      </c>
      <c r="AE12" s="28"/>
      <c r="AG12" s="40">
        <f t="shared" si="8"/>
        <v>0</v>
      </c>
      <c r="AH12" s="28">
        <f t="shared" si="9"/>
        <v>0</v>
      </c>
      <c r="AI12" s="28">
        <f t="shared" si="10"/>
        <v>1.7395576819106721E-3</v>
      </c>
      <c r="AJ12" s="28">
        <f t="shared" si="11"/>
        <v>1.7395576819106721E-3</v>
      </c>
      <c r="AK12" s="38">
        <f t="shared" si="12"/>
        <v>1.7395576819106721E-3</v>
      </c>
      <c r="AN12" s="40">
        <f t="shared" si="13"/>
        <v>0</v>
      </c>
      <c r="AO12" s="28">
        <f t="shared" si="14"/>
        <v>0</v>
      </c>
      <c r="AP12" s="28">
        <f t="shared" si="15"/>
        <v>-7.82468724879023E-3</v>
      </c>
      <c r="AQ12" s="28">
        <f t="shared" si="16"/>
        <v>-7.82468724879023E-3</v>
      </c>
      <c r="AR12" s="38">
        <f t="shared" si="17"/>
        <v>-7.82468724879023E-3</v>
      </c>
      <c r="AU12" s="40">
        <f t="shared" si="18"/>
        <v>0</v>
      </c>
      <c r="AV12" s="28">
        <f t="shared" si="19"/>
        <v>0</v>
      </c>
      <c r="AW12" s="28">
        <f t="shared" si="20"/>
        <v>-7.5745234877524631E-2</v>
      </c>
      <c r="AX12" s="28">
        <f t="shared" si="21"/>
        <v>-7.5745234877524631E-2</v>
      </c>
      <c r="AY12" s="38">
        <f t="shared" si="22"/>
        <v>-7.5745234877524631E-2</v>
      </c>
      <c r="BB12" s="40">
        <f t="shared" si="23"/>
        <v>0</v>
      </c>
      <c r="BC12" s="28">
        <f t="shared" si="24"/>
        <v>0</v>
      </c>
      <c r="BD12" s="28">
        <f t="shared" si="25"/>
        <v>-0.10444714610935019</v>
      </c>
      <c r="BE12" s="28">
        <f t="shared" si="26"/>
        <v>-0.10444714610935019</v>
      </c>
      <c r="BF12" s="38">
        <f t="shared" si="27"/>
        <v>-0.10444714610935019</v>
      </c>
      <c r="BH12" s="17" t="s">
        <v>220</v>
      </c>
      <c r="BI12" s="41">
        <f>H97</f>
        <v>6.9958714418557714E-3</v>
      </c>
      <c r="BJ12" s="17" t="s">
        <v>220</v>
      </c>
      <c r="BK12" s="129">
        <f>AG97</f>
        <v>-3.9082073870671408E-3</v>
      </c>
      <c r="BL12" s="129">
        <f t="shared" ref="BL12:BO12" si="34">AH97</f>
        <v>-8.9546000429688525E-3</v>
      </c>
      <c r="BM12" s="129">
        <f t="shared" si="34"/>
        <v>6.4581545542832051E-3</v>
      </c>
      <c r="BN12" s="129">
        <f t="shared" si="34"/>
        <v>5.6301291731513277E-3</v>
      </c>
      <c r="BO12" s="130">
        <f t="shared" si="34"/>
        <v>1.74673490491179E-3</v>
      </c>
      <c r="BQ12" s="187" t="s">
        <v>209</v>
      </c>
      <c r="BR12" s="44">
        <v>1.0354682675432288E-3</v>
      </c>
      <c r="BS12" s="43">
        <v>6.4581545542832051E-3</v>
      </c>
      <c r="BT12" s="43">
        <v>9.9288158012987553E-3</v>
      </c>
      <c r="BU12" s="43">
        <v>-1.0382949903013439E-3</v>
      </c>
      <c r="BV12" s="65">
        <v>-8.9605529626574035E-3</v>
      </c>
    </row>
    <row r="13" spans="1:74" ht="15.75" thickBot="1" x14ac:dyDescent="0.3">
      <c r="A13" s="8" t="s">
        <v>23</v>
      </c>
      <c r="B13" s="8" t="s">
        <v>24</v>
      </c>
      <c r="C13" s="7" t="s">
        <v>25</v>
      </c>
      <c r="D13" s="31">
        <v>5</v>
      </c>
      <c r="E13" s="117"/>
      <c r="F13" s="6">
        <v>-1.1967869221635726E-2</v>
      </c>
      <c r="G13" s="10"/>
      <c r="H13" s="71">
        <v>-5.2454293033244302E-2</v>
      </c>
      <c r="I13" s="71">
        <v>-0.1644962898148426</v>
      </c>
      <c r="J13" s="71">
        <v>-0.12031706698293246</v>
      </c>
      <c r="K13" s="71">
        <v>-5.8947636326608675E-2</v>
      </c>
      <c r="L13" s="76"/>
      <c r="M13" s="26" t="s">
        <v>201</v>
      </c>
      <c r="N13" s="8" t="s">
        <v>198</v>
      </c>
      <c r="O13" s="30" t="s">
        <v>211</v>
      </c>
      <c r="P13" s="8" t="s">
        <v>199</v>
      </c>
      <c r="Q13" s="8">
        <v>46</v>
      </c>
      <c r="R13" s="76"/>
      <c r="S13" s="9">
        <f t="shared" si="0"/>
        <v>0</v>
      </c>
      <c r="T13" s="8">
        <f t="shared" si="1"/>
        <v>1</v>
      </c>
      <c r="U13" s="75">
        <f t="shared" si="2"/>
        <v>1</v>
      </c>
      <c r="V13" s="8">
        <f t="shared" si="3"/>
        <v>1</v>
      </c>
      <c r="W13" s="8">
        <f t="shared" si="4"/>
        <v>46</v>
      </c>
      <c r="Z13" s="40">
        <f t="shared" si="28"/>
        <v>0</v>
      </c>
      <c r="AA13" s="28">
        <f t="shared" si="29"/>
        <v>-1.1967869221635726E-2</v>
      </c>
      <c r="AB13" s="28">
        <f t="shared" si="5"/>
        <v>-1.1967869221635726E-2</v>
      </c>
      <c r="AC13" s="28">
        <f t="shared" si="6"/>
        <v>-1.1967869221635726E-2</v>
      </c>
      <c r="AD13" s="38">
        <f t="shared" si="7"/>
        <v>0</v>
      </c>
      <c r="AE13" s="28"/>
      <c r="AG13" s="40">
        <f t="shared" si="8"/>
        <v>0</v>
      </c>
      <c r="AH13" s="28">
        <f t="shared" si="9"/>
        <v>-5.2454293033244302E-2</v>
      </c>
      <c r="AI13" s="28">
        <f t="shared" si="10"/>
        <v>-5.2454293033244302E-2</v>
      </c>
      <c r="AJ13" s="28">
        <f t="shared" si="11"/>
        <v>-5.2454293033244302E-2</v>
      </c>
      <c r="AK13" s="38">
        <f t="shared" si="12"/>
        <v>0</v>
      </c>
      <c r="AN13" s="40">
        <f t="shared" si="13"/>
        <v>0</v>
      </c>
      <c r="AO13" s="28">
        <f t="shared" si="14"/>
        <v>-0.1644962898148426</v>
      </c>
      <c r="AP13" s="28">
        <f t="shared" si="15"/>
        <v>-0.1644962898148426</v>
      </c>
      <c r="AQ13" s="28">
        <f t="shared" si="16"/>
        <v>-0.1644962898148426</v>
      </c>
      <c r="AR13" s="38">
        <f t="shared" si="17"/>
        <v>0</v>
      </c>
      <c r="AU13" s="40">
        <f t="shared" si="18"/>
        <v>0</v>
      </c>
      <c r="AV13" s="28">
        <f t="shared" si="19"/>
        <v>-0.12031706698293246</v>
      </c>
      <c r="AW13" s="28">
        <f t="shared" si="20"/>
        <v>-0.12031706698293246</v>
      </c>
      <c r="AX13" s="28">
        <f t="shared" si="21"/>
        <v>-0.12031706698293246</v>
      </c>
      <c r="AY13" s="38">
        <f t="shared" si="22"/>
        <v>0</v>
      </c>
      <c r="BB13" s="40">
        <f t="shared" si="23"/>
        <v>0</v>
      </c>
      <c r="BC13" s="28">
        <f t="shared" si="24"/>
        <v>-5.8947636326608675E-2</v>
      </c>
      <c r="BD13" s="28">
        <f t="shared" si="25"/>
        <v>-5.8947636326608675E-2</v>
      </c>
      <c r="BE13" s="28">
        <f t="shared" si="26"/>
        <v>-5.8947636326608675E-2</v>
      </c>
      <c r="BF13" s="38">
        <f t="shared" si="27"/>
        <v>0</v>
      </c>
      <c r="BH13" s="67"/>
      <c r="BI13" s="68"/>
      <c r="BJ13" s="68" t="s">
        <v>219</v>
      </c>
      <c r="BK13" s="28">
        <v>6.0453610257858266E-3</v>
      </c>
      <c r="BL13" s="28">
        <v>6.0453610257858266E-3</v>
      </c>
      <c r="BM13" s="28">
        <v>6.0453610257858266E-3</v>
      </c>
      <c r="BN13" s="28">
        <v>6.0453610257858266E-3</v>
      </c>
      <c r="BO13" s="38">
        <v>6.0453610257858266E-3</v>
      </c>
      <c r="BQ13" s="187" t="s">
        <v>210</v>
      </c>
      <c r="BR13" s="44">
        <v>3.0313693761692217E-4</v>
      </c>
      <c r="BS13" s="43">
        <v>5.6301291731513277E-3</v>
      </c>
      <c r="BT13" s="43">
        <v>9.2192360954060221E-3</v>
      </c>
      <c r="BU13" s="43">
        <v>-1.9285828042797104E-3</v>
      </c>
      <c r="BV13" s="65">
        <v>-1.1056579016507228E-2</v>
      </c>
    </row>
    <row r="14" spans="1:74" ht="15.75" thickBot="1" x14ac:dyDescent="0.3">
      <c r="A14" s="8" t="s">
        <v>28</v>
      </c>
      <c r="B14" s="8" t="s">
        <v>31</v>
      </c>
      <c r="C14" s="7">
        <v>38455</v>
      </c>
      <c r="D14" s="32">
        <v>6</v>
      </c>
      <c r="E14" s="117"/>
      <c r="F14" s="10">
        <v>-9.5979473275892187E-3</v>
      </c>
      <c r="G14" s="10"/>
      <c r="H14" s="71">
        <v>-2.8956345984861961E-2</v>
      </c>
      <c r="I14" s="71">
        <v>-0.15763812846239381</v>
      </c>
      <c r="J14" s="71">
        <v>-0.22004195331691218</v>
      </c>
      <c r="K14" s="71">
        <v>-0.3010068673040236</v>
      </c>
      <c r="L14" s="76"/>
      <c r="M14" s="26" t="s">
        <v>201</v>
      </c>
      <c r="N14" s="8" t="s">
        <v>201</v>
      </c>
      <c r="O14" s="30" t="s">
        <v>211</v>
      </c>
      <c r="P14" s="8" t="s">
        <v>199</v>
      </c>
      <c r="Q14" s="8">
        <v>53</v>
      </c>
      <c r="R14" s="76"/>
      <c r="S14" s="9">
        <f t="shared" si="0"/>
        <v>0</v>
      </c>
      <c r="T14" s="8">
        <f t="shared" si="1"/>
        <v>0</v>
      </c>
      <c r="U14" s="75">
        <f t="shared" si="2"/>
        <v>1</v>
      </c>
      <c r="V14" s="8">
        <f t="shared" si="3"/>
        <v>1</v>
      </c>
      <c r="W14" s="8">
        <f t="shared" si="4"/>
        <v>53</v>
      </c>
      <c r="Z14" s="40">
        <f t="shared" si="28"/>
        <v>0</v>
      </c>
      <c r="AA14" s="28">
        <f t="shared" si="29"/>
        <v>0</v>
      </c>
      <c r="AB14" s="28">
        <f t="shared" si="5"/>
        <v>-9.5979473275892187E-3</v>
      </c>
      <c r="AC14" s="28">
        <f t="shared" si="6"/>
        <v>-9.5979473275892187E-3</v>
      </c>
      <c r="AD14" s="38">
        <f t="shared" si="7"/>
        <v>0</v>
      </c>
      <c r="AE14" s="28"/>
      <c r="AG14" s="40">
        <f t="shared" si="8"/>
        <v>0</v>
      </c>
      <c r="AH14" s="28">
        <f t="shared" si="9"/>
        <v>0</v>
      </c>
      <c r="AI14" s="28">
        <f t="shared" si="10"/>
        <v>-2.8956345984861961E-2</v>
      </c>
      <c r="AJ14" s="28">
        <f t="shared" si="11"/>
        <v>-2.8956345984861961E-2</v>
      </c>
      <c r="AK14" s="38">
        <f t="shared" si="12"/>
        <v>0</v>
      </c>
      <c r="AN14" s="40">
        <f t="shared" si="13"/>
        <v>0</v>
      </c>
      <c r="AO14" s="28">
        <f t="shared" si="14"/>
        <v>0</v>
      </c>
      <c r="AP14" s="28">
        <f t="shared" si="15"/>
        <v>-0.15763812846239381</v>
      </c>
      <c r="AQ14" s="28">
        <f t="shared" si="16"/>
        <v>-0.15763812846239381</v>
      </c>
      <c r="AR14" s="38">
        <f t="shared" si="17"/>
        <v>0</v>
      </c>
      <c r="AU14" s="40">
        <f t="shared" si="18"/>
        <v>0</v>
      </c>
      <c r="AV14" s="28">
        <f t="shared" si="19"/>
        <v>0</v>
      </c>
      <c r="AW14" s="28">
        <f t="shared" si="20"/>
        <v>-0.22004195331691218</v>
      </c>
      <c r="AX14" s="28">
        <f t="shared" si="21"/>
        <v>-0.22004195331691218</v>
      </c>
      <c r="AY14" s="38">
        <f t="shared" si="22"/>
        <v>0</v>
      </c>
      <c r="BB14" s="40">
        <f t="shared" si="23"/>
        <v>0</v>
      </c>
      <c r="BC14" s="28">
        <f t="shared" si="24"/>
        <v>0</v>
      </c>
      <c r="BD14" s="28">
        <f t="shared" si="25"/>
        <v>-0.3010068673040236</v>
      </c>
      <c r="BE14" s="28">
        <f t="shared" si="26"/>
        <v>-0.3010068673040236</v>
      </c>
      <c r="BF14" s="38">
        <f t="shared" si="27"/>
        <v>0</v>
      </c>
      <c r="BH14" s="67"/>
      <c r="BI14" s="68"/>
      <c r="BJ14" s="144" t="s">
        <v>230</v>
      </c>
      <c r="BK14" s="133">
        <f>SKEW(AG2:AG96)</f>
        <v>-5.5081240679113881</v>
      </c>
      <c r="BL14" s="133">
        <f t="shared" ref="BL14:BN14" si="35">SKEW(AH2:AH96)</f>
        <v>-2.7795799972062607</v>
      </c>
      <c r="BM14" s="133">
        <f t="shared" si="35"/>
        <v>1.6915507481151812</v>
      </c>
      <c r="BN14" s="133">
        <f t="shared" si="35"/>
        <v>1.6838394340204965</v>
      </c>
      <c r="BO14" s="138">
        <f>SKEW(AK2:AK96)</f>
        <v>-0.59152697697218892</v>
      </c>
      <c r="BQ14" s="188" t="s">
        <v>197</v>
      </c>
      <c r="BR14" s="181">
        <v>4.2926437934840732E-3</v>
      </c>
      <c r="BS14" s="179">
        <v>1.74673490491179E-3</v>
      </c>
      <c r="BT14" s="179">
        <v>5.4663571295733822E-3</v>
      </c>
      <c r="BU14" s="179">
        <v>-2.1169176099660948E-3</v>
      </c>
      <c r="BV14" s="180">
        <v>-9.872942090701364E-3</v>
      </c>
    </row>
    <row r="15" spans="1:74" ht="15.75" thickBot="1" x14ac:dyDescent="0.3">
      <c r="A15" s="8" t="s">
        <v>28</v>
      </c>
      <c r="B15" s="8" t="s">
        <v>29</v>
      </c>
      <c r="C15" s="7">
        <v>42605</v>
      </c>
      <c r="D15" s="31">
        <v>6</v>
      </c>
      <c r="E15" s="117"/>
      <c r="F15" s="6">
        <v>-8.4101493541556882E-2</v>
      </c>
      <c r="G15" s="10"/>
      <c r="H15" s="71">
        <v>3.8309317261505868E-2</v>
      </c>
      <c r="I15" s="71">
        <v>5.8081307343231326E-3</v>
      </c>
      <c r="J15" s="71">
        <v>3.1377031210005325E-2</v>
      </c>
      <c r="K15" s="71">
        <v>3.3374447359597832E-2</v>
      </c>
      <c r="L15" s="76"/>
      <c r="M15" s="26" t="s">
        <v>201</v>
      </c>
      <c r="N15" s="8" t="s">
        <v>198</v>
      </c>
      <c r="O15" s="30" t="s">
        <v>212</v>
      </c>
      <c r="P15" s="8" t="s">
        <v>199</v>
      </c>
      <c r="Q15" s="8">
        <v>52</v>
      </c>
      <c r="R15" s="76"/>
      <c r="S15" s="9">
        <f t="shared" si="0"/>
        <v>0</v>
      </c>
      <c r="T15" s="8">
        <f t="shared" si="1"/>
        <v>1</v>
      </c>
      <c r="U15" s="75">
        <f t="shared" si="2"/>
        <v>0</v>
      </c>
      <c r="V15" s="8">
        <f t="shared" si="3"/>
        <v>1</v>
      </c>
      <c r="W15" s="8">
        <f t="shared" si="4"/>
        <v>52</v>
      </c>
      <c r="Z15" s="40">
        <f t="shared" si="28"/>
        <v>0</v>
      </c>
      <c r="AA15" s="28">
        <f t="shared" si="29"/>
        <v>-8.4101493541556882E-2</v>
      </c>
      <c r="AB15" s="28">
        <f t="shared" si="5"/>
        <v>0</v>
      </c>
      <c r="AC15" s="28">
        <f t="shared" si="6"/>
        <v>-8.4101493541556882E-2</v>
      </c>
      <c r="AD15" s="38">
        <f t="shared" si="7"/>
        <v>0</v>
      </c>
      <c r="AE15" s="28"/>
      <c r="AG15" s="40">
        <f t="shared" si="8"/>
        <v>0</v>
      </c>
      <c r="AH15" s="28">
        <f t="shared" si="9"/>
        <v>3.8309317261505868E-2</v>
      </c>
      <c r="AI15" s="28">
        <f t="shared" si="10"/>
        <v>0</v>
      </c>
      <c r="AJ15" s="28">
        <f t="shared" si="11"/>
        <v>3.8309317261505868E-2</v>
      </c>
      <c r="AK15" s="38">
        <f t="shared" si="12"/>
        <v>0</v>
      </c>
      <c r="AN15" s="40">
        <f t="shared" si="13"/>
        <v>0</v>
      </c>
      <c r="AO15" s="28">
        <f t="shared" si="14"/>
        <v>5.8081307343231326E-3</v>
      </c>
      <c r="AP15" s="28">
        <f t="shared" si="15"/>
        <v>0</v>
      </c>
      <c r="AQ15" s="28">
        <f t="shared" si="16"/>
        <v>5.8081307343231326E-3</v>
      </c>
      <c r="AR15" s="38">
        <f t="shared" si="17"/>
        <v>0</v>
      </c>
      <c r="AU15" s="40">
        <f t="shared" si="18"/>
        <v>0</v>
      </c>
      <c r="AV15" s="28">
        <f t="shared" si="19"/>
        <v>3.1377031210005325E-2</v>
      </c>
      <c r="AW15" s="28">
        <f t="shared" si="20"/>
        <v>0</v>
      </c>
      <c r="AX15" s="28">
        <f t="shared" si="21"/>
        <v>3.1377031210005325E-2</v>
      </c>
      <c r="AY15" s="38">
        <f t="shared" si="22"/>
        <v>0</v>
      </c>
      <c r="BB15" s="40">
        <f t="shared" si="23"/>
        <v>0</v>
      </c>
      <c r="BC15" s="28">
        <f t="shared" si="24"/>
        <v>3.3374447359597832E-2</v>
      </c>
      <c r="BD15" s="28">
        <f t="shared" si="25"/>
        <v>0</v>
      </c>
      <c r="BE15" s="28">
        <f t="shared" si="26"/>
        <v>3.3374447359597832E-2</v>
      </c>
      <c r="BF15" s="38">
        <f t="shared" si="27"/>
        <v>0</v>
      </c>
      <c r="BH15" s="67"/>
      <c r="BI15" s="68"/>
      <c r="BJ15" s="145" t="s">
        <v>229</v>
      </c>
      <c r="BK15" s="133">
        <f>BK12/BK13</f>
        <v>-0.64648039552925118</v>
      </c>
      <c r="BL15" s="133">
        <f>BL12/BL13</f>
        <v>-1.4812349510267435</v>
      </c>
      <c r="BM15" s="133">
        <f>BM12/BM13</f>
        <v>1.0682826925863738</v>
      </c>
      <c r="BN15" s="133">
        <f>BN12/BN13</f>
        <v>0.93131396936206579</v>
      </c>
      <c r="BO15" s="138">
        <f>BO12/BO13</f>
        <v>0.2889380629976081</v>
      </c>
      <c r="BQ15" s="1"/>
    </row>
    <row r="16" spans="1:74" ht="15.75" thickBot="1" x14ac:dyDescent="0.3">
      <c r="A16" s="8" t="s">
        <v>32</v>
      </c>
      <c r="B16" s="8" t="s">
        <v>35</v>
      </c>
      <c r="C16" s="7">
        <v>37200</v>
      </c>
      <c r="D16" s="32">
        <v>7</v>
      </c>
      <c r="E16" s="117"/>
      <c r="F16" s="10">
        <v>-3.7464501526063322E-3</v>
      </c>
      <c r="G16" s="10"/>
      <c r="H16" s="71">
        <v>6.8947356763498668E-2</v>
      </c>
      <c r="I16" s="71">
        <v>0.3037890096228697</v>
      </c>
      <c r="J16" s="71">
        <v>0.17805592048606289</v>
      </c>
      <c r="K16" s="71">
        <v>0.29797530236827019</v>
      </c>
      <c r="L16" s="76"/>
      <c r="M16" s="26" t="s">
        <v>201</v>
      </c>
      <c r="N16" s="8" t="s">
        <v>201</v>
      </c>
      <c r="O16" s="30" t="s">
        <v>211</v>
      </c>
      <c r="P16" s="8" t="s">
        <v>199</v>
      </c>
      <c r="Q16" s="8">
        <v>61</v>
      </c>
      <c r="R16" s="76"/>
      <c r="S16" s="9">
        <f t="shared" si="0"/>
        <v>0</v>
      </c>
      <c r="T16" s="8">
        <f t="shared" si="1"/>
        <v>0</v>
      </c>
      <c r="U16" s="75">
        <f t="shared" si="2"/>
        <v>1</v>
      </c>
      <c r="V16" s="8">
        <f t="shared" si="3"/>
        <v>1</v>
      </c>
      <c r="W16" s="8">
        <f t="shared" si="4"/>
        <v>61</v>
      </c>
      <c r="Y16" s="81"/>
      <c r="Z16" s="40">
        <f t="shared" si="28"/>
        <v>0</v>
      </c>
      <c r="AA16" s="28">
        <f t="shared" si="29"/>
        <v>0</v>
      </c>
      <c r="AB16" s="28">
        <f t="shared" si="5"/>
        <v>-3.7464501526063322E-3</v>
      </c>
      <c r="AC16" s="28">
        <f t="shared" si="6"/>
        <v>-3.7464501526063322E-3</v>
      </c>
      <c r="AD16" s="38">
        <f t="shared" si="7"/>
        <v>-3.7464501526063322E-3</v>
      </c>
      <c r="AE16" s="28"/>
      <c r="AG16" s="40">
        <f t="shared" si="8"/>
        <v>0</v>
      </c>
      <c r="AH16" s="28">
        <f t="shared" si="9"/>
        <v>0</v>
      </c>
      <c r="AI16" s="28">
        <f t="shared" si="10"/>
        <v>6.8947356763498668E-2</v>
      </c>
      <c r="AJ16" s="28">
        <f t="shared" si="11"/>
        <v>6.8947356763498668E-2</v>
      </c>
      <c r="AK16" s="38">
        <f t="shared" si="12"/>
        <v>6.8947356763498668E-2</v>
      </c>
      <c r="AN16" s="40">
        <f t="shared" si="13"/>
        <v>0</v>
      </c>
      <c r="AO16" s="28">
        <f t="shared" si="14"/>
        <v>0</v>
      </c>
      <c r="AP16" s="28">
        <f t="shared" si="15"/>
        <v>0.3037890096228697</v>
      </c>
      <c r="AQ16" s="28">
        <f t="shared" si="16"/>
        <v>0.3037890096228697</v>
      </c>
      <c r="AR16" s="38">
        <f t="shared" si="17"/>
        <v>0.3037890096228697</v>
      </c>
      <c r="AU16" s="40">
        <f t="shared" si="18"/>
        <v>0</v>
      </c>
      <c r="AV16" s="28">
        <f t="shared" si="19"/>
        <v>0</v>
      </c>
      <c r="AW16" s="28">
        <f t="shared" si="20"/>
        <v>0.17805592048606289</v>
      </c>
      <c r="AX16" s="28">
        <f t="shared" si="21"/>
        <v>0.17805592048606289</v>
      </c>
      <c r="AY16" s="38">
        <f t="shared" si="22"/>
        <v>0.17805592048606289</v>
      </c>
      <c r="BB16" s="40">
        <f t="shared" si="23"/>
        <v>0</v>
      </c>
      <c r="BC16" s="28">
        <f t="shared" si="24"/>
        <v>0</v>
      </c>
      <c r="BD16" s="28">
        <f t="shared" si="25"/>
        <v>0.29797530236827019</v>
      </c>
      <c r="BE16" s="28">
        <f t="shared" si="26"/>
        <v>0.29797530236827019</v>
      </c>
      <c r="BF16" s="38">
        <f t="shared" si="27"/>
        <v>0.29797530236827019</v>
      </c>
      <c r="BH16" s="67"/>
      <c r="BI16" s="68"/>
      <c r="BJ16" s="145" t="s">
        <v>228</v>
      </c>
      <c r="BK16" s="133">
        <f>SQRT(95)</f>
        <v>9.7467943448089631</v>
      </c>
      <c r="BL16" s="133">
        <f t="shared" ref="BL16:BO16" si="36">SQRT(95)</f>
        <v>9.7467943448089631</v>
      </c>
      <c r="BM16" s="133">
        <f t="shared" si="36"/>
        <v>9.7467943448089631</v>
      </c>
      <c r="BN16" s="133">
        <f t="shared" si="36"/>
        <v>9.7467943448089631</v>
      </c>
      <c r="BO16" s="138">
        <f t="shared" si="36"/>
        <v>9.7467943448089631</v>
      </c>
      <c r="BQ16" s="1"/>
    </row>
    <row r="17" spans="1:71" x14ac:dyDescent="0.25">
      <c r="A17" s="8" t="s">
        <v>32</v>
      </c>
      <c r="B17" s="8" t="s">
        <v>34</v>
      </c>
      <c r="C17" s="7">
        <v>39303</v>
      </c>
      <c r="D17" s="30">
        <v>7</v>
      </c>
      <c r="E17" s="117"/>
      <c r="F17" s="10">
        <v>-1.3995190898115559E-2</v>
      </c>
      <c r="G17" s="10"/>
      <c r="H17" s="71">
        <v>-7.4332441736070912E-2</v>
      </c>
      <c r="I17" s="71">
        <v>-5.315211617079902E-2</v>
      </c>
      <c r="J17" s="71">
        <v>-2.7940924251750696E-2</v>
      </c>
      <c r="K17" s="71">
        <v>-8.5602130113492658E-2</v>
      </c>
      <c r="L17" s="76"/>
      <c r="M17" s="26" t="s">
        <v>201</v>
      </c>
      <c r="N17" s="8" t="s">
        <v>198</v>
      </c>
      <c r="O17" s="30" t="s">
        <v>211</v>
      </c>
      <c r="P17" s="8" t="s">
        <v>199</v>
      </c>
      <c r="Q17" s="8">
        <v>55</v>
      </c>
      <c r="R17" s="76"/>
      <c r="S17" s="9">
        <f t="shared" si="0"/>
        <v>0</v>
      </c>
      <c r="T17" s="8">
        <f t="shared" si="1"/>
        <v>1</v>
      </c>
      <c r="U17" s="75">
        <f t="shared" si="2"/>
        <v>1</v>
      </c>
      <c r="V17" s="8">
        <f t="shared" si="3"/>
        <v>1</v>
      </c>
      <c r="W17" s="8">
        <f t="shared" si="4"/>
        <v>55</v>
      </c>
      <c r="Z17" s="40">
        <f t="shared" si="28"/>
        <v>0</v>
      </c>
      <c r="AA17" s="28">
        <f t="shared" si="29"/>
        <v>-1.3995190898115559E-2</v>
      </c>
      <c r="AB17" s="28">
        <f t="shared" si="5"/>
        <v>-1.3995190898115559E-2</v>
      </c>
      <c r="AC17" s="28">
        <f t="shared" si="6"/>
        <v>-1.3995190898115559E-2</v>
      </c>
      <c r="AD17" s="38">
        <f t="shared" si="7"/>
        <v>-1.3995190898115559E-2</v>
      </c>
      <c r="AE17" s="28"/>
      <c r="AG17" s="40">
        <f t="shared" si="8"/>
        <v>0</v>
      </c>
      <c r="AH17" s="28">
        <f t="shared" si="9"/>
        <v>-7.4332441736070912E-2</v>
      </c>
      <c r="AI17" s="28">
        <f t="shared" si="10"/>
        <v>-7.4332441736070912E-2</v>
      </c>
      <c r="AJ17" s="28">
        <f t="shared" si="11"/>
        <v>-7.4332441736070912E-2</v>
      </c>
      <c r="AK17" s="38">
        <f t="shared" si="12"/>
        <v>-7.4332441736070912E-2</v>
      </c>
      <c r="AN17" s="40">
        <f t="shared" si="13"/>
        <v>0</v>
      </c>
      <c r="AO17" s="28">
        <f t="shared" si="14"/>
        <v>-5.315211617079902E-2</v>
      </c>
      <c r="AP17" s="28">
        <f t="shared" si="15"/>
        <v>-5.315211617079902E-2</v>
      </c>
      <c r="AQ17" s="28">
        <f t="shared" si="16"/>
        <v>-5.315211617079902E-2</v>
      </c>
      <c r="AR17" s="38">
        <f t="shared" si="17"/>
        <v>-5.315211617079902E-2</v>
      </c>
      <c r="AU17" s="40">
        <f t="shared" si="18"/>
        <v>0</v>
      </c>
      <c r="AV17" s="28">
        <f t="shared" si="19"/>
        <v>-2.7940924251750696E-2</v>
      </c>
      <c r="AW17" s="28">
        <f t="shared" si="20"/>
        <v>-2.7940924251750696E-2</v>
      </c>
      <c r="AX17" s="28">
        <f t="shared" si="21"/>
        <v>-2.7940924251750696E-2</v>
      </c>
      <c r="AY17" s="38">
        <f t="shared" si="22"/>
        <v>-2.7940924251750696E-2</v>
      </c>
      <c r="BB17" s="40">
        <f t="shared" si="23"/>
        <v>0</v>
      </c>
      <c r="BC17" s="28">
        <f t="shared" si="24"/>
        <v>-8.5602130113492658E-2</v>
      </c>
      <c r="BD17" s="28">
        <f t="shared" si="25"/>
        <v>-8.5602130113492658E-2</v>
      </c>
      <c r="BE17" s="28">
        <f t="shared" si="26"/>
        <v>-8.5602130113492658E-2</v>
      </c>
      <c r="BF17" s="38">
        <f t="shared" si="27"/>
        <v>-8.5602130113492658E-2</v>
      </c>
      <c r="BH17" s="67"/>
      <c r="BI17" s="68"/>
      <c r="BJ17" s="146" t="s">
        <v>227</v>
      </c>
      <c r="BK17" s="137">
        <f>BK16*((BK15)+((1/3)*BK14*(BK15^2))+((1/27)*(BK14^2)*(BK15^3))+((1/(6*110))*BK14))</f>
        <v>-16.820832969026743</v>
      </c>
      <c r="BL17" s="134">
        <f t="shared" ref="BL17" si="37">BL16*((BL15)+((1/3)*BL14*(BL15^2))+((1/27)*(BL14^2)*(BL15^3))+((1/(6*110))*BL14))</f>
        <v>-43.356308480062474</v>
      </c>
      <c r="BM17" s="134">
        <f t="shared" ref="BM17" si="38">BM16*((BM15)+((1/3)*BM14*(BM15^2))+((1/27)*(BM14^2)*(BM15^3))+((1/(6*110))*BM14))</f>
        <v>17.968488221006545</v>
      </c>
      <c r="BN17" s="134">
        <f t="shared" ref="BN17" si="39">BN16*((BN15)+((1/3)*BN14*(BN15^2))+((1/27)*(BN14^2)*(BN15^3))+((1/(6*110))*BN14))</f>
        <v>14.67393809021509</v>
      </c>
      <c r="BO17" s="135">
        <f t="shared" ref="BO17" si="40">BO16*((BO15)+((1/3)*BO14*(BO15^2))+((1/27)*(BO14^2)*(BO15^3))+((1/(6*110))*BO14))</f>
        <v>2.6500867873850549</v>
      </c>
      <c r="BQ17" s="1"/>
      <c r="BR17" s="1"/>
      <c r="BS17" s="1"/>
    </row>
    <row r="18" spans="1:71" ht="15.75" thickBot="1" x14ac:dyDescent="0.3">
      <c r="A18" s="8" t="s">
        <v>32</v>
      </c>
      <c r="B18" s="8" t="s">
        <v>33</v>
      </c>
      <c r="C18" s="7">
        <v>41670</v>
      </c>
      <c r="D18" s="31">
        <v>7</v>
      </c>
      <c r="E18" s="117"/>
      <c r="F18" s="6">
        <v>-2.5570765725493414E-3</v>
      </c>
      <c r="G18" s="10"/>
      <c r="H18" s="71">
        <v>1.3116905615377194E-2</v>
      </c>
      <c r="I18" s="71">
        <v>-6.3625256575377057E-4</v>
      </c>
      <c r="J18" s="71">
        <v>0.10443990251333071</v>
      </c>
      <c r="K18" s="71">
        <v>0.14704895161780565</v>
      </c>
      <c r="L18" s="76"/>
      <c r="M18" s="26" t="s">
        <v>201</v>
      </c>
      <c r="N18" s="8" t="s">
        <v>198</v>
      </c>
      <c r="O18" s="30" t="s">
        <v>211</v>
      </c>
      <c r="P18" s="8" t="s">
        <v>199</v>
      </c>
      <c r="Q18" s="8">
        <v>56</v>
      </c>
      <c r="R18" s="76"/>
      <c r="S18" s="9">
        <f t="shared" si="0"/>
        <v>0</v>
      </c>
      <c r="T18" s="8">
        <f t="shared" si="1"/>
        <v>1</v>
      </c>
      <c r="U18" s="75">
        <f t="shared" si="2"/>
        <v>1</v>
      </c>
      <c r="V18" s="8">
        <f t="shared" si="3"/>
        <v>1</v>
      </c>
      <c r="W18" s="8">
        <f t="shared" si="4"/>
        <v>56</v>
      </c>
      <c r="Z18" s="40">
        <f t="shared" si="28"/>
        <v>0</v>
      </c>
      <c r="AA18" s="28">
        <f t="shared" si="29"/>
        <v>-2.5570765725493414E-3</v>
      </c>
      <c r="AB18" s="28">
        <f t="shared" si="5"/>
        <v>-2.5570765725493414E-3</v>
      </c>
      <c r="AC18" s="28">
        <f t="shared" si="6"/>
        <v>-2.5570765725493414E-3</v>
      </c>
      <c r="AD18" s="38">
        <f t="shared" si="7"/>
        <v>-2.5570765725493414E-3</v>
      </c>
      <c r="AE18" s="28"/>
      <c r="AG18" s="40">
        <f t="shared" si="8"/>
        <v>0</v>
      </c>
      <c r="AH18" s="28">
        <f t="shared" si="9"/>
        <v>1.3116905615377194E-2</v>
      </c>
      <c r="AI18" s="28">
        <f t="shared" si="10"/>
        <v>1.3116905615377194E-2</v>
      </c>
      <c r="AJ18" s="28">
        <f t="shared" si="11"/>
        <v>1.3116905615377194E-2</v>
      </c>
      <c r="AK18" s="38">
        <f t="shared" si="12"/>
        <v>1.3116905615377194E-2</v>
      </c>
      <c r="AN18" s="40">
        <f t="shared" si="13"/>
        <v>0</v>
      </c>
      <c r="AO18" s="28">
        <f t="shared" si="14"/>
        <v>-6.3625256575377057E-4</v>
      </c>
      <c r="AP18" s="28">
        <f t="shared" si="15"/>
        <v>-6.3625256575377057E-4</v>
      </c>
      <c r="AQ18" s="28">
        <f t="shared" si="16"/>
        <v>-6.3625256575377057E-4</v>
      </c>
      <c r="AR18" s="38">
        <f t="shared" si="17"/>
        <v>-6.3625256575377057E-4</v>
      </c>
      <c r="AU18" s="40">
        <f t="shared" si="18"/>
        <v>0</v>
      </c>
      <c r="AV18" s="28">
        <f t="shared" si="19"/>
        <v>0.10443990251333071</v>
      </c>
      <c r="AW18" s="28">
        <f t="shared" si="20"/>
        <v>0.10443990251333071</v>
      </c>
      <c r="AX18" s="28">
        <f t="shared" si="21"/>
        <v>0.10443990251333071</v>
      </c>
      <c r="AY18" s="38">
        <f t="shared" si="22"/>
        <v>0.10443990251333071</v>
      </c>
      <c r="BB18" s="40">
        <f t="shared" si="23"/>
        <v>0</v>
      </c>
      <c r="BC18" s="28">
        <f t="shared" si="24"/>
        <v>0.14704895161780565</v>
      </c>
      <c r="BD18" s="28">
        <f t="shared" si="25"/>
        <v>0.14704895161780565</v>
      </c>
      <c r="BE18" s="28">
        <f t="shared" si="26"/>
        <v>0.14704895161780565</v>
      </c>
      <c r="BF18" s="38">
        <f t="shared" si="27"/>
        <v>0.14704895161780565</v>
      </c>
      <c r="BH18" s="142"/>
      <c r="BI18" s="69"/>
      <c r="BJ18" s="147" t="s">
        <v>226</v>
      </c>
      <c r="BK18" s="141">
        <f>(BK12/BK13)*BK16</f>
        <v>-6.301111463174367</v>
      </c>
      <c r="BL18" s="128">
        <f t="shared" ref="BL18:BM18" si="41">(BL12/BL13)*BL16</f>
        <v>-14.437292444000844</v>
      </c>
      <c r="BM18" s="128">
        <f t="shared" si="41"/>
        <v>10.41233170675816</v>
      </c>
      <c r="BN18" s="128">
        <f>(BN12/BN13)*BN16</f>
        <v>9.0773257298197709</v>
      </c>
      <c r="BO18" s="140">
        <f>(BO12/BO13)*BO16</f>
        <v>2.8162198784251427</v>
      </c>
      <c r="BQ18" s="1"/>
      <c r="BR18" s="1"/>
      <c r="BS18" s="1"/>
    </row>
    <row r="19" spans="1:71" ht="15.75" thickBot="1" x14ac:dyDescent="0.3">
      <c r="A19" s="8" t="s">
        <v>36</v>
      </c>
      <c r="B19" s="8" t="s">
        <v>37</v>
      </c>
      <c r="C19" s="7">
        <v>40661</v>
      </c>
      <c r="D19" s="30">
        <v>8</v>
      </c>
      <c r="E19" s="117"/>
      <c r="F19" s="11">
        <v>-2.3523216629517613E-4</v>
      </c>
      <c r="G19" s="35"/>
      <c r="H19" s="71">
        <v>-1.1447146782756065E-3</v>
      </c>
      <c r="I19" s="71">
        <v>2.3297327790176132E-2</v>
      </c>
      <c r="J19" s="71">
        <v>1.5871289807611138E-2</v>
      </c>
      <c r="K19" s="71">
        <v>-1.435327876796238E-2</v>
      </c>
      <c r="L19" s="76"/>
      <c r="M19" s="26" t="s">
        <v>201</v>
      </c>
      <c r="N19" s="8" t="s">
        <v>198</v>
      </c>
      <c r="O19" s="30" t="s">
        <v>211</v>
      </c>
      <c r="P19" s="8" t="s">
        <v>199</v>
      </c>
      <c r="Q19" s="8">
        <v>64</v>
      </c>
      <c r="R19" s="76"/>
      <c r="S19" s="9">
        <f t="shared" si="0"/>
        <v>0</v>
      </c>
      <c r="T19" s="8">
        <f t="shared" si="1"/>
        <v>1</v>
      </c>
      <c r="U19" s="75">
        <f t="shared" si="2"/>
        <v>1</v>
      </c>
      <c r="V19" s="8">
        <f t="shared" si="3"/>
        <v>1</v>
      </c>
      <c r="W19" s="8">
        <f t="shared" si="4"/>
        <v>64</v>
      </c>
      <c r="Z19" s="40">
        <f t="shared" si="28"/>
        <v>0</v>
      </c>
      <c r="AA19" s="28">
        <f t="shared" si="29"/>
        <v>-2.3523216629517613E-4</v>
      </c>
      <c r="AB19" s="28">
        <f t="shared" si="5"/>
        <v>-2.3523216629517613E-4</v>
      </c>
      <c r="AC19" s="28">
        <f t="shared" si="6"/>
        <v>-2.3523216629517613E-4</v>
      </c>
      <c r="AD19" s="38">
        <f t="shared" si="7"/>
        <v>-2.3523216629517613E-4</v>
      </c>
      <c r="AE19" s="28"/>
      <c r="AG19" s="40">
        <f t="shared" si="8"/>
        <v>0</v>
      </c>
      <c r="AH19" s="28">
        <f t="shared" si="9"/>
        <v>-1.1447146782756065E-3</v>
      </c>
      <c r="AI19" s="28">
        <f t="shared" si="10"/>
        <v>-1.1447146782756065E-3</v>
      </c>
      <c r="AJ19" s="28">
        <f t="shared" si="11"/>
        <v>-1.1447146782756065E-3</v>
      </c>
      <c r="AK19" s="38">
        <f t="shared" si="12"/>
        <v>-1.1447146782756065E-3</v>
      </c>
      <c r="AN19" s="40">
        <f t="shared" si="13"/>
        <v>0</v>
      </c>
      <c r="AO19" s="28">
        <f t="shared" si="14"/>
        <v>2.3297327790176132E-2</v>
      </c>
      <c r="AP19" s="28">
        <f t="shared" si="15"/>
        <v>2.3297327790176132E-2</v>
      </c>
      <c r="AQ19" s="28">
        <f t="shared" si="16"/>
        <v>2.3297327790176132E-2</v>
      </c>
      <c r="AR19" s="38">
        <f t="shared" si="17"/>
        <v>2.3297327790176132E-2</v>
      </c>
      <c r="AU19" s="40">
        <f t="shared" si="18"/>
        <v>0</v>
      </c>
      <c r="AV19" s="28">
        <f t="shared" si="19"/>
        <v>1.5871289807611138E-2</v>
      </c>
      <c r="AW19" s="28">
        <f t="shared" si="20"/>
        <v>1.5871289807611138E-2</v>
      </c>
      <c r="AX19" s="28">
        <f t="shared" si="21"/>
        <v>1.5871289807611138E-2</v>
      </c>
      <c r="AY19" s="38">
        <f t="shared" si="22"/>
        <v>1.5871289807611138E-2</v>
      </c>
      <c r="BB19" s="40">
        <f t="shared" si="23"/>
        <v>0</v>
      </c>
      <c r="BC19" s="28">
        <f t="shared" si="24"/>
        <v>-1.435327876796238E-2</v>
      </c>
      <c r="BD19" s="28">
        <f t="shared" si="25"/>
        <v>-1.435327876796238E-2</v>
      </c>
      <c r="BE19" s="28">
        <f t="shared" si="26"/>
        <v>-1.435327876796238E-2</v>
      </c>
      <c r="BF19" s="38">
        <f t="shared" si="27"/>
        <v>-1.435327876796238E-2</v>
      </c>
      <c r="BH19" s="67"/>
      <c r="BI19" s="68"/>
      <c r="BJ19" s="82"/>
      <c r="BK19" s="16" t="s">
        <v>207</v>
      </c>
      <c r="BL19" s="19" t="s">
        <v>208</v>
      </c>
      <c r="BM19" s="19" t="s">
        <v>209</v>
      </c>
      <c r="BN19" s="19" t="s">
        <v>210</v>
      </c>
      <c r="BO19" s="21" t="s">
        <v>197</v>
      </c>
      <c r="BQ19" s="1"/>
      <c r="BR19" s="1"/>
      <c r="BS19" s="1"/>
    </row>
    <row r="20" spans="1:71" ht="15.75" thickBot="1" x14ac:dyDescent="0.3">
      <c r="A20" s="8" t="s">
        <v>38</v>
      </c>
      <c r="B20" s="8" t="s">
        <v>42</v>
      </c>
      <c r="C20" s="7">
        <v>40696</v>
      </c>
      <c r="D20" s="32">
        <v>9</v>
      </c>
      <c r="E20" s="117"/>
      <c r="F20" s="10">
        <v>9.9099715177493482E-4</v>
      </c>
      <c r="G20" s="10"/>
      <c r="H20" s="71">
        <v>-1.9794581332463975E-2</v>
      </c>
      <c r="I20" s="71">
        <v>3.9705724299843821E-2</v>
      </c>
      <c r="J20" s="71">
        <v>2.1360538231047381E-2</v>
      </c>
      <c r="K20" s="71">
        <v>2.4616295520045732E-2</v>
      </c>
      <c r="M20" s="23" t="s">
        <v>201</v>
      </c>
      <c r="N20" s="8" t="s">
        <v>198</v>
      </c>
      <c r="O20" s="73" t="s">
        <v>211</v>
      </c>
      <c r="P20" s="8" t="s">
        <v>199</v>
      </c>
      <c r="Q20" s="8">
        <v>57</v>
      </c>
      <c r="S20" s="9">
        <f t="shared" si="0"/>
        <v>0</v>
      </c>
      <c r="T20" s="8">
        <f t="shared" si="1"/>
        <v>1</v>
      </c>
      <c r="U20" s="75">
        <f t="shared" si="2"/>
        <v>1</v>
      </c>
      <c r="V20" s="8">
        <f t="shared" si="3"/>
        <v>1</v>
      </c>
      <c r="W20" s="8">
        <f t="shared" si="4"/>
        <v>57</v>
      </c>
      <c r="Z20" s="40">
        <f t="shared" si="28"/>
        <v>0</v>
      </c>
      <c r="AA20" s="28">
        <f t="shared" si="29"/>
        <v>9.9099715177493482E-4</v>
      </c>
      <c r="AB20" s="28">
        <f t="shared" si="5"/>
        <v>9.9099715177493482E-4</v>
      </c>
      <c r="AC20" s="28">
        <f t="shared" si="6"/>
        <v>9.9099715177493482E-4</v>
      </c>
      <c r="AD20" s="38">
        <f t="shared" si="7"/>
        <v>9.9099715177493482E-4</v>
      </c>
      <c r="AE20" s="28"/>
      <c r="AG20" s="40">
        <f t="shared" si="8"/>
        <v>0</v>
      </c>
      <c r="AH20" s="28">
        <f t="shared" si="9"/>
        <v>-1.9794581332463975E-2</v>
      </c>
      <c r="AI20" s="28">
        <f t="shared" si="10"/>
        <v>-1.9794581332463975E-2</v>
      </c>
      <c r="AJ20" s="28">
        <f t="shared" si="11"/>
        <v>-1.9794581332463975E-2</v>
      </c>
      <c r="AK20" s="38">
        <f t="shared" si="12"/>
        <v>-1.9794581332463975E-2</v>
      </c>
      <c r="AN20" s="40">
        <f t="shared" si="13"/>
        <v>0</v>
      </c>
      <c r="AO20" s="28">
        <f t="shared" si="14"/>
        <v>3.9705724299843821E-2</v>
      </c>
      <c r="AP20" s="28">
        <f t="shared" si="15"/>
        <v>3.9705724299843821E-2</v>
      </c>
      <c r="AQ20" s="28">
        <f t="shared" si="16"/>
        <v>3.9705724299843821E-2</v>
      </c>
      <c r="AR20" s="38">
        <f t="shared" si="17"/>
        <v>3.9705724299843821E-2</v>
      </c>
      <c r="AU20" s="40">
        <f t="shared" si="18"/>
        <v>0</v>
      </c>
      <c r="AV20" s="28">
        <f t="shared" si="19"/>
        <v>2.1360538231047381E-2</v>
      </c>
      <c r="AW20" s="28">
        <f t="shared" si="20"/>
        <v>2.1360538231047381E-2</v>
      </c>
      <c r="AX20" s="28">
        <f t="shared" si="21"/>
        <v>2.1360538231047381E-2</v>
      </c>
      <c r="AY20" s="38">
        <f t="shared" si="22"/>
        <v>2.1360538231047381E-2</v>
      </c>
      <c r="BB20" s="40">
        <f t="shared" si="23"/>
        <v>0</v>
      </c>
      <c r="BC20" s="28">
        <f t="shared" si="24"/>
        <v>2.4616295520045732E-2</v>
      </c>
      <c r="BD20" s="28">
        <f t="shared" si="25"/>
        <v>2.4616295520045732E-2</v>
      </c>
      <c r="BE20" s="28">
        <f t="shared" si="26"/>
        <v>2.4616295520045732E-2</v>
      </c>
      <c r="BF20" s="38">
        <f t="shared" si="27"/>
        <v>2.4616295520045732E-2</v>
      </c>
      <c r="BH20" s="17" t="s">
        <v>221</v>
      </c>
      <c r="BI20" s="41">
        <f>I97</f>
        <v>9.6406095763510221E-3</v>
      </c>
      <c r="BJ20" s="17" t="s">
        <v>221</v>
      </c>
      <c r="BK20" s="129">
        <f>AN97</f>
        <v>-4.4313594536161014E-3</v>
      </c>
      <c r="BL20" s="129">
        <f t="shared" ref="BL20:BO20" si="42">AO97</f>
        <v>-9.6753080728282093E-3</v>
      </c>
      <c r="BM20" s="129">
        <f t="shared" si="42"/>
        <v>9.9288158012987553E-3</v>
      </c>
      <c r="BN20" s="129">
        <f t="shared" si="42"/>
        <v>9.2192360954060221E-3</v>
      </c>
      <c r="BO20" s="130">
        <f t="shared" si="42"/>
        <v>5.4663571295733822E-3</v>
      </c>
      <c r="BQ20" s="1"/>
      <c r="BR20" s="1"/>
      <c r="BS20" s="1"/>
    </row>
    <row r="21" spans="1:71" x14ac:dyDescent="0.25">
      <c r="A21" s="8" t="s">
        <v>38</v>
      </c>
      <c r="B21" s="8" t="s">
        <v>40</v>
      </c>
      <c r="C21" s="7" t="s">
        <v>41</v>
      </c>
      <c r="D21" s="30">
        <v>9</v>
      </c>
      <c r="E21" s="117"/>
      <c r="F21" s="10">
        <v>4.4760592247103392E-4</v>
      </c>
      <c r="G21" s="10"/>
      <c r="H21" s="71">
        <v>6.3502493124298773E-2</v>
      </c>
      <c r="I21" s="71">
        <v>-3.0498271952183562E-2</v>
      </c>
      <c r="J21" s="71">
        <v>-4.1716660440558911E-2</v>
      </c>
      <c r="K21" s="71">
        <v>-9.5520058915299605E-2</v>
      </c>
      <c r="L21" s="76"/>
      <c r="M21" s="26" t="s">
        <v>201</v>
      </c>
      <c r="N21" s="8" t="s">
        <v>201</v>
      </c>
      <c r="O21" s="30" t="s">
        <v>212</v>
      </c>
      <c r="P21" s="8" t="s">
        <v>199</v>
      </c>
      <c r="Q21" s="8">
        <v>59</v>
      </c>
      <c r="R21" s="76"/>
      <c r="S21" s="9">
        <f t="shared" si="0"/>
        <v>0</v>
      </c>
      <c r="T21" s="8">
        <f t="shared" si="1"/>
        <v>0</v>
      </c>
      <c r="U21" s="75">
        <f t="shared" si="2"/>
        <v>0</v>
      </c>
      <c r="V21" s="8">
        <f t="shared" si="3"/>
        <v>1</v>
      </c>
      <c r="W21" s="8">
        <f t="shared" si="4"/>
        <v>59</v>
      </c>
      <c r="Z21" s="40">
        <f t="shared" si="28"/>
        <v>0</v>
      </c>
      <c r="AA21" s="28">
        <f t="shared" si="29"/>
        <v>0</v>
      </c>
      <c r="AB21" s="28">
        <f t="shared" si="5"/>
        <v>0</v>
      </c>
      <c r="AC21" s="28">
        <f t="shared" si="6"/>
        <v>4.4760592247103392E-4</v>
      </c>
      <c r="AD21" s="38">
        <f t="shared" si="7"/>
        <v>4.4760592247103392E-4</v>
      </c>
      <c r="AE21" s="28"/>
      <c r="AG21" s="40">
        <f t="shared" si="8"/>
        <v>0</v>
      </c>
      <c r="AH21" s="28">
        <f t="shared" si="9"/>
        <v>0</v>
      </c>
      <c r="AI21" s="28">
        <f t="shared" si="10"/>
        <v>0</v>
      </c>
      <c r="AJ21" s="28">
        <f t="shared" si="11"/>
        <v>6.3502493124298773E-2</v>
      </c>
      <c r="AK21" s="38">
        <f t="shared" si="12"/>
        <v>6.3502493124298773E-2</v>
      </c>
      <c r="AN21" s="40">
        <f t="shared" si="13"/>
        <v>0</v>
      </c>
      <c r="AO21" s="28">
        <f t="shared" si="14"/>
        <v>0</v>
      </c>
      <c r="AP21" s="28">
        <f t="shared" si="15"/>
        <v>0</v>
      </c>
      <c r="AQ21" s="28">
        <f t="shared" si="16"/>
        <v>-3.0498271952183562E-2</v>
      </c>
      <c r="AR21" s="38">
        <f t="shared" si="17"/>
        <v>-3.0498271952183562E-2</v>
      </c>
      <c r="AU21" s="40">
        <f t="shared" si="18"/>
        <v>0</v>
      </c>
      <c r="AV21" s="28">
        <f t="shared" si="19"/>
        <v>0</v>
      </c>
      <c r="AW21" s="28">
        <f t="shared" si="20"/>
        <v>0</v>
      </c>
      <c r="AX21" s="28">
        <f t="shared" si="21"/>
        <v>-4.1716660440558911E-2</v>
      </c>
      <c r="AY21" s="38">
        <f t="shared" si="22"/>
        <v>-4.1716660440558911E-2</v>
      </c>
      <c r="BB21" s="40">
        <f t="shared" si="23"/>
        <v>0</v>
      </c>
      <c r="BC21" s="28">
        <f t="shared" si="24"/>
        <v>0</v>
      </c>
      <c r="BD21" s="28">
        <f t="shared" si="25"/>
        <v>0</v>
      </c>
      <c r="BE21" s="28">
        <f t="shared" si="26"/>
        <v>-9.5520058915299605E-2</v>
      </c>
      <c r="BF21" s="38">
        <f t="shared" si="27"/>
        <v>-9.5520058915299605E-2</v>
      </c>
      <c r="BH21" s="67"/>
      <c r="BI21" s="68"/>
      <c r="BJ21" s="68" t="s">
        <v>219</v>
      </c>
      <c r="BK21" s="28">
        <v>1.1575985044522025E-2</v>
      </c>
      <c r="BL21" s="28">
        <v>1.1575985044522025E-2</v>
      </c>
      <c r="BM21" s="28">
        <v>1.1575985044522025E-2</v>
      </c>
      <c r="BN21" s="28">
        <v>1.1575985044522025E-2</v>
      </c>
      <c r="BO21" s="38">
        <v>1.1575985044522025E-2</v>
      </c>
      <c r="BQ21" s="1"/>
      <c r="BR21" s="1"/>
      <c r="BS21" s="1"/>
    </row>
    <row r="22" spans="1:71" ht="15.75" thickBot="1" x14ac:dyDescent="0.3">
      <c r="A22" s="8" t="s">
        <v>43</v>
      </c>
      <c r="B22" s="8" t="s">
        <v>44</v>
      </c>
      <c r="C22" s="7">
        <v>42990</v>
      </c>
      <c r="D22" s="31">
        <v>10</v>
      </c>
      <c r="E22" s="117"/>
      <c r="F22" s="6">
        <v>0.11056243359239841</v>
      </c>
      <c r="G22" s="10"/>
      <c r="H22" s="71">
        <v>0.10256459023525914</v>
      </c>
      <c r="I22" s="71">
        <v>0.17884442590178365</v>
      </c>
      <c r="J22" s="71">
        <v>0.12441075479973311</v>
      </c>
      <c r="K22" s="71">
        <v>0.23522918819723637</v>
      </c>
      <c r="L22" s="76"/>
      <c r="M22" s="26" t="s">
        <v>201</v>
      </c>
      <c r="N22" s="8" t="s">
        <v>201</v>
      </c>
      <c r="O22" s="30" t="s">
        <v>211</v>
      </c>
      <c r="P22" s="8" t="s">
        <v>199</v>
      </c>
      <c r="Q22" s="8">
        <v>59</v>
      </c>
      <c r="R22" s="76"/>
      <c r="S22" s="9">
        <f t="shared" si="0"/>
        <v>0</v>
      </c>
      <c r="T22" s="8">
        <f t="shared" si="1"/>
        <v>0</v>
      </c>
      <c r="U22" s="75">
        <f t="shared" si="2"/>
        <v>1</v>
      </c>
      <c r="V22" s="8">
        <f t="shared" si="3"/>
        <v>1</v>
      </c>
      <c r="W22" s="8">
        <f t="shared" si="4"/>
        <v>59</v>
      </c>
      <c r="Z22" s="40">
        <f t="shared" si="28"/>
        <v>0</v>
      </c>
      <c r="AA22" s="28">
        <f t="shared" si="29"/>
        <v>0</v>
      </c>
      <c r="AB22" s="28">
        <f t="shared" si="5"/>
        <v>0.11056243359239841</v>
      </c>
      <c r="AC22" s="28">
        <f t="shared" si="6"/>
        <v>0.11056243359239841</v>
      </c>
      <c r="AD22" s="38">
        <f t="shared" si="7"/>
        <v>0.11056243359239841</v>
      </c>
      <c r="AE22" s="28"/>
      <c r="AG22" s="40">
        <f t="shared" si="8"/>
        <v>0</v>
      </c>
      <c r="AH22" s="28">
        <f t="shared" si="9"/>
        <v>0</v>
      </c>
      <c r="AI22" s="28">
        <f t="shared" si="10"/>
        <v>0.10256459023525914</v>
      </c>
      <c r="AJ22" s="28">
        <f t="shared" si="11"/>
        <v>0.10256459023525914</v>
      </c>
      <c r="AK22" s="38">
        <f t="shared" si="12"/>
        <v>0.10256459023525914</v>
      </c>
      <c r="AN22" s="40">
        <f t="shared" si="13"/>
        <v>0</v>
      </c>
      <c r="AO22" s="28">
        <f t="shared" si="14"/>
        <v>0</v>
      </c>
      <c r="AP22" s="28">
        <f t="shared" si="15"/>
        <v>0.17884442590178365</v>
      </c>
      <c r="AQ22" s="28">
        <f t="shared" si="16"/>
        <v>0.17884442590178365</v>
      </c>
      <c r="AR22" s="38">
        <f t="shared" si="17"/>
        <v>0.17884442590178365</v>
      </c>
      <c r="AU22" s="40">
        <f t="shared" si="18"/>
        <v>0</v>
      </c>
      <c r="AV22" s="28">
        <f t="shared" si="19"/>
        <v>0</v>
      </c>
      <c r="AW22" s="28">
        <f t="shared" si="20"/>
        <v>0.12441075479973311</v>
      </c>
      <c r="AX22" s="28">
        <f t="shared" si="21"/>
        <v>0.12441075479973311</v>
      </c>
      <c r="AY22" s="38">
        <f t="shared" si="22"/>
        <v>0.12441075479973311</v>
      </c>
      <c r="BB22" s="40">
        <f t="shared" si="23"/>
        <v>0</v>
      </c>
      <c r="BC22" s="28">
        <f t="shared" si="24"/>
        <v>0</v>
      </c>
      <c r="BD22" s="28">
        <f t="shared" si="25"/>
        <v>0.23522918819723637</v>
      </c>
      <c r="BE22" s="28">
        <f t="shared" si="26"/>
        <v>0.23522918819723637</v>
      </c>
      <c r="BF22" s="38">
        <f t="shared" si="27"/>
        <v>0.23522918819723637</v>
      </c>
      <c r="BH22" s="67"/>
      <c r="BI22" s="68"/>
      <c r="BJ22" s="144" t="s">
        <v>230</v>
      </c>
      <c r="BK22" s="133">
        <f>SKEW(AN2:AN96)</f>
        <v>-5.7893130513882856</v>
      </c>
      <c r="BL22" s="133">
        <f t="shared" ref="BL22:BO22" si="43">SKEW(AO2:AO96)</f>
        <v>-1.951206573697488</v>
      </c>
      <c r="BM22" s="133">
        <f t="shared" si="43"/>
        <v>2.1631430490934482</v>
      </c>
      <c r="BN22" s="133">
        <f t="shared" si="43"/>
        <v>2.1753038044087019</v>
      </c>
      <c r="BO22" s="138">
        <f t="shared" si="43"/>
        <v>0.19285192109931212</v>
      </c>
      <c r="BQ22" s="1"/>
      <c r="BR22" s="1"/>
      <c r="BS22" s="1"/>
    </row>
    <row r="23" spans="1:71" ht="15.75" thickBot="1" x14ac:dyDescent="0.3">
      <c r="A23" s="8" t="s">
        <v>45</v>
      </c>
      <c r="B23" s="8" t="s">
        <v>46</v>
      </c>
      <c r="C23" s="7">
        <v>37977</v>
      </c>
      <c r="D23" s="30">
        <v>11</v>
      </c>
      <c r="E23" s="117"/>
      <c r="F23" s="2">
        <v>-1.2276301812596481E-3</v>
      </c>
      <c r="G23" s="10"/>
      <c r="H23" s="71">
        <v>0.24825111437786579</v>
      </c>
      <c r="I23" s="71">
        <v>0.12236350682644986</v>
      </c>
      <c r="J23" s="71">
        <v>0.12427243632404296</v>
      </c>
      <c r="K23" s="71">
        <v>0.27345831321921027</v>
      </c>
      <c r="L23" s="76"/>
      <c r="M23" s="26" t="s">
        <v>201</v>
      </c>
      <c r="N23" s="8" t="s">
        <v>198</v>
      </c>
      <c r="O23" s="30" t="s">
        <v>211</v>
      </c>
      <c r="P23" s="8" t="s">
        <v>199</v>
      </c>
      <c r="Q23" s="8">
        <v>63</v>
      </c>
      <c r="R23" s="76"/>
      <c r="S23" s="9">
        <f t="shared" si="0"/>
        <v>0</v>
      </c>
      <c r="T23" s="8">
        <f t="shared" si="1"/>
        <v>1</v>
      </c>
      <c r="U23" s="75">
        <f t="shared" si="2"/>
        <v>1</v>
      </c>
      <c r="V23" s="8">
        <f t="shared" si="3"/>
        <v>1</v>
      </c>
      <c r="W23" s="8">
        <f t="shared" si="4"/>
        <v>63</v>
      </c>
      <c r="Z23" s="40">
        <f t="shared" si="28"/>
        <v>0</v>
      </c>
      <c r="AA23" s="28">
        <f t="shared" si="29"/>
        <v>-1.2276301812596481E-3</v>
      </c>
      <c r="AB23" s="28">
        <f t="shared" si="5"/>
        <v>-1.2276301812596481E-3</v>
      </c>
      <c r="AC23" s="28">
        <f t="shared" si="6"/>
        <v>-1.2276301812596481E-3</v>
      </c>
      <c r="AD23" s="38">
        <f t="shared" si="7"/>
        <v>-1.2276301812596481E-3</v>
      </c>
      <c r="AE23" s="28"/>
      <c r="AG23" s="40">
        <f t="shared" si="8"/>
        <v>0</v>
      </c>
      <c r="AH23" s="28">
        <f t="shared" si="9"/>
        <v>0.24825111437786579</v>
      </c>
      <c r="AI23" s="28">
        <f t="shared" si="10"/>
        <v>0.24825111437786579</v>
      </c>
      <c r="AJ23" s="28">
        <f t="shared" si="11"/>
        <v>0.24825111437786579</v>
      </c>
      <c r="AK23" s="38">
        <f t="shared" si="12"/>
        <v>0.24825111437786579</v>
      </c>
      <c r="AN23" s="40">
        <f t="shared" si="13"/>
        <v>0</v>
      </c>
      <c r="AO23" s="28">
        <f t="shared" si="14"/>
        <v>0.12236350682644986</v>
      </c>
      <c r="AP23" s="28">
        <f t="shared" si="15"/>
        <v>0.12236350682644986</v>
      </c>
      <c r="AQ23" s="28">
        <f t="shared" si="16"/>
        <v>0.12236350682644986</v>
      </c>
      <c r="AR23" s="38">
        <f t="shared" si="17"/>
        <v>0.12236350682644986</v>
      </c>
      <c r="AU23" s="40">
        <f t="shared" si="18"/>
        <v>0</v>
      </c>
      <c r="AV23" s="28">
        <f t="shared" si="19"/>
        <v>0.12427243632404296</v>
      </c>
      <c r="AW23" s="28">
        <f t="shared" si="20"/>
        <v>0.12427243632404296</v>
      </c>
      <c r="AX23" s="28">
        <f t="shared" si="21"/>
        <v>0.12427243632404296</v>
      </c>
      <c r="AY23" s="38">
        <f t="shared" si="22"/>
        <v>0.12427243632404296</v>
      </c>
      <c r="BB23" s="40">
        <f t="shared" si="23"/>
        <v>0</v>
      </c>
      <c r="BC23" s="28">
        <f t="shared" si="24"/>
        <v>0.27345831321921027</v>
      </c>
      <c r="BD23" s="28">
        <f t="shared" si="25"/>
        <v>0.27345831321921027</v>
      </c>
      <c r="BE23" s="28">
        <f t="shared" si="26"/>
        <v>0.27345831321921027</v>
      </c>
      <c r="BF23" s="38">
        <f t="shared" si="27"/>
        <v>0.27345831321921027</v>
      </c>
      <c r="BH23" s="67"/>
      <c r="BI23" s="68"/>
      <c r="BJ23" s="145" t="s">
        <v>229</v>
      </c>
      <c r="BK23" s="133">
        <f>BK20/BK21</f>
        <v>-0.38280625247638034</v>
      </c>
      <c r="BL23" s="133">
        <f>BL20/BL21</f>
        <v>-0.83580861893102976</v>
      </c>
      <c r="BM23" s="133">
        <f>BM20/BM21</f>
        <v>0.8577080708995265</v>
      </c>
      <c r="BN23" s="133">
        <f>BN20/BN21</f>
        <v>0.79641050501950494</v>
      </c>
      <c r="BO23" s="138">
        <f>BO20/BO21</f>
        <v>0.47221528954550313</v>
      </c>
      <c r="BQ23" s="1"/>
      <c r="BR23" s="1"/>
      <c r="BS23" s="1"/>
    </row>
    <row r="24" spans="1:71" ht="15.75" thickBot="1" x14ac:dyDescent="0.3">
      <c r="A24" s="8" t="s">
        <v>47</v>
      </c>
      <c r="B24" s="8" t="s">
        <v>48</v>
      </c>
      <c r="C24" s="7" t="s">
        <v>49</v>
      </c>
      <c r="D24" s="31">
        <v>12</v>
      </c>
      <c r="E24" s="117"/>
      <c r="F24" s="6">
        <v>2.0970476770102429E-3</v>
      </c>
      <c r="G24" s="10"/>
      <c r="H24" s="10">
        <v>5.9559391334476986E-3</v>
      </c>
      <c r="I24" s="10">
        <v>2.0915208736715884E-2</v>
      </c>
      <c r="J24" s="10">
        <v>-0.49990603237352327</v>
      </c>
      <c r="K24" s="10">
        <v>-0.48011806946522823</v>
      </c>
      <c r="L24" s="76"/>
      <c r="M24" s="26" t="s">
        <v>201</v>
      </c>
      <c r="N24" s="8" t="s">
        <v>198</v>
      </c>
      <c r="O24" s="30" t="s">
        <v>211</v>
      </c>
      <c r="P24" s="8" t="s">
        <v>199</v>
      </c>
      <c r="Q24" s="8">
        <v>56</v>
      </c>
      <c r="R24" s="76"/>
      <c r="S24" s="9">
        <f t="shared" si="0"/>
        <v>0</v>
      </c>
      <c r="T24" s="8">
        <f t="shared" si="1"/>
        <v>1</v>
      </c>
      <c r="U24" s="75">
        <f t="shared" si="2"/>
        <v>1</v>
      </c>
      <c r="V24" s="8">
        <f t="shared" si="3"/>
        <v>1</v>
      </c>
      <c r="W24" s="8">
        <f t="shared" si="4"/>
        <v>56</v>
      </c>
      <c r="Z24" s="40">
        <f t="shared" si="28"/>
        <v>0</v>
      </c>
      <c r="AA24" s="28">
        <f t="shared" si="29"/>
        <v>2.0970476770102429E-3</v>
      </c>
      <c r="AB24" s="28">
        <f t="shared" si="5"/>
        <v>2.0970476770102429E-3</v>
      </c>
      <c r="AC24" s="28">
        <f t="shared" si="6"/>
        <v>2.0970476770102429E-3</v>
      </c>
      <c r="AD24" s="38">
        <f t="shared" si="7"/>
        <v>2.0970476770102429E-3</v>
      </c>
      <c r="AE24" s="28"/>
      <c r="AG24" s="40">
        <f t="shared" si="8"/>
        <v>0</v>
      </c>
      <c r="AH24" s="28">
        <f t="shared" si="9"/>
        <v>5.9559391334476986E-3</v>
      </c>
      <c r="AI24" s="28">
        <f t="shared" si="10"/>
        <v>5.9559391334476986E-3</v>
      </c>
      <c r="AJ24" s="28">
        <f t="shared" si="11"/>
        <v>5.9559391334476986E-3</v>
      </c>
      <c r="AK24" s="38">
        <f t="shared" si="12"/>
        <v>5.9559391334476986E-3</v>
      </c>
      <c r="AN24" s="40">
        <f t="shared" si="13"/>
        <v>0</v>
      </c>
      <c r="AO24" s="28">
        <f t="shared" si="14"/>
        <v>2.0915208736715884E-2</v>
      </c>
      <c r="AP24" s="28">
        <f t="shared" si="15"/>
        <v>2.0915208736715884E-2</v>
      </c>
      <c r="AQ24" s="28">
        <f t="shared" si="16"/>
        <v>2.0915208736715884E-2</v>
      </c>
      <c r="AR24" s="38">
        <f t="shared" si="17"/>
        <v>2.0915208736715884E-2</v>
      </c>
      <c r="AU24" s="40">
        <f t="shared" si="18"/>
        <v>0</v>
      </c>
      <c r="AV24" s="28">
        <f t="shared" si="19"/>
        <v>-0.49990603237352327</v>
      </c>
      <c r="AW24" s="28">
        <f t="shared" si="20"/>
        <v>-0.49990603237352327</v>
      </c>
      <c r="AX24" s="28">
        <f t="shared" si="21"/>
        <v>-0.49990603237352327</v>
      </c>
      <c r="AY24" s="38">
        <f t="shared" si="22"/>
        <v>-0.49990603237352327</v>
      </c>
      <c r="BB24" s="40">
        <f t="shared" si="23"/>
        <v>0</v>
      </c>
      <c r="BC24" s="28">
        <f t="shared" si="24"/>
        <v>-0.48011806946522823</v>
      </c>
      <c r="BD24" s="28">
        <f t="shared" si="25"/>
        <v>-0.48011806946522823</v>
      </c>
      <c r="BE24" s="28">
        <f t="shared" si="26"/>
        <v>-0.48011806946522823</v>
      </c>
      <c r="BF24" s="38">
        <f t="shared" si="27"/>
        <v>-0.48011806946522823</v>
      </c>
      <c r="BH24" s="67"/>
      <c r="BI24" s="68"/>
      <c r="BJ24" s="145" t="s">
        <v>228</v>
      </c>
      <c r="BK24" s="133">
        <f>SQRT(95)</f>
        <v>9.7467943448089631</v>
      </c>
      <c r="BL24" s="133">
        <f t="shared" ref="BL24:BO24" si="44">SQRT(95)</f>
        <v>9.7467943448089631</v>
      </c>
      <c r="BM24" s="133">
        <f t="shared" si="44"/>
        <v>9.7467943448089631</v>
      </c>
      <c r="BN24" s="133">
        <f t="shared" si="44"/>
        <v>9.7467943448089631</v>
      </c>
      <c r="BO24" s="138">
        <f t="shared" si="44"/>
        <v>9.7467943448089631</v>
      </c>
      <c r="BQ24" s="1"/>
      <c r="BR24" s="1"/>
      <c r="BS24" s="1"/>
    </row>
    <row r="25" spans="1:71" ht="15.75" thickBot="1" x14ac:dyDescent="0.3">
      <c r="A25" s="8" t="s">
        <v>52</v>
      </c>
      <c r="B25" s="8" t="s">
        <v>53</v>
      </c>
      <c r="C25" s="7" t="s">
        <v>54</v>
      </c>
      <c r="D25" s="30">
        <v>13</v>
      </c>
      <c r="E25" s="117"/>
      <c r="F25" s="2">
        <v>0.16712834354993561</v>
      </c>
      <c r="G25" s="10"/>
      <c r="H25" s="71">
        <v>0.17390087123023562</v>
      </c>
      <c r="I25" s="71">
        <v>0.15536053815074563</v>
      </c>
      <c r="J25" s="71">
        <v>0.17019494573427787</v>
      </c>
      <c r="K25" s="71">
        <v>0.20376169375678524</v>
      </c>
      <c r="L25" s="76"/>
      <c r="M25" s="26" t="s">
        <v>201</v>
      </c>
      <c r="N25" s="8" t="s">
        <v>201</v>
      </c>
      <c r="O25" s="30" t="s">
        <v>211</v>
      </c>
      <c r="P25" s="8" t="s">
        <v>199</v>
      </c>
      <c r="Q25" s="8">
        <v>44</v>
      </c>
      <c r="R25" s="76"/>
      <c r="S25" s="9">
        <f t="shared" si="0"/>
        <v>0</v>
      </c>
      <c r="T25" s="8">
        <f t="shared" si="1"/>
        <v>0</v>
      </c>
      <c r="U25" s="75">
        <f t="shared" si="2"/>
        <v>1</v>
      </c>
      <c r="V25" s="8">
        <f t="shared" si="3"/>
        <v>1</v>
      </c>
      <c r="W25" s="8">
        <f t="shared" si="4"/>
        <v>44</v>
      </c>
      <c r="Z25" s="40">
        <f t="shared" si="28"/>
        <v>0</v>
      </c>
      <c r="AA25" s="28">
        <f t="shared" si="29"/>
        <v>0</v>
      </c>
      <c r="AB25" s="28">
        <f t="shared" si="5"/>
        <v>0.16712834354993561</v>
      </c>
      <c r="AC25" s="28">
        <f t="shared" si="6"/>
        <v>0.16712834354993561</v>
      </c>
      <c r="AD25" s="38">
        <f t="shared" si="7"/>
        <v>0</v>
      </c>
      <c r="AE25" s="28"/>
      <c r="AG25" s="40">
        <f t="shared" si="8"/>
        <v>0</v>
      </c>
      <c r="AH25" s="28">
        <f t="shared" si="9"/>
        <v>0</v>
      </c>
      <c r="AI25" s="28">
        <f t="shared" si="10"/>
        <v>0.17390087123023562</v>
      </c>
      <c r="AJ25" s="28">
        <f t="shared" si="11"/>
        <v>0.17390087123023562</v>
      </c>
      <c r="AK25" s="38">
        <f t="shared" si="12"/>
        <v>0</v>
      </c>
      <c r="AN25" s="40">
        <f t="shared" si="13"/>
        <v>0</v>
      </c>
      <c r="AO25" s="28">
        <f t="shared" si="14"/>
        <v>0</v>
      </c>
      <c r="AP25" s="28">
        <f t="shared" si="15"/>
        <v>0.15536053815074563</v>
      </c>
      <c r="AQ25" s="28">
        <f t="shared" si="16"/>
        <v>0.15536053815074563</v>
      </c>
      <c r="AR25" s="38">
        <f t="shared" si="17"/>
        <v>0</v>
      </c>
      <c r="AU25" s="40">
        <f t="shared" si="18"/>
        <v>0</v>
      </c>
      <c r="AV25" s="28">
        <f t="shared" si="19"/>
        <v>0</v>
      </c>
      <c r="AW25" s="28">
        <f t="shared" si="20"/>
        <v>0.17019494573427787</v>
      </c>
      <c r="AX25" s="28">
        <f t="shared" si="21"/>
        <v>0.17019494573427787</v>
      </c>
      <c r="AY25" s="38">
        <f t="shared" si="22"/>
        <v>0</v>
      </c>
      <c r="BB25" s="40">
        <f t="shared" si="23"/>
        <v>0</v>
      </c>
      <c r="BC25" s="28">
        <f t="shared" si="24"/>
        <v>0</v>
      </c>
      <c r="BD25" s="28">
        <f t="shared" si="25"/>
        <v>0.20376169375678524</v>
      </c>
      <c r="BE25" s="28">
        <f t="shared" si="26"/>
        <v>0.20376169375678524</v>
      </c>
      <c r="BF25" s="38">
        <f t="shared" si="27"/>
        <v>0</v>
      </c>
      <c r="BH25" s="67"/>
      <c r="BI25" s="68"/>
      <c r="BJ25" s="146" t="s">
        <v>227</v>
      </c>
      <c r="BK25" s="137">
        <f>BK24*((BK23)+((1/3)*BK22*(BK23^2))+((1/27)*(BK22^2)*(BK23^3))+((1/(6*110))*BK22))</f>
        <v>-7.2516418965751805</v>
      </c>
      <c r="BL25" s="134">
        <f t="shared" ref="BL25" si="45">BL24*((BL23)+((1/3)*BL22*(BL23^2))+((1/27)*(BL22^2)*(BL23^3))+((1/(6*110))*BL22))</f>
        <v>-13.406241558990978</v>
      </c>
      <c r="BM25" s="134">
        <f t="shared" ref="BM25" si="46">BM24*((BM23)+((1/3)*BM22*(BM23^2))+((1/27)*(BM22^2)*(BM23^3))+((1/(6*110))*BM22))</f>
        <v>14.627846411815279</v>
      </c>
      <c r="BN25" s="134">
        <f t="shared" ref="BN25" si="47">BN24*((BN23)+((1/3)*BN22*(BN23^2))+((1/27)*(BN22^2)*(BN23^3))+((1/(6*110))*BN22))</f>
        <v>13.140096691914609</v>
      </c>
      <c r="BO25" s="135">
        <f t="shared" ref="BO25" si="48">BO24*((BO23)+((1/3)*BO22*(BO23^2))+((1/27)*(BO22^2)*(BO23^3))+((1/(6*110))*BO22))</f>
        <v>4.7465625602634836</v>
      </c>
      <c r="BQ25" s="1"/>
      <c r="BR25" s="1"/>
      <c r="BS25" s="1"/>
    </row>
    <row r="26" spans="1:71" ht="15.75" thickBot="1" x14ac:dyDescent="0.3">
      <c r="A26" s="8" t="s">
        <v>55</v>
      </c>
      <c r="B26" s="8" t="s">
        <v>57</v>
      </c>
      <c r="C26" s="7">
        <v>37548</v>
      </c>
      <c r="D26" s="32">
        <v>14</v>
      </c>
      <c r="E26" s="117"/>
      <c r="F26" s="10">
        <v>2.1426042515701954E-3</v>
      </c>
      <c r="G26" s="10"/>
      <c r="H26" s="71">
        <v>-1.9979592434410803E-2</v>
      </c>
      <c r="I26" s="71">
        <v>0.28122004849461313</v>
      </c>
      <c r="J26" s="71">
        <v>0.40193417223220418</v>
      </c>
      <c r="K26" s="71">
        <v>0.13364459111119409</v>
      </c>
      <c r="L26" s="76"/>
      <c r="M26" s="26" t="s">
        <v>201</v>
      </c>
      <c r="N26" s="8" t="s">
        <v>198</v>
      </c>
      <c r="O26" s="30" t="s">
        <v>211</v>
      </c>
      <c r="P26" s="8" t="s">
        <v>199</v>
      </c>
      <c r="Q26" s="8">
        <v>68</v>
      </c>
      <c r="R26" s="76"/>
      <c r="S26" s="9">
        <f t="shared" si="0"/>
        <v>0</v>
      </c>
      <c r="T26" s="8">
        <f t="shared" si="1"/>
        <v>1</v>
      </c>
      <c r="U26" s="75">
        <f t="shared" si="2"/>
        <v>1</v>
      </c>
      <c r="V26" s="8">
        <f t="shared" si="3"/>
        <v>1</v>
      </c>
      <c r="W26" s="8">
        <f t="shared" si="4"/>
        <v>68</v>
      </c>
      <c r="Z26" s="40">
        <f t="shared" si="28"/>
        <v>0</v>
      </c>
      <c r="AA26" s="28">
        <f t="shared" si="29"/>
        <v>2.1426042515701954E-3</v>
      </c>
      <c r="AB26" s="28">
        <f t="shared" si="5"/>
        <v>2.1426042515701954E-3</v>
      </c>
      <c r="AC26" s="28">
        <f t="shared" si="6"/>
        <v>2.1426042515701954E-3</v>
      </c>
      <c r="AD26" s="38">
        <f t="shared" si="7"/>
        <v>2.1426042515701954E-3</v>
      </c>
      <c r="AE26" s="28"/>
      <c r="AG26" s="40">
        <f t="shared" si="8"/>
        <v>0</v>
      </c>
      <c r="AH26" s="28">
        <f t="shared" si="9"/>
        <v>-1.9979592434410803E-2</v>
      </c>
      <c r="AI26" s="28">
        <f t="shared" si="10"/>
        <v>-1.9979592434410803E-2</v>
      </c>
      <c r="AJ26" s="28">
        <f t="shared" si="11"/>
        <v>-1.9979592434410803E-2</v>
      </c>
      <c r="AK26" s="38">
        <f t="shared" si="12"/>
        <v>-1.9979592434410803E-2</v>
      </c>
      <c r="AN26" s="40">
        <f t="shared" si="13"/>
        <v>0</v>
      </c>
      <c r="AO26" s="28">
        <f t="shared" si="14"/>
        <v>0.28122004849461313</v>
      </c>
      <c r="AP26" s="28">
        <f t="shared" si="15"/>
        <v>0.28122004849461313</v>
      </c>
      <c r="AQ26" s="28">
        <f t="shared" si="16"/>
        <v>0.28122004849461313</v>
      </c>
      <c r="AR26" s="38">
        <f t="shared" si="17"/>
        <v>0.28122004849461313</v>
      </c>
      <c r="AU26" s="40">
        <f t="shared" si="18"/>
        <v>0</v>
      </c>
      <c r="AV26" s="28">
        <f t="shared" si="19"/>
        <v>0.40193417223220418</v>
      </c>
      <c r="AW26" s="28">
        <f t="shared" si="20"/>
        <v>0.40193417223220418</v>
      </c>
      <c r="AX26" s="28">
        <f t="shared" si="21"/>
        <v>0.40193417223220418</v>
      </c>
      <c r="AY26" s="38">
        <f t="shared" si="22"/>
        <v>0.40193417223220418</v>
      </c>
      <c r="BB26" s="40">
        <f t="shared" si="23"/>
        <v>0</v>
      </c>
      <c r="BC26" s="28">
        <f t="shared" si="24"/>
        <v>0.13364459111119409</v>
      </c>
      <c r="BD26" s="28">
        <f t="shared" si="25"/>
        <v>0.13364459111119409</v>
      </c>
      <c r="BE26" s="28">
        <f t="shared" si="26"/>
        <v>0.13364459111119409</v>
      </c>
      <c r="BF26" s="38">
        <f t="shared" si="27"/>
        <v>0.13364459111119409</v>
      </c>
      <c r="BH26" s="142"/>
      <c r="BI26" s="69"/>
      <c r="BJ26" s="147" t="s">
        <v>226</v>
      </c>
      <c r="BK26" s="141">
        <f>(BK20/BK21)*BK24</f>
        <v>-3.731133816794296</v>
      </c>
      <c r="BL26" s="128">
        <f t="shared" ref="BL26:BM26" si="49">(BL20/BL21)*BL24</f>
        <v>-8.1464547203395501</v>
      </c>
      <c r="BM26" s="128">
        <f t="shared" si="49"/>
        <v>8.3599041749405103</v>
      </c>
      <c r="BN26" s="128">
        <f>(BN20/BN21)*BN24</f>
        <v>7.7624494064705614</v>
      </c>
      <c r="BO26" s="140">
        <f>(BO20/BO21)*BO24</f>
        <v>4.602585313674437</v>
      </c>
      <c r="BQ26" s="1"/>
      <c r="BR26" s="1"/>
      <c r="BS26" s="1"/>
    </row>
    <row r="27" spans="1:71" ht="15.75" thickBot="1" x14ac:dyDescent="0.3">
      <c r="A27" s="8" t="s">
        <v>55</v>
      </c>
      <c r="B27" s="8" t="s">
        <v>56</v>
      </c>
      <c r="C27" s="7">
        <v>37882</v>
      </c>
      <c r="D27" s="31">
        <v>14</v>
      </c>
      <c r="E27" s="117"/>
      <c r="F27" s="6">
        <v>1.8731994507759975E-2</v>
      </c>
      <c r="G27" s="10"/>
      <c r="H27" s="71">
        <v>2.0413003815829535E-2</v>
      </c>
      <c r="I27" s="71">
        <v>3.4454664140624092E-2</v>
      </c>
      <c r="J27" s="71">
        <v>-0.14088620162380808</v>
      </c>
      <c r="K27" s="71">
        <v>-8.2268392145939173E-2</v>
      </c>
      <c r="L27" s="76"/>
      <c r="M27" s="26" t="s">
        <v>201</v>
      </c>
      <c r="N27" s="8" t="s">
        <v>198</v>
      </c>
      <c r="O27" s="30" t="s">
        <v>211</v>
      </c>
      <c r="P27" s="8" t="s">
        <v>199</v>
      </c>
      <c r="Q27" s="8">
        <v>51</v>
      </c>
      <c r="R27" s="76"/>
      <c r="S27" s="9">
        <f t="shared" si="0"/>
        <v>0</v>
      </c>
      <c r="T27" s="8">
        <f t="shared" si="1"/>
        <v>1</v>
      </c>
      <c r="U27" s="75">
        <f t="shared" si="2"/>
        <v>1</v>
      </c>
      <c r="V27" s="8">
        <f t="shared" si="3"/>
        <v>1</v>
      </c>
      <c r="W27" s="8">
        <f t="shared" si="4"/>
        <v>51</v>
      </c>
      <c r="Z27" s="40">
        <f t="shared" si="28"/>
        <v>0</v>
      </c>
      <c r="AA27" s="28">
        <f t="shared" si="29"/>
        <v>1.8731994507759975E-2</v>
      </c>
      <c r="AB27" s="28">
        <f t="shared" si="5"/>
        <v>1.8731994507759975E-2</v>
      </c>
      <c r="AC27" s="28">
        <f t="shared" si="6"/>
        <v>1.8731994507759975E-2</v>
      </c>
      <c r="AD27" s="38">
        <f t="shared" si="7"/>
        <v>0</v>
      </c>
      <c r="AE27" s="28"/>
      <c r="AG27" s="40">
        <f t="shared" si="8"/>
        <v>0</v>
      </c>
      <c r="AH27" s="28">
        <f t="shared" si="9"/>
        <v>2.0413003815829535E-2</v>
      </c>
      <c r="AI27" s="28">
        <f t="shared" si="10"/>
        <v>2.0413003815829535E-2</v>
      </c>
      <c r="AJ27" s="28">
        <f t="shared" si="11"/>
        <v>2.0413003815829535E-2</v>
      </c>
      <c r="AK27" s="38">
        <f t="shared" si="12"/>
        <v>0</v>
      </c>
      <c r="AN27" s="40">
        <f t="shared" si="13"/>
        <v>0</v>
      </c>
      <c r="AO27" s="28">
        <f t="shared" si="14"/>
        <v>3.4454664140624092E-2</v>
      </c>
      <c r="AP27" s="28">
        <f t="shared" si="15"/>
        <v>3.4454664140624092E-2</v>
      </c>
      <c r="AQ27" s="28">
        <f t="shared" si="16"/>
        <v>3.4454664140624092E-2</v>
      </c>
      <c r="AR27" s="38">
        <f t="shared" si="17"/>
        <v>0</v>
      </c>
      <c r="AU27" s="40">
        <f t="shared" si="18"/>
        <v>0</v>
      </c>
      <c r="AV27" s="28">
        <f t="shared" si="19"/>
        <v>-0.14088620162380808</v>
      </c>
      <c r="AW27" s="28">
        <f t="shared" si="20"/>
        <v>-0.14088620162380808</v>
      </c>
      <c r="AX27" s="28">
        <f t="shared" si="21"/>
        <v>-0.14088620162380808</v>
      </c>
      <c r="AY27" s="38">
        <f t="shared" si="22"/>
        <v>0</v>
      </c>
      <c r="BB27" s="40">
        <f t="shared" si="23"/>
        <v>0</v>
      </c>
      <c r="BC27" s="28">
        <f t="shared" si="24"/>
        <v>-8.2268392145939173E-2</v>
      </c>
      <c r="BD27" s="28">
        <f t="shared" si="25"/>
        <v>-8.2268392145939173E-2</v>
      </c>
      <c r="BE27" s="28">
        <f t="shared" si="26"/>
        <v>-8.2268392145939173E-2</v>
      </c>
      <c r="BF27" s="38">
        <f t="shared" si="27"/>
        <v>0</v>
      </c>
      <c r="BH27" s="67"/>
      <c r="BI27" s="68"/>
      <c r="BJ27" s="70"/>
      <c r="BK27" s="66" t="s">
        <v>207</v>
      </c>
      <c r="BL27" s="46" t="s">
        <v>208</v>
      </c>
      <c r="BM27" s="46" t="s">
        <v>209</v>
      </c>
      <c r="BN27" s="46" t="s">
        <v>210</v>
      </c>
      <c r="BO27" s="45" t="s">
        <v>197</v>
      </c>
      <c r="BQ27" s="1"/>
      <c r="BR27" s="1"/>
      <c r="BS27" s="1"/>
    </row>
    <row r="28" spans="1:71" ht="15.75" thickBot="1" x14ac:dyDescent="0.3">
      <c r="A28" s="8" t="s">
        <v>58</v>
      </c>
      <c r="B28" s="8" t="s">
        <v>59</v>
      </c>
      <c r="C28" s="7" t="s">
        <v>60</v>
      </c>
      <c r="D28" s="31">
        <v>15</v>
      </c>
      <c r="E28" s="117"/>
      <c r="F28" s="2">
        <v>-1.0150751954243444E-2</v>
      </c>
      <c r="G28" s="10"/>
      <c r="H28" s="10">
        <v>-2.6465689268058343E-2</v>
      </c>
      <c r="I28" s="10">
        <v>-2.2817647136057093E-2</v>
      </c>
      <c r="J28" s="10">
        <v>-2.904447029647686E-2</v>
      </c>
      <c r="K28" s="10">
        <v>-3.5309693643174891E-2</v>
      </c>
      <c r="L28" s="76"/>
      <c r="M28" s="26" t="s">
        <v>201</v>
      </c>
      <c r="N28" s="8" t="s">
        <v>201</v>
      </c>
      <c r="O28" s="30" t="s">
        <v>211</v>
      </c>
      <c r="P28" s="8" t="s">
        <v>199</v>
      </c>
      <c r="Q28" s="8">
        <v>58</v>
      </c>
      <c r="R28" s="76"/>
      <c r="S28" s="9">
        <f t="shared" si="0"/>
        <v>0</v>
      </c>
      <c r="T28" s="8">
        <f t="shared" si="1"/>
        <v>0</v>
      </c>
      <c r="U28" s="75">
        <f t="shared" si="2"/>
        <v>1</v>
      </c>
      <c r="V28" s="8">
        <f t="shared" si="3"/>
        <v>1</v>
      </c>
      <c r="W28" s="8">
        <f t="shared" si="4"/>
        <v>58</v>
      </c>
      <c r="Z28" s="40">
        <f t="shared" si="28"/>
        <v>0</v>
      </c>
      <c r="AA28" s="28">
        <f t="shared" si="29"/>
        <v>0</v>
      </c>
      <c r="AB28" s="28">
        <f t="shared" si="5"/>
        <v>-1.0150751954243444E-2</v>
      </c>
      <c r="AC28" s="28">
        <f t="shared" si="6"/>
        <v>-1.0150751954243444E-2</v>
      </c>
      <c r="AD28" s="38">
        <f t="shared" si="7"/>
        <v>-1.0150751954243444E-2</v>
      </c>
      <c r="AE28" s="28"/>
      <c r="AG28" s="40">
        <f t="shared" si="8"/>
        <v>0</v>
      </c>
      <c r="AH28" s="28">
        <f t="shared" si="9"/>
        <v>0</v>
      </c>
      <c r="AI28" s="28">
        <f t="shared" si="10"/>
        <v>-2.6465689268058343E-2</v>
      </c>
      <c r="AJ28" s="28">
        <f t="shared" si="11"/>
        <v>-2.6465689268058343E-2</v>
      </c>
      <c r="AK28" s="38">
        <f t="shared" si="12"/>
        <v>-2.6465689268058343E-2</v>
      </c>
      <c r="AN28" s="40">
        <f t="shared" si="13"/>
        <v>0</v>
      </c>
      <c r="AO28" s="28">
        <f t="shared" si="14"/>
        <v>0</v>
      </c>
      <c r="AP28" s="28">
        <f t="shared" si="15"/>
        <v>-2.2817647136057093E-2</v>
      </c>
      <c r="AQ28" s="28">
        <f t="shared" si="16"/>
        <v>-2.2817647136057093E-2</v>
      </c>
      <c r="AR28" s="38">
        <f t="shared" si="17"/>
        <v>-2.2817647136057093E-2</v>
      </c>
      <c r="AU28" s="40">
        <f t="shared" si="18"/>
        <v>0</v>
      </c>
      <c r="AV28" s="28">
        <f t="shared" si="19"/>
        <v>0</v>
      </c>
      <c r="AW28" s="28">
        <f t="shared" si="20"/>
        <v>-2.904447029647686E-2</v>
      </c>
      <c r="AX28" s="28">
        <f t="shared" si="21"/>
        <v>-2.904447029647686E-2</v>
      </c>
      <c r="AY28" s="38">
        <f t="shared" si="22"/>
        <v>-2.904447029647686E-2</v>
      </c>
      <c r="BB28" s="40">
        <f t="shared" si="23"/>
        <v>0</v>
      </c>
      <c r="BC28" s="28">
        <f t="shared" si="24"/>
        <v>0</v>
      </c>
      <c r="BD28" s="28">
        <f t="shared" si="25"/>
        <v>-3.5309693643174891E-2</v>
      </c>
      <c r="BE28" s="28">
        <f t="shared" si="26"/>
        <v>-3.5309693643174891E-2</v>
      </c>
      <c r="BF28" s="38">
        <f t="shared" si="27"/>
        <v>-3.5309693643174891E-2</v>
      </c>
      <c r="BH28" s="17" t="s">
        <v>222</v>
      </c>
      <c r="BI28" s="41">
        <f>J97</f>
        <v>-2.3614253972586265E-3</v>
      </c>
      <c r="BJ28" s="17" t="s">
        <v>222</v>
      </c>
      <c r="BK28" s="129">
        <f>AU97</f>
        <v>-1.127121259178657E-2</v>
      </c>
      <c r="BL28" s="129">
        <f t="shared" ref="BL28:BO28" si="50">AV97</f>
        <v>-2.4632450045844852E-2</v>
      </c>
      <c r="BM28" s="129">
        <f t="shared" si="50"/>
        <v>-1.0382949903013439E-3</v>
      </c>
      <c r="BN28" s="129">
        <f t="shared" si="50"/>
        <v>-1.9285828042797104E-3</v>
      </c>
      <c r="BO28" s="130">
        <f t="shared" si="50"/>
        <v>-2.1169176099660948E-3</v>
      </c>
      <c r="BQ28" s="1"/>
      <c r="BR28" s="1"/>
      <c r="BS28" s="1"/>
    </row>
    <row r="29" spans="1:71" ht="15.75" thickBot="1" x14ac:dyDescent="0.3">
      <c r="A29" s="8" t="s">
        <v>61</v>
      </c>
      <c r="B29" s="8" t="s">
        <v>62</v>
      </c>
      <c r="C29" s="7">
        <v>41271</v>
      </c>
      <c r="D29" s="30">
        <v>16</v>
      </c>
      <c r="E29" s="117"/>
      <c r="F29" s="2">
        <v>-1.8306113843715974E-2</v>
      </c>
      <c r="G29" s="10"/>
      <c r="H29" s="10">
        <v>-2.2816908728476804E-2</v>
      </c>
      <c r="I29" s="10">
        <v>-1.716492211533038E-2</v>
      </c>
      <c r="J29" s="10">
        <v>-8.8689454578129642E-2</v>
      </c>
      <c r="K29" s="10">
        <v>-0.109292125171202</v>
      </c>
      <c r="L29" s="76"/>
      <c r="M29" s="26" t="s">
        <v>201</v>
      </c>
      <c r="N29" s="8" t="s">
        <v>198</v>
      </c>
      <c r="O29" s="30" t="s">
        <v>211</v>
      </c>
      <c r="P29" s="8" t="s">
        <v>199</v>
      </c>
      <c r="Q29" s="8">
        <v>44</v>
      </c>
      <c r="R29" s="76"/>
      <c r="S29" s="9">
        <f t="shared" si="0"/>
        <v>0</v>
      </c>
      <c r="T29" s="8">
        <f t="shared" si="1"/>
        <v>1</v>
      </c>
      <c r="U29" s="75">
        <f t="shared" si="2"/>
        <v>1</v>
      </c>
      <c r="V29" s="8">
        <f t="shared" si="3"/>
        <v>1</v>
      </c>
      <c r="W29" s="8">
        <f t="shared" si="4"/>
        <v>44</v>
      </c>
      <c r="Z29" s="40">
        <f t="shared" si="28"/>
        <v>0</v>
      </c>
      <c r="AA29" s="28">
        <f t="shared" si="29"/>
        <v>-1.8306113843715974E-2</v>
      </c>
      <c r="AB29" s="28">
        <f t="shared" si="5"/>
        <v>-1.8306113843715974E-2</v>
      </c>
      <c r="AC29" s="28">
        <f t="shared" si="6"/>
        <v>-1.8306113843715974E-2</v>
      </c>
      <c r="AD29" s="38">
        <f t="shared" si="7"/>
        <v>0</v>
      </c>
      <c r="AE29" s="28"/>
      <c r="AG29" s="40">
        <f t="shared" si="8"/>
        <v>0</v>
      </c>
      <c r="AH29" s="28">
        <f t="shared" si="9"/>
        <v>-2.2816908728476804E-2</v>
      </c>
      <c r="AI29" s="28">
        <f t="shared" si="10"/>
        <v>-2.2816908728476804E-2</v>
      </c>
      <c r="AJ29" s="28">
        <f t="shared" si="11"/>
        <v>-2.2816908728476804E-2</v>
      </c>
      <c r="AK29" s="38">
        <f t="shared" si="12"/>
        <v>0</v>
      </c>
      <c r="AN29" s="40">
        <f t="shared" si="13"/>
        <v>0</v>
      </c>
      <c r="AO29" s="28">
        <f t="shared" si="14"/>
        <v>-1.716492211533038E-2</v>
      </c>
      <c r="AP29" s="28">
        <f t="shared" si="15"/>
        <v>-1.716492211533038E-2</v>
      </c>
      <c r="AQ29" s="28">
        <f t="shared" si="16"/>
        <v>-1.716492211533038E-2</v>
      </c>
      <c r="AR29" s="38">
        <f t="shared" si="17"/>
        <v>0</v>
      </c>
      <c r="AU29" s="40">
        <f t="shared" si="18"/>
        <v>0</v>
      </c>
      <c r="AV29" s="28">
        <f t="shared" si="19"/>
        <v>-8.8689454578129642E-2</v>
      </c>
      <c r="AW29" s="28">
        <f t="shared" si="20"/>
        <v>-8.8689454578129642E-2</v>
      </c>
      <c r="AX29" s="28">
        <f t="shared" si="21"/>
        <v>-8.8689454578129642E-2</v>
      </c>
      <c r="AY29" s="38">
        <f t="shared" si="22"/>
        <v>0</v>
      </c>
      <c r="BB29" s="40">
        <f t="shared" si="23"/>
        <v>0</v>
      </c>
      <c r="BC29" s="28">
        <f t="shared" si="24"/>
        <v>-0.109292125171202</v>
      </c>
      <c r="BD29" s="28">
        <f t="shared" si="25"/>
        <v>-0.109292125171202</v>
      </c>
      <c r="BE29" s="28">
        <f t="shared" si="26"/>
        <v>-0.109292125171202</v>
      </c>
      <c r="BF29" s="38">
        <f t="shared" si="27"/>
        <v>0</v>
      </c>
      <c r="BH29" s="67"/>
      <c r="BI29" s="68"/>
      <c r="BJ29" s="68" t="s">
        <v>219</v>
      </c>
      <c r="BK29" s="28">
        <v>1.5994521859831624E-2</v>
      </c>
      <c r="BL29" s="28">
        <v>1.5994521859831624E-2</v>
      </c>
      <c r="BM29" s="28">
        <v>1.5994521859831624E-2</v>
      </c>
      <c r="BN29" s="28">
        <v>1.5994521859831624E-2</v>
      </c>
      <c r="BO29" s="38">
        <v>1.5994521859831624E-2</v>
      </c>
      <c r="BQ29" s="1"/>
      <c r="BR29" s="1"/>
      <c r="BS29" s="1"/>
    </row>
    <row r="30" spans="1:71" ht="15.75" thickBot="1" x14ac:dyDescent="0.3">
      <c r="A30" s="8" t="s">
        <v>63</v>
      </c>
      <c r="B30" s="8" t="s">
        <v>64</v>
      </c>
      <c r="C30" s="7">
        <v>38355</v>
      </c>
      <c r="D30" s="33">
        <v>17</v>
      </c>
      <c r="E30" s="117"/>
      <c r="F30" s="2">
        <v>1.9271736883192813E-3</v>
      </c>
      <c r="G30" s="10"/>
      <c r="H30" s="71">
        <v>1.4989509459263023E-3</v>
      </c>
      <c r="I30" s="71">
        <v>2.5469702265433834E-3</v>
      </c>
      <c r="J30" s="71">
        <v>5.6923480699658455E-3</v>
      </c>
      <c r="K30" s="71">
        <v>1.5582089365795394E-2</v>
      </c>
      <c r="L30" s="76"/>
      <c r="M30" s="26" t="s">
        <v>201</v>
      </c>
      <c r="N30" s="8" t="s">
        <v>198</v>
      </c>
      <c r="O30" s="30" t="s">
        <v>211</v>
      </c>
      <c r="P30" s="8" t="s">
        <v>199</v>
      </c>
      <c r="Q30" s="8">
        <v>52</v>
      </c>
      <c r="R30" s="76"/>
      <c r="S30" s="9">
        <f t="shared" si="0"/>
        <v>0</v>
      </c>
      <c r="T30" s="8">
        <f t="shared" si="1"/>
        <v>1</v>
      </c>
      <c r="U30" s="75">
        <f t="shared" si="2"/>
        <v>1</v>
      </c>
      <c r="V30" s="8">
        <f t="shared" si="3"/>
        <v>1</v>
      </c>
      <c r="W30" s="8">
        <f t="shared" si="4"/>
        <v>52</v>
      </c>
      <c r="Z30" s="40">
        <f t="shared" si="28"/>
        <v>0</v>
      </c>
      <c r="AA30" s="28">
        <f t="shared" si="29"/>
        <v>1.9271736883192813E-3</v>
      </c>
      <c r="AB30" s="28">
        <f t="shared" si="5"/>
        <v>1.9271736883192813E-3</v>
      </c>
      <c r="AC30" s="28">
        <f t="shared" si="6"/>
        <v>1.9271736883192813E-3</v>
      </c>
      <c r="AD30" s="38">
        <f t="shared" si="7"/>
        <v>0</v>
      </c>
      <c r="AE30" s="28"/>
      <c r="AG30" s="40">
        <f t="shared" si="8"/>
        <v>0</v>
      </c>
      <c r="AH30" s="28">
        <f t="shared" si="9"/>
        <v>1.4989509459263023E-3</v>
      </c>
      <c r="AI30" s="28">
        <f t="shared" si="10"/>
        <v>1.4989509459263023E-3</v>
      </c>
      <c r="AJ30" s="28">
        <f t="shared" si="11"/>
        <v>1.4989509459263023E-3</v>
      </c>
      <c r="AK30" s="38">
        <f t="shared" si="12"/>
        <v>0</v>
      </c>
      <c r="AN30" s="40">
        <f t="shared" si="13"/>
        <v>0</v>
      </c>
      <c r="AO30" s="28">
        <f t="shared" si="14"/>
        <v>2.5469702265433834E-3</v>
      </c>
      <c r="AP30" s="28">
        <f t="shared" si="15"/>
        <v>2.5469702265433834E-3</v>
      </c>
      <c r="AQ30" s="28">
        <f t="shared" si="16"/>
        <v>2.5469702265433834E-3</v>
      </c>
      <c r="AR30" s="38">
        <f t="shared" si="17"/>
        <v>0</v>
      </c>
      <c r="AU30" s="40">
        <f t="shared" si="18"/>
        <v>0</v>
      </c>
      <c r="AV30" s="28">
        <f t="shared" si="19"/>
        <v>5.6923480699658455E-3</v>
      </c>
      <c r="AW30" s="28">
        <f t="shared" si="20"/>
        <v>5.6923480699658455E-3</v>
      </c>
      <c r="AX30" s="28">
        <f t="shared" si="21"/>
        <v>5.6923480699658455E-3</v>
      </c>
      <c r="AY30" s="38">
        <f t="shared" si="22"/>
        <v>0</v>
      </c>
      <c r="BB30" s="40">
        <f t="shared" si="23"/>
        <v>0</v>
      </c>
      <c r="BC30" s="28">
        <f t="shared" si="24"/>
        <v>1.5582089365795394E-2</v>
      </c>
      <c r="BD30" s="28">
        <f t="shared" si="25"/>
        <v>1.5582089365795394E-2</v>
      </c>
      <c r="BE30" s="28">
        <f t="shared" si="26"/>
        <v>1.5582089365795394E-2</v>
      </c>
      <c r="BF30" s="38">
        <f t="shared" si="27"/>
        <v>0</v>
      </c>
      <c r="BH30" s="67"/>
      <c r="BI30" s="68"/>
      <c r="BJ30" s="144" t="s">
        <v>230</v>
      </c>
      <c r="BK30" s="133">
        <f>SKEW(AU2:AU96)</f>
        <v>-5.8881007552518172</v>
      </c>
      <c r="BL30" s="133">
        <f t="shared" ref="BL30:BO30" si="51">SKEW(AV2:AV96)</f>
        <v>-1.3362018015203383</v>
      </c>
      <c r="BM30" s="133">
        <f t="shared" si="51"/>
        <v>0.94915873577417798</v>
      </c>
      <c r="BN30" s="133">
        <f t="shared" si="51"/>
        <v>0.97270103549517972</v>
      </c>
      <c r="BO30" s="138">
        <f t="shared" si="51"/>
        <v>0.6966688396417271</v>
      </c>
      <c r="BQ30" s="1"/>
      <c r="BR30" s="1"/>
      <c r="BS30" s="1"/>
    </row>
    <row r="31" spans="1:71" x14ac:dyDescent="0.25">
      <c r="A31" s="8" t="s">
        <v>65</v>
      </c>
      <c r="B31" s="8" t="s">
        <v>67</v>
      </c>
      <c r="C31" s="7">
        <v>41246</v>
      </c>
      <c r="D31" s="30">
        <v>19</v>
      </c>
      <c r="E31" s="117"/>
      <c r="F31" s="10">
        <v>-1.1248509195444345E-2</v>
      </c>
      <c r="G31" s="10"/>
      <c r="H31" s="10">
        <v>-3.0627296798593825E-3</v>
      </c>
      <c r="I31" s="10">
        <v>-5.6940350759879327E-2</v>
      </c>
      <c r="J31" s="10">
        <v>-6.9679974706536946E-2</v>
      </c>
      <c r="K31" s="10">
        <v>4.3598416824251708E-3</v>
      </c>
      <c r="M31" s="23" t="s">
        <v>198</v>
      </c>
      <c r="N31" s="8" t="s">
        <v>198</v>
      </c>
      <c r="O31" s="73" t="s">
        <v>211</v>
      </c>
      <c r="P31" s="8" t="s">
        <v>199</v>
      </c>
      <c r="Q31" s="8">
        <v>74</v>
      </c>
      <c r="S31" s="9">
        <f t="shared" si="0"/>
        <v>1</v>
      </c>
      <c r="T31" s="8">
        <f t="shared" si="1"/>
        <v>1</v>
      </c>
      <c r="U31" s="75">
        <f t="shared" si="2"/>
        <v>1</v>
      </c>
      <c r="V31" s="8">
        <f t="shared" si="3"/>
        <v>1</v>
      </c>
      <c r="W31" s="8">
        <f t="shared" si="4"/>
        <v>74</v>
      </c>
      <c r="Z31" s="40">
        <f t="shared" si="28"/>
        <v>-1.1248509195444345E-2</v>
      </c>
      <c r="AA31" s="28">
        <f t="shared" si="29"/>
        <v>-1.1248509195444345E-2</v>
      </c>
      <c r="AB31" s="28">
        <f t="shared" si="5"/>
        <v>-1.1248509195444345E-2</v>
      </c>
      <c r="AC31" s="28">
        <f t="shared" si="6"/>
        <v>-1.1248509195444345E-2</v>
      </c>
      <c r="AD31" s="38">
        <f t="shared" si="7"/>
        <v>-1.1248509195444345E-2</v>
      </c>
      <c r="AE31" s="28"/>
      <c r="AG31" s="40">
        <f t="shared" si="8"/>
        <v>-3.0627296798593825E-3</v>
      </c>
      <c r="AH31" s="28">
        <f t="shared" si="9"/>
        <v>-3.0627296798593825E-3</v>
      </c>
      <c r="AI31" s="28">
        <f t="shared" si="10"/>
        <v>-3.0627296798593825E-3</v>
      </c>
      <c r="AJ31" s="28">
        <f t="shared" si="11"/>
        <v>-3.0627296798593825E-3</v>
      </c>
      <c r="AK31" s="38">
        <f t="shared" si="12"/>
        <v>-3.0627296798593825E-3</v>
      </c>
      <c r="AN31" s="40">
        <f t="shared" si="13"/>
        <v>-5.6940350759879327E-2</v>
      </c>
      <c r="AO31" s="28">
        <f t="shared" si="14"/>
        <v>-5.6940350759879327E-2</v>
      </c>
      <c r="AP31" s="28">
        <f t="shared" si="15"/>
        <v>-5.6940350759879327E-2</v>
      </c>
      <c r="AQ31" s="28">
        <f t="shared" si="16"/>
        <v>-5.6940350759879327E-2</v>
      </c>
      <c r="AR31" s="38">
        <f t="shared" si="17"/>
        <v>-5.6940350759879327E-2</v>
      </c>
      <c r="AU31" s="40">
        <f t="shared" si="18"/>
        <v>-6.9679974706536946E-2</v>
      </c>
      <c r="AV31" s="28">
        <f t="shared" si="19"/>
        <v>-6.9679974706536946E-2</v>
      </c>
      <c r="AW31" s="28">
        <f t="shared" si="20"/>
        <v>-6.9679974706536946E-2</v>
      </c>
      <c r="AX31" s="28">
        <f t="shared" si="21"/>
        <v>-6.9679974706536946E-2</v>
      </c>
      <c r="AY31" s="38">
        <f t="shared" si="22"/>
        <v>-6.9679974706536946E-2</v>
      </c>
      <c r="BB31" s="40">
        <f t="shared" si="23"/>
        <v>4.3598416824251708E-3</v>
      </c>
      <c r="BC31" s="28">
        <f t="shared" si="24"/>
        <v>4.3598416824251708E-3</v>
      </c>
      <c r="BD31" s="28">
        <f t="shared" si="25"/>
        <v>4.3598416824251708E-3</v>
      </c>
      <c r="BE31" s="28">
        <f t="shared" si="26"/>
        <v>4.3598416824251708E-3</v>
      </c>
      <c r="BF31" s="38">
        <f t="shared" si="27"/>
        <v>4.3598416824251708E-3</v>
      </c>
      <c r="BH31" s="67"/>
      <c r="BI31" s="68"/>
      <c r="BJ31" s="145" t="s">
        <v>229</v>
      </c>
      <c r="BK31" s="133">
        <f>BK28/BK29</f>
        <v>-0.70469206210489521</v>
      </c>
      <c r="BL31" s="133">
        <f>BL28/BL29</f>
        <v>-1.5400554178306747</v>
      </c>
      <c r="BM31" s="133">
        <f>BM28/BM29</f>
        <v>-6.4915662962636025E-2</v>
      </c>
      <c r="BN31" s="133">
        <f>BN28/BN29</f>
        <v>-0.12057770911696468</v>
      </c>
      <c r="BO31" s="138">
        <f>BO28/BO29</f>
        <v>-0.13235266602639037</v>
      </c>
      <c r="BQ31" s="1"/>
      <c r="BR31" s="1"/>
      <c r="BS31" s="1"/>
    </row>
    <row r="32" spans="1:71" ht="15.75" thickBot="1" x14ac:dyDescent="0.3">
      <c r="A32" s="8" t="s">
        <v>65</v>
      </c>
      <c r="B32" s="8" t="s">
        <v>66</v>
      </c>
      <c r="C32" s="7">
        <v>41787</v>
      </c>
      <c r="D32" s="31">
        <v>19</v>
      </c>
      <c r="E32" s="117"/>
      <c r="F32" s="6">
        <v>-1.1915743691797492E-2</v>
      </c>
      <c r="G32" s="10"/>
      <c r="H32" s="10">
        <v>-3.535198668706625E-3</v>
      </c>
      <c r="I32" s="10">
        <v>2.7402709698513598E-2</v>
      </c>
      <c r="J32" s="10">
        <v>-8.2299047514731688E-2</v>
      </c>
      <c r="K32" s="10">
        <v>-6.6950540847547008E-2</v>
      </c>
      <c r="L32" s="76"/>
      <c r="M32" s="26" t="s">
        <v>201</v>
      </c>
      <c r="N32" s="8" t="s">
        <v>201</v>
      </c>
      <c r="O32" s="30" t="s">
        <v>211</v>
      </c>
      <c r="P32" s="8" t="s">
        <v>199</v>
      </c>
      <c r="Q32" s="8">
        <v>48</v>
      </c>
      <c r="R32" s="76"/>
      <c r="S32" s="9">
        <f t="shared" si="0"/>
        <v>0</v>
      </c>
      <c r="T32" s="8">
        <f t="shared" si="1"/>
        <v>0</v>
      </c>
      <c r="U32" s="75">
        <f t="shared" si="2"/>
        <v>1</v>
      </c>
      <c r="V32" s="8">
        <f t="shared" si="3"/>
        <v>1</v>
      </c>
      <c r="W32" s="8">
        <f t="shared" si="4"/>
        <v>48</v>
      </c>
      <c r="Z32" s="40">
        <f t="shared" si="28"/>
        <v>0</v>
      </c>
      <c r="AA32" s="28">
        <f t="shared" si="29"/>
        <v>0</v>
      </c>
      <c r="AB32" s="28">
        <f t="shared" si="5"/>
        <v>-1.1915743691797492E-2</v>
      </c>
      <c r="AC32" s="28">
        <f t="shared" si="6"/>
        <v>-1.1915743691797492E-2</v>
      </c>
      <c r="AD32" s="38">
        <f t="shared" si="7"/>
        <v>0</v>
      </c>
      <c r="AE32" s="28"/>
      <c r="AG32" s="40">
        <f t="shared" si="8"/>
        <v>0</v>
      </c>
      <c r="AH32" s="28">
        <f t="shared" si="9"/>
        <v>0</v>
      </c>
      <c r="AI32" s="28">
        <f t="shared" si="10"/>
        <v>-3.535198668706625E-3</v>
      </c>
      <c r="AJ32" s="28">
        <f t="shared" si="11"/>
        <v>-3.535198668706625E-3</v>
      </c>
      <c r="AK32" s="38">
        <f t="shared" si="12"/>
        <v>0</v>
      </c>
      <c r="AN32" s="40">
        <f t="shared" si="13"/>
        <v>0</v>
      </c>
      <c r="AO32" s="28">
        <f t="shared" si="14"/>
        <v>0</v>
      </c>
      <c r="AP32" s="28">
        <f t="shared" si="15"/>
        <v>2.7402709698513598E-2</v>
      </c>
      <c r="AQ32" s="28">
        <f t="shared" si="16"/>
        <v>2.7402709698513598E-2</v>
      </c>
      <c r="AR32" s="38">
        <f t="shared" si="17"/>
        <v>0</v>
      </c>
      <c r="AU32" s="40">
        <f t="shared" si="18"/>
        <v>0</v>
      </c>
      <c r="AV32" s="28">
        <f t="shared" si="19"/>
        <v>0</v>
      </c>
      <c r="AW32" s="28">
        <f t="shared" si="20"/>
        <v>-8.2299047514731688E-2</v>
      </c>
      <c r="AX32" s="28">
        <f t="shared" si="21"/>
        <v>-8.2299047514731688E-2</v>
      </c>
      <c r="AY32" s="38">
        <f t="shared" si="22"/>
        <v>0</v>
      </c>
      <c r="BB32" s="40">
        <f t="shared" si="23"/>
        <v>0</v>
      </c>
      <c r="BC32" s="28">
        <f t="shared" si="24"/>
        <v>0</v>
      </c>
      <c r="BD32" s="28">
        <f t="shared" si="25"/>
        <v>-6.6950540847547008E-2</v>
      </c>
      <c r="BE32" s="28">
        <f t="shared" si="26"/>
        <v>-6.6950540847547008E-2</v>
      </c>
      <c r="BF32" s="38">
        <f t="shared" si="27"/>
        <v>0</v>
      </c>
      <c r="BH32" s="67"/>
      <c r="BI32" s="68"/>
      <c r="BJ32" s="145" t="s">
        <v>228</v>
      </c>
      <c r="BK32" s="133">
        <f>SQRT(95)</f>
        <v>9.7467943448089631</v>
      </c>
      <c r="BL32" s="133">
        <f t="shared" ref="BL32:BO32" si="52">SQRT(95)</f>
        <v>9.7467943448089631</v>
      </c>
      <c r="BM32" s="133">
        <f t="shared" si="52"/>
        <v>9.7467943448089631</v>
      </c>
      <c r="BN32" s="133">
        <f t="shared" si="52"/>
        <v>9.7467943448089631</v>
      </c>
      <c r="BO32" s="138">
        <f t="shared" si="52"/>
        <v>9.7467943448089631</v>
      </c>
      <c r="BQ32" s="1"/>
      <c r="BR32" s="1"/>
      <c r="BS32" s="1"/>
    </row>
    <row r="33" spans="1:71" ht="15.75" thickBot="1" x14ac:dyDescent="0.3">
      <c r="A33" s="8" t="s">
        <v>68</v>
      </c>
      <c r="B33" s="8" t="s">
        <v>69</v>
      </c>
      <c r="C33" s="7" t="s">
        <v>70</v>
      </c>
      <c r="D33" s="33">
        <v>20</v>
      </c>
      <c r="E33" s="117"/>
      <c r="F33" s="2">
        <v>9.5356177467266195E-3</v>
      </c>
      <c r="G33" s="10"/>
      <c r="H33" s="71">
        <v>6.2014156682095999E-2</v>
      </c>
      <c r="I33" s="71">
        <v>0.13318299322687291</v>
      </c>
      <c r="J33" s="71">
        <v>0.28192070424931776</v>
      </c>
      <c r="K33" s="71">
        <v>0.55831556075700106</v>
      </c>
      <c r="L33" s="76"/>
      <c r="M33" s="26" t="s">
        <v>201</v>
      </c>
      <c r="N33" s="8" t="s">
        <v>198</v>
      </c>
      <c r="O33" s="30" t="s">
        <v>211</v>
      </c>
      <c r="P33" s="8" t="s">
        <v>199</v>
      </c>
      <c r="Q33" s="8">
        <v>61</v>
      </c>
      <c r="R33" s="76"/>
      <c r="S33" s="9">
        <f t="shared" si="0"/>
        <v>0</v>
      </c>
      <c r="T33" s="8">
        <f t="shared" si="1"/>
        <v>1</v>
      </c>
      <c r="U33" s="75">
        <f t="shared" si="2"/>
        <v>1</v>
      </c>
      <c r="V33" s="8">
        <f t="shared" si="3"/>
        <v>1</v>
      </c>
      <c r="W33" s="8">
        <f t="shared" si="4"/>
        <v>61</v>
      </c>
      <c r="Z33" s="40">
        <f t="shared" si="28"/>
        <v>0</v>
      </c>
      <c r="AA33" s="28">
        <f t="shared" si="29"/>
        <v>9.5356177467266195E-3</v>
      </c>
      <c r="AB33" s="28">
        <f t="shared" si="5"/>
        <v>9.5356177467266195E-3</v>
      </c>
      <c r="AC33" s="28">
        <f t="shared" si="6"/>
        <v>9.5356177467266195E-3</v>
      </c>
      <c r="AD33" s="38">
        <f t="shared" si="7"/>
        <v>9.5356177467266195E-3</v>
      </c>
      <c r="AE33" s="28"/>
      <c r="AG33" s="40">
        <f t="shared" si="8"/>
        <v>0</v>
      </c>
      <c r="AH33" s="28">
        <f t="shared" si="9"/>
        <v>6.2014156682095999E-2</v>
      </c>
      <c r="AI33" s="28">
        <f t="shared" si="10"/>
        <v>6.2014156682095999E-2</v>
      </c>
      <c r="AJ33" s="28">
        <f t="shared" si="11"/>
        <v>6.2014156682095999E-2</v>
      </c>
      <c r="AK33" s="38">
        <f t="shared" si="12"/>
        <v>6.2014156682095999E-2</v>
      </c>
      <c r="AN33" s="40">
        <f t="shared" si="13"/>
        <v>0</v>
      </c>
      <c r="AO33" s="28">
        <f t="shared" si="14"/>
        <v>0.13318299322687291</v>
      </c>
      <c r="AP33" s="28">
        <f t="shared" si="15"/>
        <v>0.13318299322687291</v>
      </c>
      <c r="AQ33" s="28">
        <f t="shared" si="16"/>
        <v>0.13318299322687291</v>
      </c>
      <c r="AR33" s="38">
        <f t="shared" si="17"/>
        <v>0.13318299322687291</v>
      </c>
      <c r="AU33" s="40">
        <f t="shared" si="18"/>
        <v>0</v>
      </c>
      <c r="AV33" s="28">
        <f t="shared" si="19"/>
        <v>0.28192070424931776</v>
      </c>
      <c r="AW33" s="28">
        <f t="shared" si="20"/>
        <v>0.28192070424931776</v>
      </c>
      <c r="AX33" s="28">
        <f t="shared" si="21"/>
        <v>0.28192070424931776</v>
      </c>
      <c r="AY33" s="38">
        <f t="shared" si="22"/>
        <v>0.28192070424931776</v>
      </c>
      <c r="BB33" s="40">
        <f t="shared" si="23"/>
        <v>0</v>
      </c>
      <c r="BC33" s="28">
        <f t="shared" si="24"/>
        <v>0.55831556075700106</v>
      </c>
      <c r="BD33" s="28">
        <f t="shared" si="25"/>
        <v>0.55831556075700106</v>
      </c>
      <c r="BE33" s="28">
        <f t="shared" si="26"/>
        <v>0.55831556075700106</v>
      </c>
      <c r="BF33" s="38">
        <f t="shared" si="27"/>
        <v>0.55831556075700106</v>
      </c>
      <c r="BH33" s="67"/>
      <c r="BI33" s="68"/>
      <c r="BJ33" s="146" t="s">
        <v>227</v>
      </c>
      <c r="BK33" s="137">
        <f>BK32*((BK31)+((1/3)*BK30*(BK31^2))+((1/27)*(BK30^2)*(BK31^3))+((1/(6*110))*BK30))</f>
        <v>-20.83496799909911</v>
      </c>
      <c r="BL33" s="134">
        <f t="shared" ref="BL33" si="53">BL32*((BL31)+((1/3)*BL30*(BL31^2))+((1/27)*(BL30^2)*(BL31^3))+((1/(6*110))*BL30))</f>
        <v>-27.680976225405253</v>
      </c>
      <c r="BM33" s="134">
        <f t="shared" ref="BM33" si="54">BM32*((BM31)+((1/3)*BM30*(BM31^2))+((1/27)*(BM30^2)*(BM31^3))+((1/(6*110))*BM30))</f>
        <v>-0.60579646661883557</v>
      </c>
      <c r="BN33" s="134">
        <f t="shared" ref="BN33" si="55">BN32*((BN31)+((1/3)*BN30*(BN31^2))+((1/27)*(BN30^2)*(BN31^3))+((1/(6*110))*BN30))</f>
        <v>-1.1155335138867402</v>
      </c>
      <c r="BO33" s="135">
        <f t="shared" ref="BO33" si="56">BO32*((BO31)+((1/3)*BO30*(BO31^2))+((1/27)*(BO30^2)*(BO31^3))+((1/(6*110))*BO30))</f>
        <v>-1.2404831025194316</v>
      </c>
      <c r="BQ33" s="1"/>
      <c r="BR33" s="1"/>
      <c r="BS33" s="1"/>
    </row>
    <row r="34" spans="1:71" ht="12.75" customHeight="1" thickBot="1" x14ac:dyDescent="0.3">
      <c r="A34" s="8" t="s">
        <v>71</v>
      </c>
      <c r="B34" s="8" t="s">
        <v>72</v>
      </c>
      <c r="C34" s="7">
        <v>42762</v>
      </c>
      <c r="D34" s="31">
        <v>21</v>
      </c>
      <c r="E34" s="117"/>
      <c r="F34" s="6">
        <v>-2.4874482562407377E-2</v>
      </c>
      <c r="G34" s="10"/>
      <c r="H34" s="71">
        <v>9.0990631616005929E-2</v>
      </c>
      <c r="I34" s="71">
        <v>-1.8557262217107486E-2</v>
      </c>
      <c r="J34" s="71">
        <v>-0.27141381901366507</v>
      </c>
      <c r="K34" s="71">
        <v>-0.17681255485254505</v>
      </c>
      <c r="L34" s="76"/>
      <c r="M34" s="26" t="s">
        <v>201</v>
      </c>
      <c r="N34" s="8" t="s">
        <v>198</v>
      </c>
      <c r="O34" s="30" t="s">
        <v>211</v>
      </c>
      <c r="P34" s="8" t="s">
        <v>200</v>
      </c>
      <c r="Q34" s="8">
        <v>48</v>
      </c>
      <c r="R34" s="76"/>
      <c r="S34" s="9">
        <f t="shared" ref="S34:S65" si="57">IF(M34="YES",1,0)</f>
        <v>0</v>
      </c>
      <c r="T34" s="8">
        <f t="shared" ref="T34:T65" si="58">IF(N34="YES",1,0)</f>
        <v>1</v>
      </c>
      <c r="U34" s="75">
        <f t="shared" ref="U34:U65" si="59">IF(O34="HIGHER",1,0)</f>
        <v>1</v>
      </c>
      <c r="V34" s="8">
        <f t="shared" ref="V34:V65" si="60">IF(P34="Male",1,0)</f>
        <v>0</v>
      </c>
      <c r="W34" s="8">
        <f t="shared" ref="W34:W65" si="61">Q34</f>
        <v>48</v>
      </c>
      <c r="Z34" s="40">
        <f t="shared" si="28"/>
        <v>0</v>
      </c>
      <c r="AA34" s="28">
        <f t="shared" si="29"/>
        <v>-2.4874482562407377E-2</v>
      </c>
      <c r="AB34" s="28">
        <f t="shared" ref="AB34:AB65" si="62">IF(O34="HIGHER",$F34,0)</f>
        <v>-2.4874482562407377E-2</v>
      </c>
      <c r="AC34" s="28">
        <f t="shared" ref="AC34:AC65" si="63">IF(P34="MALE",$F34,0)</f>
        <v>0</v>
      </c>
      <c r="AD34" s="38">
        <f t="shared" ref="AD34:AD65" si="64">IF(W34&gt;=AVERAGE($W$2:$W$96),$F34,0)</f>
        <v>0</v>
      </c>
      <c r="AE34" s="28"/>
      <c r="AG34" s="40">
        <f t="shared" ref="AG34:AG65" si="65">IF(M34="YES",$H34,0)</f>
        <v>0</v>
      </c>
      <c r="AH34" s="28">
        <f t="shared" ref="AH34:AH65" si="66">IF(N34="YES",$H34,0)</f>
        <v>9.0990631616005929E-2</v>
      </c>
      <c r="AI34" s="28">
        <f t="shared" ref="AI34:AI65" si="67">IF(O34="HIGHER",$H34,0)</f>
        <v>9.0990631616005929E-2</v>
      </c>
      <c r="AJ34" s="28">
        <f t="shared" ref="AJ34:AJ65" si="68">IF(P34="MALE",$H34,0)</f>
        <v>0</v>
      </c>
      <c r="AK34" s="38">
        <f t="shared" ref="AK34:AK65" si="69">IF(W34&gt;=AVERAGE($W$2:$W$96),$H34,0)</f>
        <v>0</v>
      </c>
      <c r="AN34" s="40">
        <f t="shared" ref="AN34:AN65" si="70">IF(M34="YES",$I34,0)</f>
        <v>0</v>
      </c>
      <c r="AO34" s="28">
        <f t="shared" ref="AO34:AO65" si="71">IF(N34="YES",$I34,0)</f>
        <v>-1.8557262217107486E-2</v>
      </c>
      <c r="AP34" s="28">
        <f t="shared" ref="AP34:AP65" si="72">IF(O34="HIGHER",$I34,0)</f>
        <v>-1.8557262217107486E-2</v>
      </c>
      <c r="AQ34" s="28">
        <f t="shared" ref="AQ34:AQ65" si="73">IF(P34="MALE",$I34,0)</f>
        <v>0</v>
      </c>
      <c r="AR34" s="38">
        <f t="shared" ref="AR34:AR65" si="74">IF(W34&gt;=AVERAGE($W$2:$W$96),$I34,0)</f>
        <v>0</v>
      </c>
      <c r="AU34" s="40">
        <f t="shared" ref="AU34:AU65" si="75">IF(M34="YES",$J34,0)</f>
        <v>0</v>
      </c>
      <c r="AV34" s="28">
        <f t="shared" ref="AV34:AV65" si="76">IF(N34="YES",$J34,0)</f>
        <v>-0.27141381901366507</v>
      </c>
      <c r="AW34" s="28">
        <f t="shared" ref="AW34:AW65" si="77">IF(O34="HIGHER",$J34,0)</f>
        <v>-0.27141381901366507</v>
      </c>
      <c r="AX34" s="28">
        <f t="shared" ref="AX34:AX65" si="78">IF(P34="MALE",$J34,0)</f>
        <v>0</v>
      </c>
      <c r="AY34" s="38">
        <f t="shared" ref="AY34:AY65" si="79">IF(W34&gt;=AVERAGE($W$2:$W$96),$J34,0)</f>
        <v>0</v>
      </c>
      <c r="BB34" s="40">
        <f t="shared" ref="BB34:BB65" si="80">IF(M34="YES",$K34,0)</f>
        <v>0</v>
      </c>
      <c r="BC34" s="28">
        <f t="shared" ref="BC34:BC65" si="81">IF(N34="YES",$K34,0)</f>
        <v>-0.17681255485254505</v>
      </c>
      <c r="BD34" s="28">
        <f t="shared" ref="BD34:BD65" si="82">IF(O34="HIGHER",$K34,0)</f>
        <v>-0.17681255485254505</v>
      </c>
      <c r="BE34" s="28">
        <f t="shared" ref="BE34:BE65" si="83">IF(P34="MALE",$K34,0)</f>
        <v>0</v>
      </c>
      <c r="BF34" s="38">
        <f t="shared" ref="BF34:BF65" si="84">IF(W34&gt;=AVERAGE($W$2:$W$96),$K34,0)</f>
        <v>0</v>
      </c>
      <c r="BH34" s="142"/>
      <c r="BI34" s="69"/>
      <c r="BJ34" s="57" t="s">
        <v>226</v>
      </c>
      <c r="BK34" s="148">
        <f>(BK28/BK29)*BK32</f>
        <v>-6.8684886057557595</v>
      </c>
      <c r="BL34" s="149">
        <f t="shared" ref="BL34:BM34" si="85">(BL28/BL29)*BL32</f>
        <v>-15.010603437204425</v>
      </c>
      <c r="BM34" s="149">
        <f t="shared" si="85"/>
        <v>-0.63271961665374543</v>
      </c>
      <c r="BN34" s="149">
        <f>(BN28/BN29)*BN32</f>
        <v>-1.1752461333312514</v>
      </c>
      <c r="BO34" s="150">
        <f>(BO28/BO29)*BO32</f>
        <v>-1.290014216746411</v>
      </c>
      <c r="BQ34" s="1"/>
      <c r="BR34" s="1"/>
      <c r="BS34" s="1"/>
    </row>
    <row r="35" spans="1:71" ht="15.75" thickBot="1" x14ac:dyDescent="0.3">
      <c r="A35" s="8" t="s">
        <v>74</v>
      </c>
      <c r="B35" s="8" t="s">
        <v>75</v>
      </c>
      <c r="C35" s="7" t="s">
        <v>76</v>
      </c>
      <c r="D35" s="33">
        <v>23</v>
      </c>
      <c r="E35" s="117"/>
      <c r="F35" s="2">
        <v>-8.8649249321338889E-3</v>
      </c>
      <c r="G35" s="10"/>
      <c r="H35" s="71">
        <v>-2.1795941766785631E-2</v>
      </c>
      <c r="I35" s="71">
        <v>-5.7983705391905942E-2</v>
      </c>
      <c r="J35" s="71">
        <v>-9.3965929045677077E-2</v>
      </c>
      <c r="K35" s="71">
        <v>-0.10978716663956706</v>
      </c>
      <c r="L35" s="76"/>
      <c r="M35" s="26" t="s">
        <v>201</v>
      </c>
      <c r="N35" s="8" t="s">
        <v>201</v>
      </c>
      <c r="O35" s="30" t="s">
        <v>211</v>
      </c>
      <c r="P35" s="8" t="s">
        <v>199</v>
      </c>
      <c r="Q35" s="8">
        <v>62</v>
      </c>
      <c r="R35" s="76"/>
      <c r="S35" s="9">
        <f t="shared" si="57"/>
        <v>0</v>
      </c>
      <c r="T35" s="8">
        <f t="shared" si="58"/>
        <v>0</v>
      </c>
      <c r="U35" s="75">
        <f t="shared" si="59"/>
        <v>1</v>
      </c>
      <c r="V35" s="8">
        <f t="shared" si="60"/>
        <v>1</v>
      </c>
      <c r="W35" s="8">
        <f t="shared" si="61"/>
        <v>62</v>
      </c>
      <c r="Z35" s="40">
        <f t="shared" ref="Z35:Z66" si="86">IF(M35="YES",F35,0)</f>
        <v>0</v>
      </c>
      <c r="AA35" s="28">
        <f t="shared" ref="AA35:AA66" si="87">IF(N35="YES",$F35,0)</f>
        <v>0</v>
      </c>
      <c r="AB35" s="28">
        <f t="shared" si="62"/>
        <v>-8.8649249321338889E-3</v>
      </c>
      <c r="AC35" s="28">
        <f t="shared" si="63"/>
        <v>-8.8649249321338889E-3</v>
      </c>
      <c r="AD35" s="38">
        <f t="shared" si="64"/>
        <v>-8.8649249321338889E-3</v>
      </c>
      <c r="AE35" s="28"/>
      <c r="AG35" s="40">
        <f t="shared" si="65"/>
        <v>0</v>
      </c>
      <c r="AH35" s="28">
        <f t="shared" si="66"/>
        <v>0</v>
      </c>
      <c r="AI35" s="28">
        <f t="shared" si="67"/>
        <v>-2.1795941766785631E-2</v>
      </c>
      <c r="AJ35" s="28">
        <f t="shared" si="68"/>
        <v>-2.1795941766785631E-2</v>
      </c>
      <c r="AK35" s="38">
        <f t="shared" si="69"/>
        <v>-2.1795941766785631E-2</v>
      </c>
      <c r="AN35" s="40">
        <f t="shared" si="70"/>
        <v>0</v>
      </c>
      <c r="AO35" s="28">
        <f t="shared" si="71"/>
        <v>0</v>
      </c>
      <c r="AP35" s="28">
        <f t="shared" si="72"/>
        <v>-5.7983705391905942E-2</v>
      </c>
      <c r="AQ35" s="28">
        <f t="shared" si="73"/>
        <v>-5.7983705391905942E-2</v>
      </c>
      <c r="AR35" s="38">
        <f t="shared" si="74"/>
        <v>-5.7983705391905942E-2</v>
      </c>
      <c r="AU35" s="40">
        <f t="shared" si="75"/>
        <v>0</v>
      </c>
      <c r="AV35" s="28">
        <f t="shared" si="76"/>
        <v>0</v>
      </c>
      <c r="AW35" s="28">
        <f t="shared" si="77"/>
        <v>-9.3965929045677077E-2</v>
      </c>
      <c r="AX35" s="28">
        <f t="shared" si="78"/>
        <v>-9.3965929045677077E-2</v>
      </c>
      <c r="AY35" s="38">
        <f t="shared" si="79"/>
        <v>-9.3965929045677077E-2</v>
      </c>
      <c r="BB35" s="40">
        <f t="shared" si="80"/>
        <v>0</v>
      </c>
      <c r="BC35" s="28">
        <f t="shared" si="81"/>
        <v>0</v>
      </c>
      <c r="BD35" s="28">
        <f t="shared" si="82"/>
        <v>-0.10978716663956706</v>
      </c>
      <c r="BE35" s="28">
        <f t="shared" si="83"/>
        <v>-0.10978716663956706</v>
      </c>
      <c r="BF35" s="38">
        <f t="shared" si="84"/>
        <v>-0.10978716663956706</v>
      </c>
      <c r="BH35" s="67"/>
      <c r="BI35" s="68"/>
      <c r="BJ35" s="17"/>
      <c r="BK35" s="19" t="s">
        <v>207</v>
      </c>
      <c r="BL35" s="19" t="s">
        <v>208</v>
      </c>
      <c r="BM35" s="19" t="s">
        <v>209</v>
      </c>
      <c r="BN35" s="19" t="s">
        <v>210</v>
      </c>
      <c r="BO35" s="21" t="s">
        <v>197</v>
      </c>
      <c r="BQ35" s="1"/>
      <c r="BR35" s="1"/>
      <c r="BS35" s="1"/>
    </row>
    <row r="36" spans="1:71" ht="15.75" thickBot="1" x14ac:dyDescent="0.3">
      <c r="A36" s="8" t="s">
        <v>80</v>
      </c>
      <c r="B36" s="8" t="s">
        <v>81</v>
      </c>
      <c r="C36" s="7">
        <v>37071</v>
      </c>
      <c r="D36" s="33">
        <v>27</v>
      </c>
      <c r="E36" s="117"/>
      <c r="F36" s="2">
        <v>-3.81067620845979E-2</v>
      </c>
      <c r="G36" s="10"/>
      <c r="H36" s="71">
        <v>-6.193706625002582E-3</v>
      </c>
      <c r="I36" s="71">
        <v>-0.14178976849925304</v>
      </c>
      <c r="J36" s="71">
        <v>-3.202767727196805E-2</v>
      </c>
      <c r="K36" s="71">
        <v>-1.2587546003473928E-2</v>
      </c>
      <c r="L36" s="76"/>
      <c r="M36" s="26" t="s">
        <v>201</v>
      </c>
      <c r="N36" s="8" t="s">
        <v>201</v>
      </c>
      <c r="O36" s="30" t="s">
        <v>211</v>
      </c>
      <c r="P36" s="8" t="s">
        <v>199</v>
      </c>
      <c r="Q36" s="8">
        <v>52</v>
      </c>
      <c r="R36" s="76"/>
      <c r="S36" s="9">
        <f t="shared" si="57"/>
        <v>0</v>
      </c>
      <c r="T36" s="8">
        <f t="shared" si="58"/>
        <v>0</v>
      </c>
      <c r="U36" s="75">
        <f t="shared" si="59"/>
        <v>1</v>
      </c>
      <c r="V36" s="8">
        <f t="shared" si="60"/>
        <v>1</v>
      </c>
      <c r="W36" s="8">
        <f t="shared" si="61"/>
        <v>52</v>
      </c>
      <c r="Z36" s="40">
        <f t="shared" si="86"/>
        <v>0</v>
      </c>
      <c r="AA36" s="28">
        <f t="shared" si="87"/>
        <v>0</v>
      </c>
      <c r="AB36" s="28">
        <f t="shared" si="62"/>
        <v>-3.81067620845979E-2</v>
      </c>
      <c r="AC36" s="28">
        <f t="shared" si="63"/>
        <v>-3.81067620845979E-2</v>
      </c>
      <c r="AD36" s="38">
        <f t="shared" si="64"/>
        <v>0</v>
      </c>
      <c r="AE36" s="28"/>
      <c r="AG36" s="40">
        <f t="shared" si="65"/>
        <v>0</v>
      </c>
      <c r="AH36" s="28">
        <f t="shared" si="66"/>
        <v>0</v>
      </c>
      <c r="AI36" s="28">
        <f t="shared" si="67"/>
        <v>-6.193706625002582E-3</v>
      </c>
      <c r="AJ36" s="28">
        <f t="shared" si="68"/>
        <v>-6.193706625002582E-3</v>
      </c>
      <c r="AK36" s="38">
        <f t="shared" si="69"/>
        <v>0</v>
      </c>
      <c r="AN36" s="40">
        <f t="shared" si="70"/>
        <v>0</v>
      </c>
      <c r="AO36" s="28">
        <f t="shared" si="71"/>
        <v>0</v>
      </c>
      <c r="AP36" s="28">
        <f t="shared" si="72"/>
        <v>-0.14178976849925304</v>
      </c>
      <c r="AQ36" s="28">
        <f t="shared" si="73"/>
        <v>-0.14178976849925304</v>
      </c>
      <c r="AR36" s="38">
        <f t="shared" si="74"/>
        <v>0</v>
      </c>
      <c r="AU36" s="40">
        <f t="shared" si="75"/>
        <v>0</v>
      </c>
      <c r="AV36" s="28">
        <f t="shared" si="76"/>
        <v>0</v>
      </c>
      <c r="AW36" s="28">
        <f t="shared" si="77"/>
        <v>-3.202767727196805E-2</v>
      </c>
      <c r="AX36" s="28">
        <f t="shared" si="78"/>
        <v>-3.202767727196805E-2</v>
      </c>
      <c r="AY36" s="38">
        <f t="shared" si="79"/>
        <v>0</v>
      </c>
      <c r="BB36" s="40">
        <f t="shared" si="80"/>
        <v>0</v>
      </c>
      <c r="BC36" s="28">
        <f t="shared" si="81"/>
        <v>0</v>
      </c>
      <c r="BD36" s="28">
        <f t="shared" si="82"/>
        <v>-1.2587546003473928E-2</v>
      </c>
      <c r="BE36" s="28">
        <f t="shared" si="83"/>
        <v>-1.2587546003473928E-2</v>
      </c>
      <c r="BF36" s="38">
        <f t="shared" si="84"/>
        <v>0</v>
      </c>
      <c r="BH36" s="16" t="s">
        <v>223</v>
      </c>
      <c r="BI36" s="41">
        <f>K97</f>
        <v>-1.3162647756376761E-2</v>
      </c>
      <c r="BJ36" s="17" t="s">
        <v>223</v>
      </c>
      <c r="BK36" s="129">
        <f>BB97</f>
        <v>-1.5834740088365502E-2</v>
      </c>
      <c r="BL36" s="129">
        <f t="shared" ref="BL36:BO36" si="88">BC97</f>
        <v>-2.5082715494299149E-2</v>
      </c>
      <c r="BM36" s="129">
        <f t="shared" si="88"/>
        <v>-8.9605529626574035E-3</v>
      </c>
      <c r="BN36" s="129">
        <f t="shared" si="88"/>
        <v>-1.1056579016507228E-2</v>
      </c>
      <c r="BO36" s="130">
        <f t="shared" si="88"/>
        <v>-9.872942090701364E-3</v>
      </c>
      <c r="BQ36" s="1"/>
      <c r="BR36" s="1"/>
      <c r="BS36" s="1"/>
    </row>
    <row r="37" spans="1:71" x14ac:dyDescent="0.25">
      <c r="A37" s="8" t="s">
        <v>82</v>
      </c>
      <c r="B37" s="8" t="s">
        <v>87</v>
      </c>
      <c r="C37" s="7" t="s">
        <v>88</v>
      </c>
      <c r="D37" s="32">
        <v>28</v>
      </c>
      <c r="E37" s="117"/>
      <c r="F37" s="10">
        <v>2.0063918901798001E-2</v>
      </c>
      <c r="G37" s="10"/>
      <c r="H37" s="71">
        <v>-1.6283355453198992E-2</v>
      </c>
      <c r="I37" s="71">
        <v>-0.15539838695396754</v>
      </c>
      <c r="J37" s="71">
        <v>7.4167381790100489E-2</v>
      </c>
      <c r="K37" s="71">
        <v>-0.14802068856596151</v>
      </c>
      <c r="L37" s="76"/>
      <c r="M37" s="26" t="s">
        <v>201</v>
      </c>
      <c r="N37" s="8" t="s">
        <v>201</v>
      </c>
      <c r="O37" s="30" t="s">
        <v>211</v>
      </c>
      <c r="P37" s="8" t="s">
        <v>199</v>
      </c>
      <c r="Q37" s="8">
        <v>54</v>
      </c>
      <c r="R37" s="76"/>
      <c r="S37" s="9">
        <f t="shared" si="57"/>
        <v>0</v>
      </c>
      <c r="T37" s="8">
        <f t="shared" si="58"/>
        <v>0</v>
      </c>
      <c r="U37" s="75">
        <f t="shared" si="59"/>
        <v>1</v>
      </c>
      <c r="V37" s="8">
        <f t="shared" si="60"/>
        <v>1</v>
      </c>
      <c r="W37" s="8">
        <f t="shared" si="61"/>
        <v>54</v>
      </c>
      <c r="Z37" s="40">
        <f t="shared" si="86"/>
        <v>0</v>
      </c>
      <c r="AA37" s="28">
        <f t="shared" si="87"/>
        <v>0</v>
      </c>
      <c r="AB37" s="28">
        <f t="shared" si="62"/>
        <v>2.0063918901798001E-2</v>
      </c>
      <c r="AC37" s="28">
        <f t="shared" si="63"/>
        <v>2.0063918901798001E-2</v>
      </c>
      <c r="AD37" s="38">
        <f t="shared" si="64"/>
        <v>0</v>
      </c>
      <c r="AE37" s="28"/>
      <c r="AG37" s="40">
        <f t="shared" si="65"/>
        <v>0</v>
      </c>
      <c r="AH37" s="28">
        <f t="shared" si="66"/>
        <v>0</v>
      </c>
      <c r="AI37" s="28">
        <f t="shared" si="67"/>
        <v>-1.6283355453198992E-2</v>
      </c>
      <c r="AJ37" s="28">
        <f t="shared" si="68"/>
        <v>-1.6283355453198992E-2</v>
      </c>
      <c r="AK37" s="38">
        <f t="shared" si="69"/>
        <v>0</v>
      </c>
      <c r="AN37" s="40">
        <f t="shared" si="70"/>
        <v>0</v>
      </c>
      <c r="AO37" s="28">
        <f t="shared" si="71"/>
        <v>0</v>
      </c>
      <c r="AP37" s="28">
        <f t="shared" si="72"/>
        <v>-0.15539838695396754</v>
      </c>
      <c r="AQ37" s="28">
        <f t="shared" si="73"/>
        <v>-0.15539838695396754</v>
      </c>
      <c r="AR37" s="38">
        <f t="shared" si="74"/>
        <v>0</v>
      </c>
      <c r="AU37" s="40">
        <f t="shared" si="75"/>
        <v>0</v>
      </c>
      <c r="AV37" s="28">
        <f t="shared" si="76"/>
        <v>0</v>
      </c>
      <c r="AW37" s="28">
        <f t="shared" si="77"/>
        <v>7.4167381790100489E-2</v>
      </c>
      <c r="AX37" s="28">
        <f t="shared" si="78"/>
        <v>7.4167381790100489E-2</v>
      </c>
      <c r="AY37" s="38">
        <f t="shared" si="79"/>
        <v>0</v>
      </c>
      <c r="BB37" s="40">
        <f t="shared" si="80"/>
        <v>0</v>
      </c>
      <c r="BC37" s="28">
        <f t="shared" si="81"/>
        <v>0</v>
      </c>
      <c r="BD37" s="28">
        <f t="shared" si="82"/>
        <v>-0.14802068856596151</v>
      </c>
      <c r="BE37" s="28">
        <f t="shared" si="83"/>
        <v>-0.14802068856596151</v>
      </c>
      <c r="BF37" s="38">
        <f t="shared" si="84"/>
        <v>0</v>
      </c>
      <c r="BH37" s="67"/>
      <c r="BI37" s="68"/>
      <c r="BJ37" s="70" t="s">
        <v>219</v>
      </c>
      <c r="BK37" s="28">
        <v>1.9433116818932211E-2</v>
      </c>
      <c r="BL37" s="28">
        <v>1.9433116818932211E-2</v>
      </c>
      <c r="BM37" s="28">
        <v>1.9433116818932211E-2</v>
      </c>
      <c r="BN37" s="28">
        <v>1.9433116818932211E-2</v>
      </c>
      <c r="BO37" s="38">
        <v>1.9433116818932211E-2</v>
      </c>
      <c r="BQ37" s="1"/>
      <c r="BR37" s="1"/>
      <c r="BS37" s="1"/>
    </row>
    <row r="38" spans="1:71" x14ac:dyDescent="0.25">
      <c r="A38" s="8" t="s">
        <v>82</v>
      </c>
      <c r="B38" s="8" t="s">
        <v>85</v>
      </c>
      <c r="C38" s="7" t="s">
        <v>86</v>
      </c>
      <c r="D38" s="30">
        <v>28</v>
      </c>
      <c r="E38" s="117"/>
      <c r="F38" s="10">
        <v>-3.267463942380195E-2</v>
      </c>
      <c r="G38" s="10"/>
      <c r="H38" s="71">
        <v>-4.0214180705070768E-2</v>
      </c>
      <c r="I38" s="71">
        <v>-1.0564395138472758E-2</v>
      </c>
      <c r="J38" s="71">
        <v>0.17038879624881798</v>
      </c>
      <c r="K38" s="71">
        <v>2.5355442475081987E-2</v>
      </c>
      <c r="L38" s="76"/>
      <c r="M38" s="26" t="s">
        <v>201</v>
      </c>
      <c r="N38" s="8" t="s">
        <v>198</v>
      </c>
      <c r="O38" s="30" t="s">
        <v>211</v>
      </c>
      <c r="P38" s="8" t="s">
        <v>199</v>
      </c>
      <c r="Q38" s="8">
        <v>62</v>
      </c>
      <c r="R38" s="76"/>
      <c r="S38" s="9">
        <f t="shared" si="57"/>
        <v>0</v>
      </c>
      <c r="T38" s="8">
        <f t="shared" si="58"/>
        <v>1</v>
      </c>
      <c r="U38" s="75">
        <f t="shared" si="59"/>
        <v>1</v>
      </c>
      <c r="V38" s="8">
        <f t="shared" si="60"/>
        <v>1</v>
      </c>
      <c r="W38" s="8">
        <f t="shared" si="61"/>
        <v>62</v>
      </c>
      <c r="Z38" s="40">
        <f t="shared" si="86"/>
        <v>0</v>
      </c>
      <c r="AA38" s="28">
        <f t="shared" si="87"/>
        <v>-3.267463942380195E-2</v>
      </c>
      <c r="AB38" s="28">
        <f t="shared" si="62"/>
        <v>-3.267463942380195E-2</v>
      </c>
      <c r="AC38" s="28">
        <f t="shared" si="63"/>
        <v>-3.267463942380195E-2</v>
      </c>
      <c r="AD38" s="38">
        <f t="shared" si="64"/>
        <v>-3.267463942380195E-2</v>
      </c>
      <c r="AE38" s="28"/>
      <c r="AG38" s="40">
        <f t="shared" si="65"/>
        <v>0</v>
      </c>
      <c r="AH38" s="28">
        <f t="shared" si="66"/>
        <v>-4.0214180705070768E-2</v>
      </c>
      <c r="AI38" s="28">
        <f t="shared" si="67"/>
        <v>-4.0214180705070768E-2</v>
      </c>
      <c r="AJ38" s="28">
        <f t="shared" si="68"/>
        <v>-4.0214180705070768E-2</v>
      </c>
      <c r="AK38" s="38">
        <f t="shared" si="69"/>
        <v>-4.0214180705070768E-2</v>
      </c>
      <c r="AN38" s="40">
        <f t="shared" si="70"/>
        <v>0</v>
      </c>
      <c r="AO38" s="28">
        <f t="shared" si="71"/>
        <v>-1.0564395138472758E-2</v>
      </c>
      <c r="AP38" s="28">
        <f t="shared" si="72"/>
        <v>-1.0564395138472758E-2</v>
      </c>
      <c r="AQ38" s="28">
        <f t="shared" si="73"/>
        <v>-1.0564395138472758E-2</v>
      </c>
      <c r="AR38" s="38">
        <f t="shared" si="74"/>
        <v>-1.0564395138472758E-2</v>
      </c>
      <c r="AU38" s="40">
        <f t="shared" si="75"/>
        <v>0</v>
      </c>
      <c r="AV38" s="28">
        <f t="shared" si="76"/>
        <v>0.17038879624881798</v>
      </c>
      <c r="AW38" s="28">
        <f t="shared" si="77"/>
        <v>0.17038879624881798</v>
      </c>
      <c r="AX38" s="28">
        <f t="shared" si="78"/>
        <v>0.17038879624881798</v>
      </c>
      <c r="AY38" s="38">
        <f t="shared" si="79"/>
        <v>0.17038879624881798</v>
      </c>
      <c r="BB38" s="40">
        <f t="shared" si="80"/>
        <v>0</v>
      </c>
      <c r="BC38" s="28">
        <f t="shared" si="81"/>
        <v>2.5355442475081987E-2</v>
      </c>
      <c r="BD38" s="28">
        <f t="shared" si="82"/>
        <v>2.5355442475081987E-2</v>
      </c>
      <c r="BE38" s="28">
        <f t="shared" si="83"/>
        <v>2.5355442475081987E-2</v>
      </c>
      <c r="BF38" s="38">
        <f t="shared" si="84"/>
        <v>2.5355442475081987E-2</v>
      </c>
      <c r="BH38" s="67"/>
      <c r="BI38" s="68"/>
      <c r="BJ38" s="139" t="s">
        <v>230</v>
      </c>
      <c r="BK38" s="133">
        <f>SKEW(BB2:BB96)</f>
        <v>-8.60389697603412</v>
      </c>
      <c r="BL38" s="133">
        <f t="shared" ref="BL38:BO38" si="89">SKEW(BC2:BC96)</f>
        <v>-1.0833326856647405</v>
      </c>
      <c r="BM38" s="133">
        <f t="shared" si="89"/>
        <v>-0.23675887992397324</v>
      </c>
      <c r="BN38" s="133">
        <f t="shared" si="89"/>
        <v>-0.19353549655374785</v>
      </c>
      <c r="BO38" s="138">
        <f t="shared" si="89"/>
        <v>-0.31123209849728573</v>
      </c>
      <c r="BQ38" s="1"/>
      <c r="BR38" s="1"/>
      <c r="BS38" s="1"/>
    </row>
    <row r="39" spans="1:71" ht="15.75" thickBot="1" x14ac:dyDescent="0.3">
      <c r="A39" s="8" t="s">
        <v>82</v>
      </c>
      <c r="B39" s="8" t="s">
        <v>83</v>
      </c>
      <c r="C39" s="7" t="s">
        <v>84</v>
      </c>
      <c r="D39" s="31">
        <v>28</v>
      </c>
      <c r="E39" s="117"/>
      <c r="F39" s="6">
        <v>-2.084059170589478E-3</v>
      </c>
      <c r="G39" s="10"/>
      <c r="H39" s="71">
        <v>-9.1281041726687748E-3</v>
      </c>
      <c r="I39" s="71">
        <v>1.0323215092609032E-2</v>
      </c>
      <c r="J39" s="71">
        <v>-0.22143379715957129</v>
      </c>
      <c r="K39" s="71">
        <v>-0.33637444031008179</v>
      </c>
      <c r="L39" s="76"/>
      <c r="M39" s="26" t="s">
        <v>201</v>
      </c>
      <c r="N39" s="8" t="s">
        <v>198</v>
      </c>
      <c r="O39" s="30" t="s">
        <v>212</v>
      </c>
      <c r="P39" s="8" t="s">
        <v>199</v>
      </c>
      <c r="Q39" s="8">
        <v>47</v>
      </c>
      <c r="R39" s="76"/>
      <c r="S39" s="9">
        <f t="shared" si="57"/>
        <v>0</v>
      </c>
      <c r="T39" s="8">
        <f t="shared" si="58"/>
        <v>1</v>
      </c>
      <c r="U39" s="75">
        <f t="shared" si="59"/>
        <v>0</v>
      </c>
      <c r="V39" s="8">
        <f t="shared" si="60"/>
        <v>1</v>
      </c>
      <c r="W39" s="8">
        <f t="shared" si="61"/>
        <v>47</v>
      </c>
      <c r="Z39" s="40">
        <f t="shared" si="86"/>
        <v>0</v>
      </c>
      <c r="AA39" s="28">
        <f t="shared" si="87"/>
        <v>-2.084059170589478E-3</v>
      </c>
      <c r="AB39" s="28">
        <f t="shared" si="62"/>
        <v>0</v>
      </c>
      <c r="AC39" s="28">
        <f t="shared" si="63"/>
        <v>-2.084059170589478E-3</v>
      </c>
      <c r="AD39" s="38">
        <f t="shared" si="64"/>
        <v>0</v>
      </c>
      <c r="AE39" s="28"/>
      <c r="AG39" s="40">
        <f t="shared" si="65"/>
        <v>0</v>
      </c>
      <c r="AH39" s="28">
        <f t="shared" si="66"/>
        <v>-9.1281041726687748E-3</v>
      </c>
      <c r="AI39" s="28">
        <f t="shared" si="67"/>
        <v>0</v>
      </c>
      <c r="AJ39" s="28">
        <f t="shared" si="68"/>
        <v>-9.1281041726687748E-3</v>
      </c>
      <c r="AK39" s="38">
        <f t="shared" si="69"/>
        <v>0</v>
      </c>
      <c r="AN39" s="40">
        <f t="shared" si="70"/>
        <v>0</v>
      </c>
      <c r="AO39" s="28">
        <f t="shared" si="71"/>
        <v>1.0323215092609032E-2</v>
      </c>
      <c r="AP39" s="28">
        <f t="shared" si="72"/>
        <v>0</v>
      </c>
      <c r="AQ39" s="28">
        <f t="shared" si="73"/>
        <v>1.0323215092609032E-2</v>
      </c>
      <c r="AR39" s="38">
        <f t="shared" si="74"/>
        <v>0</v>
      </c>
      <c r="AU39" s="40">
        <f t="shared" si="75"/>
        <v>0</v>
      </c>
      <c r="AV39" s="28">
        <f t="shared" si="76"/>
        <v>-0.22143379715957129</v>
      </c>
      <c r="AW39" s="28">
        <f t="shared" si="77"/>
        <v>0</v>
      </c>
      <c r="AX39" s="28">
        <f t="shared" si="78"/>
        <v>-0.22143379715957129</v>
      </c>
      <c r="AY39" s="38">
        <f t="shared" si="79"/>
        <v>0</v>
      </c>
      <c r="BB39" s="40">
        <f t="shared" si="80"/>
        <v>0</v>
      </c>
      <c r="BC39" s="28">
        <f t="shared" si="81"/>
        <v>-0.33637444031008179</v>
      </c>
      <c r="BD39" s="28">
        <f t="shared" si="82"/>
        <v>0</v>
      </c>
      <c r="BE39" s="28">
        <f t="shared" si="83"/>
        <v>-0.33637444031008179</v>
      </c>
      <c r="BF39" s="38">
        <f t="shared" si="84"/>
        <v>0</v>
      </c>
      <c r="BH39" s="67"/>
      <c r="BI39" s="68"/>
      <c r="BJ39" s="143" t="s">
        <v>229</v>
      </c>
      <c r="BK39" s="133">
        <f>BK36/BK37</f>
        <v>-0.81483275358788132</v>
      </c>
      <c r="BL39" s="133">
        <f>BL36/BL37</f>
        <v>-1.290720151996563</v>
      </c>
      <c r="BM39" s="133">
        <f>BM36/BM37</f>
        <v>-0.46109705643964516</v>
      </c>
      <c r="BN39" s="133">
        <f>BN36/BN37</f>
        <v>-0.5689555164787381</v>
      </c>
      <c r="BO39" s="138">
        <f>BO36/BO37</f>
        <v>-0.50804727737152833</v>
      </c>
      <c r="BQ39" s="1"/>
      <c r="BR39" s="1"/>
      <c r="BS39" s="1"/>
    </row>
    <row r="40" spans="1:71" ht="15.75" thickBot="1" x14ac:dyDescent="0.3">
      <c r="A40" s="8" t="s">
        <v>91</v>
      </c>
      <c r="B40" s="8" t="s">
        <v>94</v>
      </c>
      <c r="C40" s="7">
        <v>36882</v>
      </c>
      <c r="D40" s="32">
        <v>30</v>
      </c>
      <c r="E40" s="117"/>
      <c r="F40" s="10">
        <v>-7.7939430191035788E-2</v>
      </c>
      <c r="G40" s="10"/>
      <c r="H40" s="71">
        <v>-0.10324313992250046</v>
      </c>
      <c r="I40" s="71">
        <v>-3.4264503950059637E-2</v>
      </c>
      <c r="J40" s="71">
        <v>-0.21943128381566984</v>
      </c>
      <c r="K40" s="71">
        <v>-5.8805482214920185E-2</v>
      </c>
      <c r="L40" s="76"/>
      <c r="M40" s="26" t="s">
        <v>201</v>
      </c>
      <c r="N40" s="8" t="s">
        <v>198</v>
      </c>
      <c r="O40" s="30" t="s">
        <v>211</v>
      </c>
      <c r="P40" s="8" t="s">
        <v>199</v>
      </c>
      <c r="Q40" s="8">
        <v>54</v>
      </c>
      <c r="R40" s="76"/>
      <c r="S40" s="9">
        <f t="shared" si="57"/>
        <v>0</v>
      </c>
      <c r="T40" s="8">
        <f t="shared" si="58"/>
        <v>1</v>
      </c>
      <c r="U40" s="75">
        <f t="shared" si="59"/>
        <v>1</v>
      </c>
      <c r="V40" s="8">
        <f t="shared" si="60"/>
        <v>1</v>
      </c>
      <c r="W40" s="8">
        <f t="shared" si="61"/>
        <v>54</v>
      </c>
      <c r="Z40" s="40">
        <f t="shared" si="86"/>
        <v>0</v>
      </c>
      <c r="AA40" s="28">
        <f t="shared" si="87"/>
        <v>-7.7939430191035788E-2</v>
      </c>
      <c r="AB40" s="28">
        <f t="shared" si="62"/>
        <v>-7.7939430191035788E-2</v>
      </c>
      <c r="AC40" s="28">
        <f t="shared" si="63"/>
        <v>-7.7939430191035788E-2</v>
      </c>
      <c r="AD40" s="38">
        <f t="shared" si="64"/>
        <v>0</v>
      </c>
      <c r="AE40" s="28"/>
      <c r="AG40" s="40">
        <f t="shared" si="65"/>
        <v>0</v>
      </c>
      <c r="AH40" s="28">
        <f t="shared" si="66"/>
        <v>-0.10324313992250046</v>
      </c>
      <c r="AI40" s="28">
        <f t="shared" si="67"/>
        <v>-0.10324313992250046</v>
      </c>
      <c r="AJ40" s="28">
        <f t="shared" si="68"/>
        <v>-0.10324313992250046</v>
      </c>
      <c r="AK40" s="38">
        <f t="shared" si="69"/>
        <v>0</v>
      </c>
      <c r="AN40" s="40">
        <f t="shared" si="70"/>
        <v>0</v>
      </c>
      <c r="AO40" s="28">
        <f t="shared" si="71"/>
        <v>-3.4264503950059637E-2</v>
      </c>
      <c r="AP40" s="28">
        <f t="shared" si="72"/>
        <v>-3.4264503950059637E-2</v>
      </c>
      <c r="AQ40" s="28">
        <f t="shared" si="73"/>
        <v>-3.4264503950059637E-2</v>
      </c>
      <c r="AR40" s="38">
        <f t="shared" si="74"/>
        <v>0</v>
      </c>
      <c r="AU40" s="40">
        <f t="shared" si="75"/>
        <v>0</v>
      </c>
      <c r="AV40" s="28">
        <f t="shared" si="76"/>
        <v>-0.21943128381566984</v>
      </c>
      <c r="AW40" s="28">
        <f t="shared" si="77"/>
        <v>-0.21943128381566984</v>
      </c>
      <c r="AX40" s="28">
        <f t="shared" si="78"/>
        <v>-0.21943128381566984</v>
      </c>
      <c r="AY40" s="38">
        <f t="shared" si="79"/>
        <v>0</v>
      </c>
      <c r="BB40" s="40">
        <f t="shared" si="80"/>
        <v>0</v>
      </c>
      <c r="BC40" s="28">
        <f t="shared" si="81"/>
        <v>-5.8805482214920185E-2</v>
      </c>
      <c r="BD40" s="28">
        <f t="shared" si="82"/>
        <v>-5.8805482214920185E-2</v>
      </c>
      <c r="BE40" s="28">
        <f t="shared" si="83"/>
        <v>-5.8805482214920185E-2</v>
      </c>
      <c r="BF40" s="38">
        <f t="shared" si="84"/>
        <v>0</v>
      </c>
      <c r="BH40" s="67"/>
      <c r="BI40" s="68"/>
      <c r="BJ40" s="143" t="s">
        <v>228</v>
      </c>
      <c r="BK40" s="133">
        <f>SQRT(95)</f>
        <v>9.7467943448089631</v>
      </c>
      <c r="BL40" s="133">
        <f t="shared" ref="BL40:BO40" si="90">SQRT(95)</f>
        <v>9.7467943448089631</v>
      </c>
      <c r="BM40" s="133">
        <f t="shared" si="90"/>
        <v>9.7467943448089631</v>
      </c>
      <c r="BN40" s="133">
        <f t="shared" si="90"/>
        <v>9.7467943448089631</v>
      </c>
      <c r="BO40" s="138">
        <f t="shared" si="90"/>
        <v>9.7467943448089631</v>
      </c>
      <c r="BQ40" s="1"/>
      <c r="BR40" s="1"/>
      <c r="BS40" s="1"/>
    </row>
    <row r="41" spans="1:71" ht="15.75" thickBot="1" x14ac:dyDescent="0.3">
      <c r="A41" s="8" t="s">
        <v>95</v>
      </c>
      <c r="B41" s="8" t="s">
        <v>99</v>
      </c>
      <c r="C41" s="7">
        <v>40207</v>
      </c>
      <c r="D41" s="32">
        <v>31</v>
      </c>
      <c r="E41" s="117"/>
      <c r="F41" s="10">
        <v>-4.4230712855572816E-3</v>
      </c>
      <c r="G41" s="10"/>
      <c r="H41" s="71">
        <v>-3.0726427332513736E-2</v>
      </c>
      <c r="I41" s="71">
        <v>-8.3027206618773636E-2</v>
      </c>
      <c r="J41" s="71">
        <v>-0.13905055837322194</v>
      </c>
      <c r="K41" s="71">
        <v>-7.3020803729225925E-2</v>
      </c>
      <c r="L41" s="76"/>
      <c r="M41" s="26" t="s">
        <v>201</v>
      </c>
      <c r="N41" s="8" t="s">
        <v>201</v>
      </c>
      <c r="O41" s="30" t="s">
        <v>211</v>
      </c>
      <c r="P41" s="8" t="s">
        <v>199</v>
      </c>
      <c r="Q41" s="8">
        <v>63</v>
      </c>
      <c r="R41" s="76"/>
      <c r="S41" s="9">
        <f t="shared" si="57"/>
        <v>0</v>
      </c>
      <c r="T41" s="8">
        <f t="shared" si="58"/>
        <v>0</v>
      </c>
      <c r="U41" s="75">
        <f t="shared" si="59"/>
        <v>1</v>
      </c>
      <c r="V41" s="8">
        <f t="shared" si="60"/>
        <v>1</v>
      </c>
      <c r="W41" s="8">
        <f t="shared" si="61"/>
        <v>63</v>
      </c>
      <c r="Z41" s="40">
        <f t="shared" si="86"/>
        <v>0</v>
      </c>
      <c r="AA41" s="28">
        <f t="shared" si="87"/>
        <v>0</v>
      </c>
      <c r="AB41" s="28">
        <f t="shared" si="62"/>
        <v>-4.4230712855572816E-3</v>
      </c>
      <c r="AC41" s="28">
        <f t="shared" si="63"/>
        <v>-4.4230712855572816E-3</v>
      </c>
      <c r="AD41" s="38">
        <f t="shared" si="64"/>
        <v>-4.4230712855572816E-3</v>
      </c>
      <c r="AE41" s="28"/>
      <c r="AG41" s="40">
        <f t="shared" si="65"/>
        <v>0</v>
      </c>
      <c r="AH41" s="28">
        <f t="shared" si="66"/>
        <v>0</v>
      </c>
      <c r="AI41" s="28">
        <f t="shared" si="67"/>
        <v>-3.0726427332513736E-2</v>
      </c>
      <c r="AJ41" s="28">
        <f t="shared" si="68"/>
        <v>-3.0726427332513736E-2</v>
      </c>
      <c r="AK41" s="38">
        <f t="shared" si="69"/>
        <v>-3.0726427332513736E-2</v>
      </c>
      <c r="AN41" s="40">
        <f t="shared" si="70"/>
        <v>0</v>
      </c>
      <c r="AO41" s="28">
        <f t="shared" si="71"/>
        <v>0</v>
      </c>
      <c r="AP41" s="28">
        <f t="shared" si="72"/>
        <v>-8.3027206618773636E-2</v>
      </c>
      <c r="AQ41" s="28">
        <f t="shared" si="73"/>
        <v>-8.3027206618773636E-2</v>
      </c>
      <c r="AR41" s="38">
        <f t="shared" si="74"/>
        <v>-8.3027206618773636E-2</v>
      </c>
      <c r="AU41" s="40">
        <f t="shared" si="75"/>
        <v>0</v>
      </c>
      <c r="AV41" s="28">
        <f t="shared" si="76"/>
        <v>0</v>
      </c>
      <c r="AW41" s="28">
        <f t="shared" si="77"/>
        <v>-0.13905055837322194</v>
      </c>
      <c r="AX41" s="28">
        <f t="shared" si="78"/>
        <v>-0.13905055837322194</v>
      </c>
      <c r="AY41" s="38">
        <f t="shared" si="79"/>
        <v>-0.13905055837322194</v>
      </c>
      <c r="BB41" s="40">
        <f t="shared" si="80"/>
        <v>0</v>
      </c>
      <c r="BC41" s="28">
        <f t="shared" si="81"/>
        <v>0</v>
      </c>
      <c r="BD41" s="28">
        <f t="shared" si="82"/>
        <v>-7.3020803729225925E-2</v>
      </c>
      <c r="BE41" s="28">
        <f t="shared" si="83"/>
        <v>-7.3020803729225925E-2</v>
      </c>
      <c r="BF41" s="38">
        <f t="shared" si="84"/>
        <v>-7.3020803729225925E-2</v>
      </c>
      <c r="BH41" s="67"/>
      <c r="BI41" s="68"/>
      <c r="BJ41" s="136" t="s">
        <v>227</v>
      </c>
      <c r="BK41" s="137">
        <f>BK40*((BK39)+((1/3)*BK38*(BK39^2))+((1/27)*(BK38^2)*(BK39^3))+((1/(6*110))*BK38))</f>
        <v>-41.086365870887576</v>
      </c>
      <c r="BL41" s="134">
        <f t="shared" ref="BL41" si="91">BL40*((BL39)+((1/3)*BL38*(BL39^2))+((1/27)*(BL38^2)*(BL39^3))+((1/(6*110))*BL38))</f>
        <v>-19.371011853588779</v>
      </c>
      <c r="BM41" s="134">
        <f t="shared" ref="BM41" si="92">BM40*((BM39)+((1/3)*BM38*(BM39^2))+((1/27)*(BM38^2)*(BM39^3))+((1/(6*110))*BM38))</f>
        <v>-4.6632411955747033</v>
      </c>
      <c r="BN41" s="134">
        <f t="shared" ref="BN41" si="93">BN40*((BN39)+((1/3)*BN38*(BN39^2))+((1/27)*(BN38^2)*(BN39^3))+((1/(6*110))*BN38))</f>
        <v>-5.7543845976308248</v>
      </c>
      <c r="BO41" s="135">
        <f t="shared" ref="BO41" si="94">BO40*((BO39)+((1/3)*BO38*(BO39^2))+((1/27)*(BO38^2)*(BO39^3))+((1/(6*110))*BO38))</f>
        <v>-5.2220095857341118</v>
      </c>
      <c r="BQ41" s="1"/>
      <c r="BR41" s="1"/>
      <c r="BS41" s="1"/>
    </row>
    <row r="42" spans="1:71" ht="15.75" thickBot="1" x14ac:dyDescent="0.3">
      <c r="A42" s="8" t="s">
        <v>95</v>
      </c>
      <c r="B42" s="8" t="s">
        <v>98</v>
      </c>
      <c r="C42" s="7">
        <v>41262</v>
      </c>
      <c r="D42" s="30">
        <v>31</v>
      </c>
      <c r="E42" s="117"/>
      <c r="F42" s="10">
        <v>8.3781944201373124E-5</v>
      </c>
      <c r="G42" s="10"/>
      <c r="H42" s="71">
        <v>9.1003586281370091E-2</v>
      </c>
      <c r="I42" s="71">
        <v>0.10377955291032867</v>
      </c>
      <c r="J42" s="71">
        <v>0.17269000441521581</v>
      </c>
      <c r="K42" s="71">
        <v>-1.1466872227746977E-2</v>
      </c>
      <c r="L42" s="76"/>
      <c r="M42" s="26" t="s">
        <v>201</v>
      </c>
      <c r="N42" s="8" t="s">
        <v>201</v>
      </c>
      <c r="O42" s="30" t="s">
        <v>211</v>
      </c>
      <c r="P42" s="8" t="s">
        <v>199</v>
      </c>
      <c r="Q42" s="8">
        <v>45</v>
      </c>
      <c r="R42" s="76"/>
      <c r="S42" s="9">
        <f t="shared" si="57"/>
        <v>0</v>
      </c>
      <c r="T42" s="8">
        <f t="shared" si="58"/>
        <v>0</v>
      </c>
      <c r="U42" s="75">
        <f t="shared" si="59"/>
        <v>1</v>
      </c>
      <c r="V42" s="8">
        <f t="shared" si="60"/>
        <v>1</v>
      </c>
      <c r="W42" s="8">
        <f t="shared" si="61"/>
        <v>45</v>
      </c>
      <c r="Z42" s="40">
        <f t="shared" si="86"/>
        <v>0</v>
      </c>
      <c r="AA42" s="28">
        <f t="shared" si="87"/>
        <v>0</v>
      </c>
      <c r="AB42" s="28">
        <f t="shared" si="62"/>
        <v>8.3781944201373124E-5</v>
      </c>
      <c r="AC42" s="28">
        <f t="shared" si="63"/>
        <v>8.3781944201373124E-5</v>
      </c>
      <c r="AD42" s="38">
        <f t="shared" si="64"/>
        <v>0</v>
      </c>
      <c r="AE42" s="28"/>
      <c r="AG42" s="40">
        <f t="shared" si="65"/>
        <v>0</v>
      </c>
      <c r="AH42" s="28">
        <f t="shared" si="66"/>
        <v>0</v>
      </c>
      <c r="AI42" s="28">
        <f t="shared" si="67"/>
        <v>9.1003586281370091E-2</v>
      </c>
      <c r="AJ42" s="28">
        <f t="shared" si="68"/>
        <v>9.1003586281370091E-2</v>
      </c>
      <c r="AK42" s="38">
        <f t="shared" si="69"/>
        <v>0</v>
      </c>
      <c r="AN42" s="40">
        <f t="shared" si="70"/>
        <v>0</v>
      </c>
      <c r="AO42" s="28">
        <f t="shared" si="71"/>
        <v>0</v>
      </c>
      <c r="AP42" s="28">
        <f t="shared" si="72"/>
        <v>0.10377955291032867</v>
      </c>
      <c r="AQ42" s="28">
        <f t="shared" si="73"/>
        <v>0.10377955291032867</v>
      </c>
      <c r="AR42" s="38">
        <f t="shared" si="74"/>
        <v>0</v>
      </c>
      <c r="AU42" s="40">
        <f t="shared" si="75"/>
        <v>0</v>
      </c>
      <c r="AV42" s="28">
        <f t="shared" si="76"/>
        <v>0</v>
      </c>
      <c r="AW42" s="28">
        <f t="shared" si="77"/>
        <v>0.17269000441521581</v>
      </c>
      <c r="AX42" s="28">
        <f t="shared" si="78"/>
        <v>0.17269000441521581</v>
      </c>
      <c r="AY42" s="38">
        <f t="shared" si="79"/>
        <v>0</v>
      </c>
      <c r="BB42" s="40">
        <f t="shared" si="80"/>
        <v>0</v>
      </c>
      <c r="BC42" s="28">
        <f t="shared" si="81"/>
        <v>0</v>
      </c>
      <c r="BD42" s="28">
        <f t="shared" si="82"/>
        <v>-1.1466872227746977E-2</v>
      </c>
      <c r="BE42" s="28">
        <f t="shared" si="83"/>
        <v>-1.1466872227746977E-2</v>
      </c>
      <c r="BF42" s="38">
        <f t="shared" si="84"/>
        <v>0</v>
      </c>
      <c r="BH42" s="142"/>
      <c r="BI42" s="69"/>
      <c r="BJ42" s="57" t="s">
        <v>226</v>
      </c>
      <c r="BK42" s="148">
        <f>(BK36/BK37)*BK40</f>
        <v>-7.9420072746354773</v>
      </c>
      <c r="BL42" s="149">
        <f t="shared" ref="BL42:BM42" si="95">(BL36/BL37)*BL40</f>
        <v>-12.580383878211066</v>
      </c>
      <c r="BM42" s="149">
        <f t="shared" si="95"/>
        <v>-4.4942181821139924</v>
      </c>
      <c r="BN42" s="149">
        <f>(BN36/BN37)*BN40</f>
        <v>-5.5454924104628276</v>
      </c>
      <c r="BO42" s="150">
        <f>(BO36/BO37)*BO40</f>
        <v>-4.9518323299804026</v>
      </c>
      <c r="BQ42" s="1"/>
      <c r="BR42" s="1"/>
      <c r="BS42" s="1"/>
    </row>
    <row r="43" spans="1:71" x14ac:dyDescent="0.25">
      <c r="A43" s="8" t="s">
        <v>95</v>
      </c>
      <c r="B43" s="8" t="s">
        <v>97</v>
      </c>
      <c r="C43" s="7">
        <v>42024</v>
      </c>
      <c r="D43" s="30">
        <v>31</v>
      </c>
      <c r="E43" s="117"/>
      <c r="F43" s="10">
        <v>0.23185825465618193</v>
      </c>
      <c r="G43" s="10"/>
      <c r="H43" s="71">
        <v>0.3742609597073096</v>
      </c>
      <c r="I43" s="71">
        <v>0.47845867038773909</v>
      </c>
      <c r="J43" s="71">
        <v>0.77946315998608584</v>
      </c>
      <c r="K43" s="71">
        <v>0.87143347685378059</v>
      </c>
      <c r="L43" s="76"/>
      <c r="M43" s="26" t="s">
        <v>201</v>
      </c>
      <c r="N43" s="8" t="s">
        <v>201</v>
      </c>
      <c r="O43" s="30" t="s">
        <v>211</v>
      </c>
      <c r="P43" s="8" t="s">
        <v>199</v>
      </c>
      <c r="Q43" s="8">
        <v>59</v>
      </c>
      <c r="R43" s="76"/>
      <c r="S43" s="9">
        <f t="shared" si="57"/>
        <v>0</v>
      </c>
      <c r="T43" s="8">
        <f t="shared" si="58"/>
        <v>0</v>
      </c>
      <c r="U43" s="75">
        <f t="shared" si="59"/>
        <v>1</v>
      </c>
      <c r="V43" s="8">
        <f t="shared" si="60"/>
        <v>1</v>
      </c>
      <c r="W43" s="8">
        <f t="shared" si="61"/>
        <v>59</v>
      </c>
      <c r="Z43" s="40">
        <f t="shared" si="86"/>
        <v>0</v>
      </c>
      <c r="AA43" s="28">
        <f t="shared" si="87"/>
        <v>0</v>
      </c>
      <c r="AB43" s="28">
        <f t="shared" si="62"/>
        <v>0.23185825465618193</v>
      </c>
      <c r="AC43" s="28">
        <f t="shared" si="63"/>
        <v>0.23185825465618193</v>
      </c>
      <c r="AD43" s="38">
        <f t="shared" si="64"/>
        <v>0.23185825465618193</v>
      </c>
      <c r="AE43" s="28"/>
      <c r="AG43" s="40">
        <f t="shared" si="65"/>
        <v>0</v>
      </c>
      <c r="AH43" s="28">
        <f t="shared" si="66"/>
        <v>0</v>
      </c>
      <c r="AI43" s="28">
        <f t="shared" si="67"/>
        <v>0.3742609597073096</v>
      </c>
      <c r="AJ43" s="28">
        <f t="shared" si="68"/>
        <v>0.3742609597073096</v>
      </c>
      <c r="AK43" s="38">
        <f t="shared" si="69"/>
        <v>0.3742609597073096</v>
      </c>
      <c r="AN43" s="40">
        <f t="shared" si="70"/>
        <v>0</v>
      </c>
      <c r="AO43" s="28">
        <f t="shared" si="71"/>
        <v>0</v>
      </c>
      <c r="AP43" s="28">
        <f t="shared" si="72"/>
        <v>0.47845867038773909</v>
      </c>
      <c r="AQ43" s="28">
        <f t="shared" si="73"/>
        <v>0.47845867038773909</v>
      </c>
      <c r="AR43" s="38">
        <f t="shared" si="74"/>
        <v>0.47845867038773909</v>
      </c>
      <c r="AU43" s="40">
        <f t="shared" si="75"/>
        <v>0</v>
      </c>
      <c r="AV43" s="28">
        <f t="shared" si="76"/>
        <v>0</v>
      </c>
      <c r="AW43" s="28">
        <f t="shared" si="77"/>
        <v>0.77946315998608584</v>
      </c>
      <c r="AX43" s="28">
        <f t="shared" si="78"/>
        <v>0.77946315998608584</v>
      </c>
      <c r="AY43" s="38">
        <f t="shared" si="79"/>
        <v>0.77946315998608584</v>
      </c>
      <c r="BB43" s="40">
        <f t="shared" si="80"/>
        <v>0</v>
      </c>
      <c r="BC43" s="28">
        <f t="shared" si="81"/>
        <v>0</v>
      </c>
      <c r="BD43" s="28">
        <f t="shared" si="82"/>
        <v>0.87143347685378059</v>
      </c>
      <c r="BE43" s="28">
        <f t="shared" si="83"/>
        <v>0.87143347685378059</v>
      </c>
      <c r="BF43" s="38">
        <f t="shared" si="84"/>
        <v>0.87143347685378059</v>
      </c>
      <c r="BQ43" s="1"/>
      <c r="BR43" s="1"/>
      <c r="BS43" s="1"/>
    </row>
    <row r="44" spans="1:71" ht="15.75" thickBot="1" x14ac:dyDescent="0.3">
      <c r="A44" s="8" t="s">
        <v>95</v>
      </c>
      <c r="B44" s="8" t="s">
        <v>96</v>
      </c>
      <c r="C44" s="7">
        <v>42947</v>
      </c>
      <c r="D44" s="31">
        <v>31</v>
      </c>
      <c r="E44" s="117"/>
      <c r="F44" s="6">
        <v>1.1323934495507251E-2</v>
      </c>
      <c r="G44" s="10"/>
      <c r="H44" s="71">
        <v>-6.6252758872084719E-2</v>
      </c>
      <c r="I44" s="71">
        <v>-0.12076784764593282</v>
      </c>
      <c r="J44" s="71">
        <v>-0.57454844272518812</v>
      </c>
      <c r="K44" s="71">
        <v>-0.90227514133854148</v>
      </c>
      <c r="L44" s="76"/>
      <c r="M44" s="26" t="s">
        <v>201</v>
      </c>
      <c r="N44" s="8" t="s">
        <v>198</v>
      </c>
      <c r="O44" s="30" t="s">
        <v>211</v>
      </c>
      <c r="P44" s="8" t="s">
        <v>199</v>
      </c>
      <c r="Q44" s="8">
        <v>31</v>
      </c>
      <c r="R44" s="76"/>
      <c r="S44" s="9">
        <f t="shared" si="57"/>
        <v>0</v>
      </c>
      <c r="T44" s="8">
        <f t="shared" si="58"/>
        <v>1</v>
      </c>
      <c r="U44" s="75">
        <f t="shared" si="59"/>
        <v>1</v>
      </c>
      <c r="V44" s="8">
        <f t="shared" si="60"/>
        <v>1</v>
      </c>
      <c r="W44" s="8">
        <f t="shared" si="61"/>
        <v>31</v>
      </c>
      <c r="Z44" s="40">
        <f t="shared" si="86"/>
        <v>0</v>
      </c>
      <c r="AA44" s="28">
        <f t="shared" si="87"/>
        <v>1.1323934495507251E-2</v>
      </c>
      <c r="AB44" s="28">
        <f t="shared" si="62"/>
        <v>1.1323934495507251E-2</v>
      </c>
      <c r="AC44" s="28">
        <f t="shared" si="63"/>
        <v>1.1323934495507251E-2</v>
      </c>
      <c r="AD44" s="38">
        <f t="shared" si="64"/>
        <v>0</v>
      </c>
      <c r="AE44" s="28"/>
      <c r="AG44" s="40">
        <f t="shared" si="65"/>
        <v>0</v>
      </c>
      <c r="AH44" s="28">
        <f t="shared" si="66"/>
        <v>-6.6252758872084719E-2</v>
      </c>
      <c r="AI44" s="28">
        <f t="shared" si="67"/>
        <v>-6.6252758872084719E-2</v>
      </c>
      <c r="AJ44" s="28">
        <f t="shared" si="68"/>
        <v>-6.6252758872084719E-2</v>
      </c>
      <c r="AK44" s="38">
        <f t="shared" si="69"/>
        <v>0</v>
      </c>
      <c r="AN44" s="40">
        <f t="shared" si="70"/>
        <v>0</v>
      </c>
      <c r="AO44" s="28">
        <f t="shared" si="71"/>
        <v>-0.12076784764593282</v>
      </c>
      <c r="AP44" s="28">
        <f t="shared" si="72"/>
        <v>-0.12076784764593282</v>
      </c>
      <c r="AQ44" s="28">
        <f t="shared" si="73"/>
        <v>-0.12076784764593282</v>
      </c>
      <c r="AR44" s="38">
        <f t="shared" si="74"/>
        <v>0</v>
      </c>
      <c r="AU44" s="40">
        <f t="shared" si="75"/>
        <v>0</v>
      </c>
      <c r="AV44" s="28">
        <f t="shared" si="76"/>
        <v>-0.57454844272518812</v>
      </c>
      <c r="AW44" s="28">
        <f t="shared" si="77"/>
        <v>-0.57454844272518812</v>
      </c>
      <c r="AX44" s="28">
        <f t="shared" si="78"/>
        <v>-0.57454844272518812</v>
      </c>
      <c r="AY44" s="38">
        <f t="shared" si="79"/>
        <v>0</v>
      </c>
      <c r="BB44" s="40">
        <f t="shared" si="80"/>
        <v>0</v>
      </c>
      <c r="BC44" s="28">
        <f t="shared" si="81"/>
        <v>-0.90227514133854148</v>
      </c>
      <c r="BD44" s="28">
        <f t="shared" si="82"/>
        <v>-0.90227514133854148</v>
      </c>
      <c r="BE44" s="28">
        <f t="shared" si="83"/>
        <v>-0.90227514133854148</v>
      </c>
      <c r="BF44" s="38">
        <f t="shared" si="84"/>
        <v>0</v>
      </c>
      <c r="BQ44" s="1"/>
      <c r="BR44" s="1"/>
      <c r="BS44" s="1"/>
    </row>
    <row r="45" spans="1:71" x14ac:dyDescent="0.25">
      <c r="A45" s="8" t="s">
        <v>100</v>
      </c>
      <c r="B45" s="8" t="s">
        <v>105</v>
      </c>
      <c r="C45" s="7">
        <v>38294</v>
      </c>
      <c r="D45" s="32">
        <v>32</v>
      </c>
      <c r="E45" s="117"/>
      <c r="F45" s="10">
        <v>4.2142678819035648E-3</v>
      </c>
      <c r="G45" s="10"/>
      <c r="H45" s="71">
        <v>4.7951427096857478E-2</v>
      </c>
      <c r="I45" s="71">
        <v>5.1814952093603067E-2</v>
      </c>
      <c r="J45" s="71">
        <v>1.1437927481506037E-2</v>
      </c>
      <c r="K45" s="71">
        <v>0.11443741720115602</v>
      </c>
      <c r="L45" s="76"/>
      <c r="M45" s="26" t="s">
        <v>201</v>
      </c>
      <c r="N45" s="8" t="s">
        <v>201</v>
      </c>
      <c r="O45" s="30" t="s">
        <v>211</v>
      </c>
      <c r="P45" s="8" t="s">
        <v>199</v>
      </c>
      <c r="Q45" s="8">
        <v>70</v>
      </c>
      <c r="R45" s="76"/>
      <c r="S45" s="9">
        <f t="shared" si="57"/>
        <v>0</v>
      </c>
      <c r="T45" s="8">
        <f t="shared" si="58"/>
        <v>0</v>
      </c>
      <c r="U45" s="75">
        <f t="shared" si="59"/>
        <v>1</v>
      </c>
      <c r="V45" s="8">
        <f t="shared" si="60"/>
        <v>1</v>
      </c>
      <c r="W45" s="8">
        <f t="shared" si="61"/>
        <v>70</v>
      </c>
      <c r="Z45" s="40">
        <f t="shared" si="86"/>
        <v>0</v>
      </c>
      <c r="AA45" s="28">
        <f t="shared" si="87"/>
        <v>0</v>
      </c>
      <c r="AB45" s="28">
        <f t="shared" si="62"/>
        <v>4.2142678819035648E-3</v>
      </c>
      <c r="AC45" s="28">
        <f t="shared" si="63"/>
        <v>4.2142678819035648E-3</v>
      </c>
      <c r="AD45" s="38">
        <f t="shared" si="64"/>
        <v>4.2142678819035648E-3</v>
      </c>
      <c r="AE45" s="28"/>
      <c r="AG45" s="40">
        <f t="shared" si="65"/>
        <v>0</v>
      </c>
      <c r="AH45" s="28">
        <f t="shared" si="66"/>
        <v>0</v>
      </c>
      <c r="AI45" s="28">
        <f t="shared" si="67"/>
        <v>4.7951427096857478E-2</v>
      </c>
      <c r="AJ45" s="28">
        <f t="shared" si="68"/>
        <v>4.7951427096857478E-2</v>
      </c>
      <c r="AK45" s="38">
        <f t="shared" si="69"/>
        <v>4.7951427096857478E-2</v>
      </c>
      <c r="AN45" s="40">
        <f t="shared" si="70"/>
        <v>0</v>
      </c>
      <c r="AO45" s="28">
        <f t="shared" si="71"/>
        <v>0</v>
      </c>
      <c r="AP45" s="28">
        <f t="shared" si="72"/>
        <v>5.1814952093603067E-2</v>
      </c>
      <c r="AQ45" s="28">
        <f t="shared" si="73"/>
        <v>5.1814952093603067E-2</v>
      </c>
      <c r="AR45" s="38">
        <f t="shared" si="74"/>
        <v>5.1814952093603067E-2</v>
      </c>
      <c r="AU45" s="40">
        <f t="shared" si="75"/>
        <v>0</v>
      </c>
      <c r="AV45" s="28">
        <f t="shared" si="76"/>
        <v>0</v>
      </c>
      <c r="AW45" s="28">
        <f t="shared" si="77"/>
        <v>1.1437927481506037E-2</v>
      </c>
      <c r="AX45" s="28">
        <f t="shared" si="78"/>
        <v>1.1437927481506037E-2</v>
      </c>
      <c r="AY45" s="38">
        <f t="shared" si="79"/>
        <v>1.1437927481506037E-2</v>
      </c>
      <c r="BB45" s="40">
        <f t="shared" si="80"/>
        <v>0</v>
      </c>
      <c r="BC45" s="28">
        <f t="shared" si="81"/>
        <v>0</v>
      </c>
      <c r="BD45" s="28">
        <f t="shared" si="82"/>
        <v>0.11443741720115602</v>
      </c>
      <c r="BE45" s="28">
        <f t="shared" si="83"/>
        <v>0.11443741720115602</v>
      </c>
      <c r="BF45" s="38">
        <f t="shared" si="84"/>
        <v>0.11443741720115602</v>
      </c>
      <c r="BJ45" s="127"/>
      <c r="BK45" s="81"/>
      <c r="BL45" s="81"/>
      <c r="BM45" s="81"/>
      <c r="BN45" s="81"/>
      <c r="BO45" s="81"/>
      <c r="BQ45" s="1"/>
      <c r="BR45" s="1"/>
      <c r="BS45" s="1"/>
    </row>
    <row r="46" spans="1:71" x14ac:dyDescent="0.25">
      <c r="A46" s="8" t="s">
        <v>100</v>
      </c>
      <c r="B46" s="8" t="s">
        <v>101</v>
      </c>
      <c r="C46" s="7" t="s">
        <v>102</v>
      </c>
      <c r="D46" s="30">
        <v>32</v>
      </c>
      <c r="E46" s="117"/>
      <c r="F46" s="10">
        <v>-4.3772879087985772E-2</v>
      </c>
      <c r="G46" s="10"/>
      <c r="H46" s="71">
        <v>-1.7154064765621653E-2</v>
      </c>
      <c r="I46" s="71">
        <v>3.1877549560753303E-2</v>
      </c>
      <c r="J46" s="71">
        <v>-2.3149898031460031E-2</v>
      </c>
      <c r="K46" s="71">
        <v>-5.7359038707717143E-2</v>
      </c>
      <c r="M46" s="23" t="s">
        <v>198</v>
      </c>
      <c r="N46" s="8" t="s">
        <v>198</v>
      </c>
      <c r="O46" s="73" t="s">
        <v>212</v>
      </c>
      <c r="P46" s="8" t="s">
        <v>199</v>
      </c>
      <c r="Q46" s="8">
        <v>53</v>
      </c>
      <c r="S46" s="9">
        <f t="shared" si="57"/>
        <v>1</v>
      </c>
      <c r="T46" s="8">
        <f t="shared" si="58"/>
        <v>1</v>
      </c>
      <c r="U46" s="75">
        <f t="shared" si="59"/>
        <v>0</v>
      </c>
      <c r="V46" s="8">
        <f t="shared" si="60"/>
        <v>1</v>
      </c>
      <c r="W46" s="8">
        <f t="shared" si="61"/>
        <v>53</v>
      </c>
      <c r="Z46" s="40">
        <f t="shared" si="86"/>
        <v>-4.3772879087985772E-2</v>
      </c>
      <c r="AA46" s="28">
        <f t="shared" si="87"/>
        <v>-4.3772879087985772E-2</v>
      </c>
      <c r="AB46" s="28">
        <f t="shared" si="62"/>
        <v>0</v>
      </c>
      <c r="AC46" s="28">
        <f t="shared" si="63"/>
        <v>-4.3772879087985772E-2</v>
      </c>
      <c r="AD46" s="38">
        <f t="shared" si="64"/>
        <v>0</v>
      </c>
      <c r="AE46" s="28"/>
      <c r="AG46" s="40">
        <f t="shared" si="65"/>
        <v>-1.7154064765621653E-2</v>
      </c>
      <c r="AH46" s="28">
        <f t="shared" si="66"/>
        <v>-1.7154064765621653E-2</v>
      </c>
      <c r="AI46" s="28">
        <f t="shared" si="67"/>
        <v>0</v>
      </c>
      <c r="AJ46" s="28">
        <f t="shared" si="68"/>
        <v>-1.7154064765621653E-2</v>
      </c>
      <c r="AK46" s="38">
        <f t="shared" si="69"/>
        <v>0</v>
      </c>
      <c r="AN46" s="40">
        <f t="shared" si="70"/>
        <v>3.1877549560753303E-2</v>
      </c>
      <c r="AO46" s="28">
        <f t="shared" si="71"/>
        <v>3.1877549560753303E-2</v>
      </c>
      <c r="AP46" s="28">
        <f t="shared" si="72"/>
        <v>0</v>
      </c>
      <c r="AQ46" s="28">
        <f t="shared" si="73"/>
        <v>3.1877549560753303E-2</v>
      </c>
      <c r="AR46" s="38">
        <f t="shared" si="74"/>
        <v>0</v>
      </c>
      <c r="AU46" s="40">
        <f t="shared" si="75"/>
        <v>-2.3149898031460031E-2</v>
      </c>
      <c r="AV46" s="28">
        <f t="shared" si="76"/>
        <v>-2.3149898031460031E-2</v>
      </c>
      <c r="AW46" s="28">
        <f t="shared" si="77"/>
        <v>0</v>
      </c>
      <c r="AX46" s="28">
        <f t="shared" si="78"/>
        <v>-2.3149898031460031E-2</v>
      </c>
      <c r="AY46" s="38">
        <f t="shared" si="79"/>
        <v>0</v>
      </c>
      <c r="BB46" s="40">
        <f t="shared" si="80"/>
        <v>-5.7359038707717143E-2</v>
      </c>
      <c r="BC46" s="28">
        <f t="shared" si="81"/>
        <v>-5.7359038707717143E-2</v>
      </c>
      <c r="BD46" s="28">
        <f t="shared" si="82"/>
        <v>0</v>
      </c>
      <c r="BE46" s="28">
        <f t="shared" si="83"/>
        <v>-5.7359038707717143E-2</v>
      </c>
      <c r="BF46" s="38">
        <f t="shared" si="84"/>
        <v>0</v>
      </c>
      <c r="BJ46" s="127"/>
      <c r="BQ46" s="1"/>
      <c r="BR46" s="1"/>
      <c r="BS46" s="1"/>
    </row>
    <row r="47" spans="1:71" x14ac:dyDescent="0.25">
      <c r="A47" s="8" t="s">
        <v>106</v>
      </c>
      <c r="B47" s="8" t="s">
        <v>109</v>
      </c>
      <c r="C47" s="7">
        <v>40221</v>
      </c>
      <c r="D47" s="30">
        <v>33</v>
      </c>
      <c r="E47" s="117"/>
      <c r="F47" s="10">
        <v>-9.5661602732589376E-2</v>
      </c>
      <c r="G47" s="10"/>
      <c r="H47" s="71">
        <v>-0.19216928811653305</v>
      </c>
      <c r="I47" s="71">
        <v>-0.17306543642160757</v>
      </c>
      <c r="J47" s="71">
        <v>-0.21611131078264331</v>
      </c>
      <c r="K47" s="71">
        <v>-0.26500672420953475</v>
      </c>
      <c r="M47" s="23" t="s">
        <v>201</v>
      </c>
      <c r="N47" s="8" t="s">
        <v>198</v>
      </c>
      <c r="O47" s="73" t="s">
        <v>211</v>
      </c>
      <c r="P47" s="8" t="s">
        <v>199</v>
      </c>
      <c r="Q47" s="8">
        <v>54</v>
      </c>
      <c r="S47" s="9">
        <f t="shared" si="57"/>
        <v>0</v>
      </c>
      <c r="T47" s="8">
        <f t="shared" si="58"/>
        <v>1</v>
      </c>
      <c r="U47" s="75">
        <f t="shared" si="59"/>
        <v>1</v>
      </c>
      <c r="V47" s="8">
        <f t="shared" si="60"/>
        <v>1</v>
      </c>
      <c r="W47" s="8">
        <f t="shared" si="61"/>
        <v>54</v>
      </c>
      <c r="Z47" s="40">
        <f t="shared" si="86"/>
        <v>0</v>
      </c>
      <c r="AA47" s="28">
        <f t="shared" si="87"/>
        <v>-9.5661602732589376E-2</v>
      </c>
      <c r="AB47" s="28">
        <f t="shared" si="62"/>
        <v>-9.5661602732589376E-2</v>
      </c>
      <c r="AC47" s="28">
        <f t="shared" si="63"/>
        <v>-9.5661602732589376E-2</v>
      </c>
      <c r="AD47" s="38">
        <f t="shared" si="64"/>
        <v>0</v>
      </c>
      <c r="AE47" s="28"/>
      <c r="AG47" s="40">
        <f t="shared" si="65"/>
        <v>0</v>
      </c>
      <c r="AH47" s="28">
        <f t="shared" si="66"/>
        <v>-0.19216928811653305</v>
      </c>
      <c r="AI47" s="28">
        <f t="shared" si="67"/>
        <v>-0.19216928811653305</v>
      </c>
      <c r="AJ47" s="28">
        <f t="shared" si="68"/>
        <v>-0.19216928811653305</v>
      </c>
      <c r="AK47" s="38">
        <f t="shared" si="69"/>
        <v>0</v>
      </c>
      <c r="AN47" s="40">
        <f t="shared" si="70"/>
        <v>0</v>
      </c>
      <c r="AO47" s="28">
        <f t="shared" si="71"/>
        <v>-0.17306543642160757</v>
      </c>
      <c r="AP47" s="28">
        <f t="shared" si="72"/>
        <v>-0.17306543642160757</v>
      </c>
      <c r="AQ47" s="28">
        <f t="shared" si="73"/>
        <v>-0.17306543642160757</v>
      </c>
      <c r="AR47" s="38">
        <f t="shared" si="74"/>
        <v>0</v>
      </c>
      <c r="AU47" s="40">
        <f t="shared" si="75"/>
        <v>0</v>
      </c>
      <c r="AV47" s="28">
        <f t="shared" si="76"/>
        <v>-0.21611131078264331</v>
      </c>
      <c r="AW47" s="28">
        <f t="shared" si="77"/>
        <v>-0.21611131078264331</v>
      </c>
      <c r="AX47" s="28">
        <f t="shared" si="78"/>
        <v>-0.21611131078264331</v>
      </c>
      <c r="AY47" s="38">
        <f t="shared" si="79"/>
        <v>0</v>
      </c>
      <c r="BB47" s="40">
        <f t="shared" si="80"/>
        <v>0</v>
      </c>
      <c r="BC47" s="28">
        <f t="shared" si="81"/>
        <v>-0.26500672420953475</v>
      </c>
      <c r="BD47" s="28">
        <f t="shared" si="82"/>
        <v>-0.26500672420953475</v>
      </c>
      <c r="BE47" s="28">
        <f t="shared" si="83"/>
        <v>-0.26500672420953475</v>
      </c>
      <c r="BF47" s="38">
        <f t="shared" si="84"/>
        <v>0</v>
      </c>
      <c r="BJ47" s="127"/>
      <c r="BQ47" s="1"/>
      <c r="BR47" s="1"/>
      <c r="BS47" s="1"/>
    </row>
    <row r="48" spans="1:71" ht="15.75" thickBot="1" x14ac:dyDescent="0.3">
      <c r="A48" s="8" t="s">
        <v>106</v>
      </c>
      <c r="B48" s="8" t="s">
        <v>107</v>
      </c>
      <c r="C48" s="7" t="s">
        <v>108</v>
      </c>
      <c r="D48" s="30">
        <v>33</v>
      </c>
      <c r="E48" s="117"/>
      <c r="F48" s="6">
        <v>-5.9307944138670653E-3</v>
      </c>
      <c r="G48" s="10"/>
      <c r="H48" s="71">
        <v>1.24292982406816E-2</v>
      </c>
      <c r="I48" s="71">
        <v>-3.5952726109661437E-2</v>
      </c>
      <c r="J48" s="71">
        <v>-7.1661524721568698E-2</v>
      </c>
      <c r="K48" s="71">
        <v>-0.21764668547538094</v>
      </c>
      <c r="L48" s="76"/>
      <c r="M48" s="26" t="s">
        <v>201</v>
      </c>
      <c r="N48" s="8" t="s">
        <v>198</v>
      </c>
      <c r="O48" s="30" t="s">
        <v>211</v>
      </c>
      <c r="P48" s="8" t="s">
        <v>199</v>
      </c>
      <c r="Q48" s="8">
        <v>58</v>
      </c>
      <c r="R48" s="76"/>
      <c r="S48" s="9">
        <f t="shared" si="57"/>
        <v>0</v>
      </c>
      <c r="T48" s="8">
        <f t="shared" si="58"/>
        <v>1</v>
      </c>
      <c r="U48" s="75">
        <f t="shared" si="59"/>
        <v>1</v>
      </c>
      <c r="V48" s="8">
        <f t="shared" si="60"/>
        <v>1</v>
      </c>
      <c r="W48" s="8">
        <f t="shared" si="61"/>
        <v>58</v>
      </c>
      <c r="Z48" s="40">
        <f t="shared" si="86"/>
        <v>0</v>
      </c>
      <c r="AA48" s="28">
        <f t="shared" si="87"/>
        <v>-5.9307944138670653E-3</v>
      </c>
      <c r="AB48" s="28">
        <f t="shared" si="62"/>
        <v>-5.9307944138670653E-3</v>
      </c>
      <c r="AC48" s="28">
        <f t="shared" si="63"/>
        <v>-5.9307944138670653E-3</v>
      </c>
      <c r="AD48" s="38">
        <f t="shared" si="64"/>
        <v>-5.9307944138670653E-3</v>
      </c>
      <c r="AE48" s="28"/>
      <c r="AG48" s="40">
        <f t="shared" si="65"/>
        <v>0</v>
      </c>
      <c r="AH48" s="28">
        <f t="shared" si="66"/>
        <v>1.24292982406816E-2</v>
      </c>
      <c r="AI48" s="28">
        <f t="shared" si="67"/>
        <v>1.24292982406816E-2</v>
      </c>
      <c r="AJ48" s="28">
        <f t="shared" si="68"/>
        <v>1.24292982406816E-2</v>
      </c>
      <c r="AK48" s="38">
        <f t="shared" si="69"/>
        <v>1.24292982406816E-2</v>
      </c>
      <c r="AN48" s="40">
        <f t="shared" si="70"/>
        <v>0</v>
      </c>
      <c r="AO48" s="28">
        <f t="shared" si="71"/>
        <v>-3.5952726109661437E-2</v>
      </c>
      <c r="AP48" s="28">
        <f t="shared" si="72"/>
        <v>-3.5952726109661437E-2</v>
      </c>
      <c r="AQ48" s="28">
        <f t="shared" si="73"/>
        <v>-3.5952726109661437E-2</v>
      </c>
      <c r="AR48" s="38">
        <f t="shared" si="74"/>
        <v>-3.5952726109661437E-2</v>
      </c>
      <c r="AU48" s="40">
        <f t="shared" si="75"/>
        <v>0</v>
      </c>
      <c r="AV48" s="28">
        <f t="shared" si="76"/>
        <v>-7.1661524721568698E-2</v>
      </c>
      <c r="AW48" s="28">
        <f t="shared" si="77"/>
        <v>-7.1661524721568698E-2</v>
      </c>
      <c r="AX48" s="28">
        <f t="shared" si="78"/>
        <v>-7.1661524721568698E-2</v>
      </c>
      <c r="AY48" s="38">
        <f t="shared" si="79"/>
        <v>-7.1661524721568698E-2</v>
      </c>
      <c r="BB48" s="40">
        <f t="shared" si="80"/>
        <v>0</v>
      </c>
      <c r="BC48" s="28">
        <f t="shared" si="81"/>
        <v>-0.21764668547538094</v>
      </c>
      <c r="BD48" s="28">
        <f t="shared" si="82"/>
        <v>-0.21764668547538094</v>
      </c>
      <c r="BE48" s="28">
        <f t="shared" si="83"/>
        <v>-0.21764668547538094</v>
      </c>
      <c r="BF48" s="38">
        <f t="shared" si="84"/>
        <v>-0.21764668547538094</v>
      </c>
      <c r="BJ48" s="127"/>
      <c r="BQ48" s="1"/>
      <c r="BR48" s="1"/>
      <c r="BS48" s="1"/>
    </row>
    <row r="49" spans="1:71" ht="15.75" thickBot="1" x14ac:dyDescent="0.3">
      <c r="A49" s="8" t="s">
        <v>110</v>
      </c>
      <c r="B49" s="8" t="s">
        <v>111</v>
      </c>
      <c r="C49" s="7" t="s">
        <v>112</v>
      </c>
      <c r="D49" s="31">
        <v>34</v>
      </c>
      <c r="E49" s="117"/>
      <c r="F49" s="6">
        <v>-8.1444650383853193E-3</v>
      </c>
      <c r="G49" s="10"/>
      <c r="H49" s="71">
        <v>-1.5360311854383003E-2</v>
      </c>
      <c r="I49" s="71">
        <v>3.6862608852793612E-2</v>
      </c>
      <c r="J49" s="71">
        <v>-1.8004269139017981E-2</v>
      </c>
      <c r="K49" s="71">
        <v>-5.6219987824998097E-2</v>
      </c>
      <c r="L49" s="76"/>
      <c r="M49" s="26" t="s">
        <v>201</v>
      </c>
      <c r="N49" s="8" t="s">
        <v>198</v>
      </c>
      <c r="O49" s="30" t="s">
        <v>212</v>
      </c>
      <c r="P49" s="8" t="s">
        <v>199</v>
      </c>
      <c r="Q49" s="8">
        <v>52</v>
      </c>
      <c r="R49" s="76"/>
      <c r="S49" s="9">
        <f t="shared" si="57"/>
        <v>0</v>
      </c>
      <c r="T49" s="8">
        <f t="shared" si="58"/>
        <v>1</v>
      </c>
      <c r="U49" s="75">
        <f t="shared" si="59"/>
        <v>0</v>
      </c>
      <c r="V49" s="8">
        <f t="shared" si="60"/>
        <v>1</v>
      </c>
      <c r="W49" s="8">
        <f t="shared" si="61"/>
        <v>52</v>
      </c>
      <c r="Z49" s="40">
        <f t="shared" si="86"/>
        <v>0</v>
      </c>
      <c r="AA49" s="28">
        <f t="shared" si="87"/>
        <v>-8.1444650383853193E-3</v>
      </c>
      <c r="AB49" s="28">
        <f t="shared" si="62"/>
        <v>0</v>
      </c>
      <c r="AC49" s="28">
        <f t="shared" si="63"/>
        <v>-8.1444650383853193E-3</v>
      </c>
      <c r="AD49" s="38">
        <f t="shared" si="64"/>
        <v>0</v>
      </c>
      <c r="AE49" s="28"/>
      <c r="AG49" s="40">
        <f t="shared" si="65"/>
        <v>0</v>
      </c>
      <c r="AH49" s="28">
        <f t="shared" si="66"/>
        <v>-1.5360311854383003E-2</v>
      </c>
      <c r="AI49" s="28">
        <f t="shared" si="67"/>
        <v>0</v>
      </c>
      <c r="AJ49" s="28">
        <f t="shared" si="68"/>
        <v>-1.5360311854383003E-2</v>
      </c>
      <c r="AK49" s="38">
        <f t="shared" si="69"/>
        <v>0</v>
      </c>
      <c r="AN49" s="40">
        <f t="shared" si="70"/>
        <v>0</v>
      </c>
      <c r="AO49" s="28">
        <f t="shared" si="71"/>
        <v>3.6862608852793612E-2</v>
      </c>
      <c r="AP49" s="28">
        <f t="shared" si="72"/>
        <v>0</v>
      </c>
      <c r="AQ49" s="28">
        <f t="shared" si="73"/>
        <v>3.6862608852793612E-2</v>
      </c>
      <c r="AR49" s="38">
        <f t="shared" si="74"/>
        <v>0</v>
      </c>
      <c r="AU49" s="40">
        <f t="shared" si="75"/>
        <v>0</v>
      </c>
      <c r="AV49" s="28">
        <f t="shared" si="76"/>
        <v>-1.8004269139017981E-2</v>
      </c>
      <c r="AW49" s="28">
        <f t="shared" si="77"/>
        <v>0</v>
      </c>
      <c r="AX49" s="28">
        <f t="shared" si="78"/>
        <v>-1.8004269139017981E-2</v>
      </c>
      <c r="AY49" s="38">
        <f t="shared" si="79"/>
        <v>0</v>
      </c>
      <c r="BB49" s="40">
        <f t="shared" si="80"/>
        <v>0</v>
      </c>
      <c r="BC49" s="28">
        <f t="shared" si="81"/>
        <v>-5.6219987824998097E-2</v>
      </c>
      <c r="BD49" s="28">
        <f t="shared" si="82"/>
        <v>0</v>
      </c>
      <c r="BE49" s="28">
        <f t="shared" si="83"/>
        <v>-5.6219987824998097E-2</v>
      </c>
      <c r="BF49" s="38">
        <f t="shared" si="84"/>
        <v>0</v>
      </c>
      <c r="BJ49" s="127"/>
      <c r="BQ49" s="1"/>
      <c r="BR49" s="1"/>
      <c r="BS49" s="1"/>
    </row>
    <row r="50" spans="1:71" ht="15.75" thickBot="1" x14ac:dyDescent="0.3">
      <c r="A50" s="8" t="s">
        <v>113</v>
      </c>
      <c r="B50" s="8" t="s">
        <v>114</v>
      </c>
      <c r="C50" s="7" t="s">
        <v>115</v>
      </c>
      <c r="D50" s="31">
        <v>36</v>
      </c>
      <c r="E50" s="117"/>
      <c r="F50" s="2">
        <v>2.0772537308719356E-2</v>
      </c>
      <c r="G50" s="10"/>
      <c r="H50" s="71">
        <v>6.2224201519675483E-2</v>
      </c>
      <c r="I50" s="71">
        <v>-0.13094479282564736</v>
      </c>
      <c r="J50" s="71">
        <v>6.6078706332001455E-2</v>
      </c>
      <c r="K50" s="71">
        <v>-0.11890904676899043</v>
      </c>
      <c r="L50" s="76"/>
      <c r="M50" s="26" t="s">
        <v>201</v>
      </c>
      <c r="N50" s="8" t="s">
        <v>198</v>
      </c>
      <c r="O50" s="30" t="s">
        <v>211</v>
      </c>
      <c r="P50" s="8" t="s">
        <v>199</v>
      </c>
      <c r="Q50" s="8">
        <v>55</v>
      </c>
      <c r="R50" s="76"/>
      <c r="S50" s="9">
        <f t="shared" si="57"/>
        <v>0</v>
      </c>
      <c r="T50" s="8">
        <f t="shared" si="58"/>
        <v>1</v>
      </c>
      <c r="U50" s="75">
        <f t="shared" si="59"/>
        <v>1</v>
      </c>
      <c r="V50" s="8">
        <f t="shared" si="60"/>
        <v>1</v>
      </c>
      <c r="W50" s="8">
        <f t="shared" si="61"/>
        <v>55</v>
      </c>
      <c r="Z50" s="40">
        <f t="shared" si="86"/>
        <v>0</v>
      </c>
      <c r="AA50" s="28">
        <f t="shared" si="87"/>
        <v>2.0772537308719356E-2</v>
      </c>
      <c r="AB50" s="28">
        <f t="shared" si="62"/>
        <v>2.0772537308719356E-2</v>
      </c>
      <c r="AC50" s="28">
        <f t="shared" si="63"/>
        <v>2.0772537308719356E-2</v>
      </c>
      <c r="AD50" s="38">
        <f t="shared" si="64"/>
        <v>2.0772537308719356E-2</v>
      </c>
      <c r="AE50" s="28"/>
      <c r="AG50" s="40">
        <f t="shared" si="65"/>
        <v>0</v>
      </c>
      <c r="AH50" s="28">
        <f t="shared" si="66"/>
        <v>6.2224201519675483E-2</v>
      </c>
      <c r="AI50" s="28">
        <f t="shared" si="67"/>
        <v>6.2224201519675483E-2</v>
      </c>
      <c r="AJ50" s="28">
        <f t="shared" si="68"/>
        <v>6.2224201519675483E-2</v>
      </c>
      <c r="AK50" s="38">
        <f t="shared" si="69"/>
        <v>6.2224201519675483E-2</v>
      </c>
      <c r="AN50" s="40">
        <f t="shared" si="70"/>
        <v>0</v>
      </c>
      <c r="AO50" s="28">
        <f t="shared" si="71"/>
        <v>-0.13094479282564736</v>
      </c>
      <c r="AP50" s="28">
        <f t="shared" si="72"/>
        <v>-0.13094479282564736</v>
      </c>
      <c r="AQ50" s="28">
        <f t="shared" si="73"/>
        <v>-0.13094479282564736</v>
      </c>
      <c r="AR50" s="38">
        <f t="shared" si="74"/>
        <v>-0.13094479282564736</v>
      </c>
      <c r="AU50" s="40">
        <f t="shared" si="75"/>
        <v>0</v>
      </c>
      <c r="AV50" s="28">
        <f t="shared" si="76"/>
        <v>6.6078706332001455E-2</v>
      </c>
      <c r="AW50" s="28">
        <f t="shared" si="77"/>
        <v>6.6078706332001455E-2</v>
      </c>
      <c r="AX50" s="28">
        <f t="shared" si="78"/>
        <v>6.6078706332001455E-2</v>
      </c>
      <c r="AY50" s="38">
        <f t="shared" si="79"/>
        <v>6.6078706332001455E-2</v>
      </c>
      <c r="BB50" s="40">
        <f t="shared" si="80"/>
        <v>0</v>
      </c>
      <c r="BC50" s="28">
        <f t="shared" si="81"/>
        <v>-0.11890904676899043</v>
      </c>
      <c r="BD50" s="28">
        <f t="shared" si="82"/>
        <v>-0.11890904676899043</v>
      </c>
      <c r="BE50" s="28">
        <f t="shared" si="83"/>
        <v>-0.11890904676899043</v>
      </c>
      <c r="BF50" s="38">
        <f t="shared" si="84"/>
        <v>-0.11890904676899043</v>
      </c>
      <c r="BJ50" s="127"/>
      <c r="BQ50" s="1"/>
      <c r="BR50" s="1"/>
      <c r="BS50" s="1"/>
    </row>
    <row r="51" spans="1:71" ht="15.75" thickBot="1" x14ac:dyDescent="0.3">
      <c r="A51" s="8" t="s">
        <v>116</v>
      </c>
      <c r="B51" s="8" t="s">
        <v>117</v>
      </c>
      <c r="C51" s="7">
        <v>40131</v>
      </c>
      <c r="D51" s="33">
        <v>37</v>
      </c>
      <c r="E51" s="117"/>
      <c r="F51" s="2">
        <v>-7.1367738551396821E-4</v>
      </c>
      <c r="G51" s="10"/>
      <c r="H51" s="71">
        <v>1.6819580401358152E-2</v>
      </c>
      <c r="I51" s="71">
        <v>-6.1550378955849638E-2</v>
      </c>
      <c r="J51" s="71">
        <v>-3.0460022524969925E-2</v>
      </c>
      <c r="K51" s="71">
        <v>-6.6337128689849673E-2</v>
      </c>
      <c r="L51" s="76"/>
      <c r="M51" s="26" t="s">
        <v>201</v>
      </c>
      <c r="N51" s="8" t="s">
        <v>201</v>
      </c>
      <c r="O51" s="30" t="s">
        <v>211</v>
      </c>
      <c r="P51" s="8" t="s">
        <v>200</v>
      </c>
      <c r="Q51" s="8">
        <v>54</v>
      </c>
      <c r="R51" s="76"/>
      <c r="S51" s="9">
        <f t="shared" si="57"/>
        <v>0</v>
      </c>
      <c r="T51" s="8">
        <f t="shared" si="58"/>
        <v>0</v>
      </c>
      <c r="U51" s="75">
        <f t="shared" si="59"/>
        <v>1</v>
      </c>
      <c r="V51" s="8">
        <f t="shared" si="60"/>
        <v>0</v>
      </c>
      <c r="W51" s="8">
        <f t="shared" si="61"/>
        <v>54</v>
      </c>
      <c r="Z51" s="40">
        <f t="shared" si="86"/>
        <v>0</v>
      </c>
      <c r="AA51" s="28">
        <f t="shared" si="87"/>
        <v>0</v>
      </c>
      <c r="AB51" s="28">
        <f t="shared" si="62"/>
        <v>-7.1367738551396821E-4</v>
      </c>
      <c r="AC51" s="28">
        <f t="shared" si="63"/>
        <v>0</v>
      </c>
      <c r="AD51" s="38">
        <f t="shared" si="64"/>
        <v>0</v>
      </c>
      <c r="AE51" s="28"/>
      <c r="AG51" s="40">
        <f t="shared" si="65"/>
        <v>0</v>
      </c>
      <c r="AH51" s="28">
        <f t="shared" si="66"/>
        <v>0</v>
      </c>
      <c r="AI51" s="28">
        <f t="shared" si="67"/>
        <v>1.6819580401358152E-2</v>
      </c>
      <c r="AJ51" s="28">
        <f t="shared" si="68"/>
        <v>0</v>
      </c>
      <c r="AK51" s="38">
        <f t="shared" si="69"/>
        <v>0</v>
      </c>
      <c r="AN51" s="40">
        <f t="shared" si="70"/>
        <v>0</v>
      </c>
      <c r="AO51" s="28">
        <f t="shared" si="71"/>
        <v>0</v>
      </c>
      <c r="AP51" s="28">
        <f t="shared" si="72"/>
        <v>-6.1550378955849638E-2</v>
      </c>
      <c r="AQ51" s="28">
        <f t="shared" si="73"/>
        <v>0</v>
      </c>
      <c r="AR51" s="38">
        <f t="shared" si="74"/>
        <v>0</v>
      </c>
      <c r="AU51" s="40">
        <f t="shared" si="75"/>
        <v>0</v>
      </c>
      <c r="AV51" s="28">
        <f t="shared" si="76"/>
        <v>0</v>
      </c>
      <c r="AW51" s="28">
        <f t="shared" si="77"/>
        <v>-3.0460022524969925E-2</v>
      </c>
      <c r="AX51" s="28">
        <f t="shared" si="78"/>
        <v>0</v>
      </c>
      <c r="AY51" s="38">
        <f t="shared" si="79"/>
        <v>0</v>
      </c>
      <c r="BB51" s="40">
        <f t="shared" si="80"/>
        <v>0</v>
      </c>
      <c r="BC51" s="28">
        <f t="shared" si="81"/>
        <v>0</v>
      </c>
      <c r="BD51" s="28">
        <f t="shared" si="82"/>
        <v>-6.6337128689849673E-2</v>
      </c>
      <c r="BE51" s="28">
        <f t="shared" si="83"/>
        <v>0</v>
      </c>
      <c r="BF51" s="38">
        <f t="shared" si="84"/>
        <v>0</v>
      </c>
      <c r="BJ51" s="127"/>
      <c r="BQ51" s="1"/>
      <c r="BR51" s="1"/>
      <c r="BS51" s="1"/>
    </row>
    <row r="52" spans="1:71" ht="15.75" thickBot="1" x14ac:dyDescent="0.3">
      <c r="A52" s="8" t="s">
        <v>118</v>
      </c>
      <c r="B52" s="8" t="s">
        <v>119</v>
      </c>
      <c r="C52" s="7">
        <v>41446</v>
      </c>
      <c r="D52" s="30">
        <v>38</v>
      </c>
      <c r="E52" s="117"/>
      <c r="F52" s="10">
        <v>5.6940180462603684E-2</v>
      </c>
      <c r="G52" s="10"/>
      <c r="H52" s="71">
        <v>6.2491335004719095E-2</v>
      </c>
      <c r="I52" s="71">
        <v>4.2377548688731833E-3</v>
      </c>
      <c r="J52" s="71">
        <v>5.0227520213967279E-2</v>
      </c>
      <c r="K52" s="71">
        <v>-1.7404626737059094E-2</v>
      </c>
      <c r="L52" s="76"/>
      <c r="M52" s="26" t="s">
        <v>198</v>
      </c>
      <c r="N52" s="8" t="s">
        <v>201</v>
      </c>
      <c r="O52" s="30" t="s">
        <v>212</v>
      </c>
      <c r="P52" s="3" t="s">
        <v>199</v>
      </c>
      <c r="Q52" s="8">
        <v>61</v>
      </c>
      <c r="R52" s="76"/>
      <c r="S52" s="9">
        <f t="shared" si="57"/>
        <v>1</v>
      </c>
      <c r="T52" s="8">
        <f t="shared" si="58"/>
        <v>0</v>
      </c>
      <c r="U52" s="75">
        <f t="shared" si="59"/>
        <v>0</v>
      </c>
      <c r="V52" s="8">
        <f t="shared" si="60"/>
        <v>1</v>
      </c>
      <c r="W52" s="8">
        <f t="shared" si="61"/>
        <v>61</v>
      </c>
      <c r="Z52" s="40">
        <f t="shared" si="86"/>
        <v>5.6940180462603684E-2</v>
      </c>
      <c r="AA52" s="28">
        <f t="shared" si="87"/>
        <v>0</v>
      </c>
      <c r="AB52" s="28">
        <f t="shared" si="62"/>
        <v>0</v>
      </c>
      <c r="AC52" s="28">
        <f t="shared" si="63"/>
        <v>5.6940180462603684E-2</v>
      </c>
      <c r="AD52" s="38">
        <f t="shared" si="64"/>
        <v>5.6940180462603684E-2</v>
      </c>
      <c r="AE52" s="28"/>
      <c r="AG52" s="40">
        <f t="shared" si="65"/>
        <v>6.2491335004719095E-2</v>
      </c>
      <c r="AH52" s="28">
        <f t="shared" si="66"/>
        <v>0</v>
      </c>
      <c r="AI52" s="28">
        <f t="shared" si="67"/>
        <v>0</v>
      </c>
      <c r="AJ52" s="28">
        <f t="shared" si="68"/>
        <v>6.2491335004719095E-2</v>
      </c>
      <c r="AK52" s="38">
        <f t="shared" si="69"/>
        <v>6.2491335004719095E-2</v>
      </c>
      <c r="AN52" s="40">
        <f t="shared" si="70"/>
        <v>4.2377548688731833E-3</v>
      </c>
      <c r="AO52" s="28">
        <f t="shared" si="71"/>
        <v>0</v>
      </c>
      <c r="AP52" s="28">
        <f t="shared" si="72"/>
        <v>0</v>
      </c>
      <c r="AQ52" s="28">
        <f t="shared" si="73"/>
        <v>4.2377548688731833E-3</v>
      </c>
      <c r="AR52" s="38">
        <f t="shared" si="74"/>
        <v>4.2377548688731833E-3</v>
      </c>
      <c r="AU52" s="40">
        <f t="shared" si="75"/>
        <v>5.0227520213967279E-2</v>
      </c>
      <c r="AV52" s="28">
        <f t="shared" si="76"/>
        <v>0</v>
      </c>
      <c r="AW52" s="28">
        <f t="shared" si="77"/>
        <v>0</v>
      </c>
      <c r="AX52" s="28">
        <f t="shared" si="78"/>
        <v>5.0227520213967279E-2</v>
      </c>
      <c r="AY52" s="38">
        <f t="shared" si="79"/>
        <v>5.0227520213967279E-2</v>
      </c>
      <c r="BB52" s="40">
        <f t="shared" si="80"/>
        <v>-1.7404626737059094E-2</v>
      </c>
      <c r="BC52" s="28">
        <f t="shared" si="81"/>
        <v>0</v>
      </c>
      <c r="BD52" s="28">
        <f t="shared" si="82"/>
        <v>0</v>
      </c>
      <c r="BE52" s="28">
        <f t="shared" si="83"/>
        <v>-1.7404626737059094E-2</v>
      </c>
      <c r="BF52" s="38">
        <f t="shared" si="84"/>
        <v>-1.7404626737059094E-2</v>
      </c>
      <c r="BJ52" s="127"/>
      <c r="BQ52" s="1"/>
      <c r="BR52" s="1"/>
      <c r="BS52" s="1"/>
    </row>
    <row r="53" spans="1:71" ht="15.75" thickBot="1" x14ac:dyDescent="0.3">
      <c r="A53" s="8" t="s">
        <v>118</v>
      </c>
      <c r="B53" s="8" t="s">
        <v>120</v>
      </c>
      <c r="C53" s="7">
        <v>42117</v>
      </c>
      <c r="D53" s="30">
        <v>38</v>
      </c>
      <c r="E53" s="117"/>
      <c r="F53" s="6">
        <v>4.5715193542134186E-2</v>
      </c>
      <c r="G53" s="10"/>
      <c r="H53" s="71">
        <v>0.14726382634881627</v>
      </c>
      <c r="I53" s="71">
        <v>0.10341404129508436</v>
      </c>
      <c r="J53" s="71">
        <v>7.4132797435784811E-2</v>
      </c>
      <c r="K53" s="71">
        <v>4.6496690467450197E-3</v>
      </c>
      <c r="L53" s="76"/>
      <c r="M53" s="26" t="s">
        <v>201</v>
      </c>
      <c r="N53" s="8" t="s">
        <v>201</v>
      </c>
      <c r="O53" s="30" t="s">
        <v>211</v>
      </c>
      <c r="P53" s="3" t="s">
        <v>199</v>
      </c>
      <c r="Q53" s="8">
        <v>46</v>
      </c>
      <c r="R53" s="76"/>
      <c r="S53" s="9">
        <f t="shared" si="57"/>
        <v>0</v>
      </c>
      <c r="T53" s="8">
        <f t="shared" si="58"/>
        <v>0</v>
      </c>
      <c r="U53" s="75">
        <f t="shared" si="59"/>
        <v>1</v>
      </c>
      <c r="V53" s="8">
        <f t="shared" si="60"/>
        <v>1</v>
      </c>
      <c r="W53" s="8">
        <f t="shared" si="61"/>
        <v>46</v>
      </c>
      <c r="Z53" s="40">
        <f t="shared" si="86"/>
        <v>0</v>
      </c>
      <c r="AA53" s="28">
        <f t="shared" si="87"/>
        <v>0</v>
      </c>
      <c r="AB53" s="28">
        <f t="shared" si="62"/>
        <v>4.5715193542134186E-2</v>
      </c>
      <c r="AC53" s="28">
        <f t="shared" si="63"/>
        <v>4.5715193542134186E-2</v>
      </c>
      <c r="AD53" s="38">
        <f t="shared" si="64"/>
        <v>0</v>
      </c>
      <c r="AE53" s="28"/>
      <c r="AG53" s="40">
        <f t="shared" si="65"/>
        <v>0</v>
      </c>
      <c r="AH53" s="28">
        <f t="shared" si="66"/>
        <v>0</v>
      </c>
      <c r="AI53" s="28">
        <f t="shared" si="67"/>
        <v>0.14726382634881627</v>
      </c>
      <c r="AJ53" s="28">
        <f t="shared" si="68"/>
        <v>0.14726382634881627</v>
      </c>
      <c r="AK53" s="38">
        <f t="shared" si="69"/>
        <v>0</v>
      </c>
      <c r="AN53" s="40">
        <f t="shared" si="70"/>
        <v>0</v>
      </c>
      <c r="AO53" s="28">
        <f t="shared" si="71"/>
        <v>0</v>
      </c>
      <c r="AP53" s="28">
        <f t="shared" si="72"/>
        <v>0.10341404129508436</v>
      </c>
      <c r="AQ53" s="28">
        <f t="shared" si="73"/>
        <v>0.10341404129508436</v>
      </c>
      <c r="AR53" s="38">
        <f t="shared" si="74"/>
        <v>0</v>
      </c>
      <c r="AU53" s="40">
        <f t="shared" si="75"/>
        <v>0</v>
      </c>
      <c r="AV53" s="28">
        <f t="shared" si="76"/>
        <v>0</v>
      </c>
      <c r="AW53" s="28">
        <f t="shared" si="77"/>
        <v>7.4132797435784811E-2</v>
      </c>
      <c r="AX53" s="28">
        <f t="shared" si="78"/>
        <v>7.4132797435784811E-2</v>
      </c>
      <c r="AY53" s="38">
        <f t="shared" si="79"/>
        <v>0</v>
      </c>
      <c r="BB53" s="40">
        <f t="shared" si="80"/>
        <v>0</v>
      </c>
      <c r="BC53" s="28">
        <f t="shared" si="81"/>
        <v>0</v>
      </c>
      <c r="BD53" s="28">
        <f t="shared" si="82"/>
        <v>4.6496690467450197E-3</v>
      </c>
      <c r="BE53" s="28">
        <f t="shared" si="83"/>
        <v>4.6496690467450197E-3</v>
      </c>
      <c r="BF53" s="38">
        <f t="shared" si="84"/>
        <v>0</v>
      </c>
      <c r="BJ53" s="127"/>
      <c r="BQ53" s="1"/>
      <c r="BR53" s="1"/>
      <c r="BS53" s="1"/>
    </row>
    <row r="54" spans="1:71" ht="15.75" thickBot="1" x14ac:dyDescent="0.3">
      <c r="A54" s="8" t="s">
        <v>121</v>
      </c>
      <c r="B54" s="8" t="s">
        <v>122</v>
      </c>
      <c r="C54" s="7">
        <v>38989</v>
      </c>
      <c r="D54" s="32">
        <v>39</v>
      </c>
      <c r="E54" s="117"/>
      <c r="F54" s="10">
        <v>-2.3288787605471588E-2</v>
      </c>
      <c r="G54" s="10"/>
      <c r="H54" s="71">
        <v>8.7550007366086341E-4</v>
      </c>
      <c r="I54" s="71">
        <v>3.0937176383024192E-2</v>
      </c>
      <c r="J54" s="71">
        <v>0.26679275002312564</v>
      </c>
      <c r="K54" s="71">
        <v>0.32227468128053199</v>
      </c>
      <c r="L54" s="76"/>
      <c r="M54" s="26" t="s">
        <v>201</v>
      </c>
      <c r="N54" s="8" t="s">
        <v>201</v>
      </c>
      <c r="O54" s="30" t="s">
        <v>211</v>
      </c>
      <c r="P54" s="3" t="s">
        <v>199</v>
      </c>
      <c r="Q54" s="8">
        <v>50</v>
      </c>
      <c r="R54" s="76"/>
      <c r="S54" s="9">
        <f t="shared" si="57"/>
        <v>0</v>
      </c>
      <c r="T54" s="8">
        <f t="shared" si="58"/>
        <v>0</v>
      </c>
      <c r="U54" s="75">
        <f t="shared" si="59"/>
        <v>1</v>
      </c>
      <c r="V54" s="8">
        <f t="shared" si="60"/>
        <v>1</v>
      </c>
      <c r="W54" s="8">
        <f t="shared" si="61"/>
        <v>50</v>
      </c>
      <c r="Z54" s="40">
        <f t="shared" si="86"/>
        <v>0</v>
      </c>
      <c r="AA54" s="28">
        <f t="shared" si="87"/>
        <v>0</v>
      </c>
      <c r="AB54" s="28">
        <f t="shared" si="62"/>
        <v>-2.3288787605471588E-2</v>
      </c>
      <c r="AC54" s="28">
        <f t="shared" si="63"/>
        <v>-2.3288787605471588E-2</v>
      </c>
      <c r="AD54" s="38">
        <f t="shared" si="64"/>
        <v>0</v>
      </c>
      <c r="AE54" s="28"/>
      <c r="AG54" s="40">
        <f t="shared" si="65"/>
        <v>0</v>
      </c>
      <c r="AH54" s="28">
        <f t="shared" si="66"/>
        <v>0</v>
      </c>
      <c r="AI54" s="28">
        <f t="shared" si="67"/>
        <v>8.7550007366086341E-4</v>
      </c>
      <c r="AJ54" s="28">
        <f t="shared" si="68"/>
        <v>8.7550007366086341E-4</v>
      </c>
      <c r="AK54" s="38">
        <f t="shared" si="69"/>
        <v>0</v>
      </c>
      <c r="AN54" s="40">
        <f t="shared" si="70"/>
        <v>0</v>
      </c>
      <c r="AO54" s="28">
        <f t="shared" si="71"/>
        <v>0</v>
      </c>
      <c r="AP54" s="28">
        <f t="shared" si="72"/>
        <v>3.0937176383024192E-2</v>
      </c>
      <c r="AQ54" s="28">
        <f t="shared" si="73"/>
        <v>3.0937176383024192E-2</v>
      </c>
      <c r="AR54" s="38">
        <f t="shared" si="74"/>
        <v>0</v>
      </c>
      <c r="AU54" s="40">
        <f t="shared" si="75"/>
        <v>0</v>
      </c>
      <c r="AV54" s="28">
        <f t="shared" si="76"/>
        <v>0</v>
      </c>
      <c r="AW54" s="28">
        <f t="shared" si="77"/>
        <v>0.26679275002312564</v>
      </c>
      <c r="AX54" s="28">
        <f t="shared" si="78"/>
        <v>0.26679275002312564</v>
      </c>
      <c r="AY54" s="38">
        <f t="shared" si="79"/>
        <v>0</v>
      </c>
      <c r="BB54" s="40">
        <f t="shared" si="80"/>
        <v>0</v>
      </c>
      <c r="BC54" s="28">
        <f t="shared" si="81"/>
        <v>0</v>
      </c>
      <c r="BD54" s="28">
        <f t="shared" si="82"/>
        <v>0.32227468128053199</v>
      </c>
      <c r="BE54" s="28">
        <f t="shared" si="83"/>
        <v>0.32227468128053199</v>
      </c>
      <c r="BF54" s="38">
        <f t="shared" si="84"/>
        <v>0</v>
      </c>
      <c r="BJ54" s="127"/>
      <c r="BQ54" s="1"/>
      <c r="BR54" s="1"/>
      <c r="BS54" s="1"/>
    </row>
    <row r="55" spans="1:71" ht="15.75" thickBot="1" x14ac:dyDescent="0.3">
      <c r="A55" s="8" t="s">
        <v>121</v>
      </c>
      <c r="B55" s="8" t="s">
        <v>123</v>
      </c>
      <c r="C55" s="7">
        <v>42349</v>
      </c>
      <c r="D55" s="31">
        <v>39</v>
      </c>
      <c r="E55" s="117"/>
      <c r="F55" s="6">
        <v>-7.4675443306327319E-2</v>
      </c>
      <c r="G55" s="10"/>
      <c r="H55" s="71">
        <v>-7.2157802517942432E-2</v>
      </c>
      <c r="I55" s="71">
        <v>0.31483546751681962</v>
      </c>
      <c r="J55" s="71">
        <v>0.82705533440159495</v>
      </c>
      <c r="K55" s="71">
        <v>0.61591706497405851</v>
      </c>
      <c r="L55" s="76"/>
      <c r="M55" s="26" t="s">
        <v>201</v>
      </c>
      <c r="N55" s="8" t="s">
        <v>201</v>
      </c>
      <c r="O55" s="30" t="s">
        <v>211</v>
      </c>
      <c r="P55" s="3" t="s">
        <v>199</v>
      </c>
      <c r="Q55" s="8">
        <v>48</v>
      </c>
      <c r="R55" s="76"/>
      <c r="S55" s="9">
        <f t="shared" si="57"/>
        <v>0</v>
      </c>
      <c r="T55" s="8">
        <f t="shared" si="58"/>
        <v>0</v>
      </c>
      <c r="U55" s="75">
        <f t="shared" si="59"/>
        <v>1</v>
      </c>
      <c r="V55" s="8">
        <f t="shared" si="60"/>
        <v>1</v>
      </c>
      <c r="W55" s="8">
        <f t="shared" si="61"/>
        <v>48</v>
      </c>
      <c r="Z55" s="40">
        <f t="shared" si="86"/>
        <v>0</v>
      </c>
      <c r="AA55" s="28">
        <f t="shared" si="87"/>
        <v>0</v>
      </c>
      <c r="AB55" s="28">
        <f t="shared" si="62"/>
        <v>-7.4675443306327319E-2</v>
      </c>
      <c r="AC55" s="28">
        <f t="shared" si="63"/>
        <v>-7.4675443306327319E-2</v>
      </c>
      <c r="AD55" s="38">
        <f t="shared" si="64"/>
        <v>0</v>
      </c>
      <c r="AE55" s="28"/>
      <c r="AG55" s="40">
        <f t="shared" si="65"/>
        <v>0</v>
      </c>
      <c r="AH55" s="28">
        <f t="shared" si="66"/>
        <v>0</v>
      </c>
      <c r="AI55" s="28">
        <f t="shared" si="67"/>
        <v>-7.2157802517942432E-2</v>
      </c>
      <c r="AJ55" s="28">
        <f t="shared" si="68"/>
        <v>-7.2157802517942432E-2</v>
      </c>
      <c r="AK55" s="38">
        <f t="shared" si="69"/>
        <v>0</v>
      </c>
      <c r="AN55" s="40">
        <f t="shared" si="70"/>
        <v>0</v>
      </c>
      <c r="AO55" s="28">
        <f t="shared" si="71"/>
        <v>0</v>
      </c>
      <c r="AP55" s="28">
        <f t="shared" si="72"/>
        <v>0.31483546751681962</v>
      </c>
      <c r="AQ55" s="28">
        <f t="shared" si="73"/>
        <v>0.31483546751681962</v>
      </c>
      <c r="AR55" s="38">
        <f t="shared" si="74"/>
        <v>0</v>
      </c>
      <c r="AU55" s="40">
        <f t="shared" si="75"/>
        <v>0</v>
      </c>
      <c r="AV55" s="28">
        <f t="shared" si="76"/>
        <v>0</v>
      </c>
      <c r="AW55" s="28">
        <f t="shared" si="77"/>
        <v>0.82705533440159495</v>
      </c>
      <c r="AX55" s="28">
        <f t="shared" si="78"/>
        <v>0.82705533440159495</v>
      </c>
      <c r="AY55" s="38">
        <f t="shared" si="79"/>
        <v>0</v>
      </c>
      <c r="BB55" s="40">
        <f t="shared" si="80"/>
        <v>0</v>
      </c>
      <c r="BC55" s="28">
        <f t="shared" si="81"/>
        <v>0</v>
      </c>
      <c r="BD55" s="28">
        <f t="shared" si="82"/>
        <v>0.61591706497405851</v>
      </c>
      <c r="BE55" s="28">
        <f t="shared" si="83"/>
        <v>0.61591706497405851</v>
      </c>
      <c r="BF55" s="38">
        <f t="shared" si="84"/>
        <v>0</v>
      </c>
      <c r="BJ55" s="127"/>
      <c r="BQ55" s="1"/>
      <c r="BR55" s="1"/>
      <c r="BS55" s="1"/>
    </row>
    <row r="56" spans="1:71" ht="15.75" thickBot="1" x14ac:dyDescent="0.3">
      <c r="A56" s="8" t="s">
        <v>124</v>
      </c>
      <c r="B56" s="8" t="s">
        <v>125</v>
      </c>
      <c r="C56" s="7">
        <v>42767</v>
      </c>
      <c r="D56" s="30">
        <v>40</v>
      </c>
      <c r="E56" s="117"/>
      <c r="F56" s="2">
        <v>-2.6327420796866223E-2</v>
      </c>
      <c r="G56" s="10"/>
      <c r="H56" s="71">
        <v>-2.9750843432822773E-2</v>
      </c>
      <c r="I56" s="71">
        <v>-8.7738319256905034E-2</v>
      </c>
      <c r="J56" s="71">
        <v>-1.4643114933129532E-3</v>
      </c>
      <c r="K56" s="71">
        <v>-0.11881207020091521</v>
      </c>
      <c r="L56" s="76"/>
      <c r="M56" s="26" t="s">
        <v>201</v>
      </c>
      <c r="N56" s="8" t="s">
        <v>201</v>
      </c>
      <c r="O56" s="30" t="s">
        <v>211</v>
      </c>
      <c r="P56" s="8" t="s">
        <v>200</v>
      </c>
      <c r="Q56" s="8">
        <v>49</v>
      </c>
      <c r="R56" s="76"/>
      <c r="S56" s="9">
        <f t="shared" si="57"/>
        <v>0</v>
      </c>
      <c r="T56" s="8">
        <f t="shared" si="58"/>
        <v>0</v>
      </c>
      <c r="U56" s="75">
        <f t="shared" si="59"/>
        <v>1</v>
      </c>
      <c r="V56" s="8">
        <f t="shared" si="60"/>
        <v>0</v>
      </c>
      <c r="W56" s="8">
        <f t="shared" si="61"/>
        <v>49</v>
      </c>
      <c r="Z56" s="40">
        <f t="shared" si="86"/>
        <v>0</v>
      </c>
      <c r="AA56" s="28">
        <f t="shared" si="87"/>
        <v>0</v>
      </c>
      <c r="AB56" s="28">
        <f t="shared" si="62"/>
        <v>-2.6327420796866223E-2</v>
      </c>
      <c r="AC56" s="28">
        <f t="shared" si="63"/>
        <v>0</v>
      </c>
      <c r="AD56" s="38">
        <f t="shared" si="64"/>
        <v>0</v>
      </c>
      <c r="AE56" s="28"/>
      <c r="AG56" s="40">
        <f t="shared" si="65"/>
        <v>0</v>
      </c>
      <c r="AH56" s="28">
        <f t="shared" si="66"/>
        <v>0</v>
      </c>
      <c r="AI56" s="28">
        <f t="shared" si="67"/>
        <v>-2.9750843432822773E-2</v>
      </c>
      <c r="AJ56" s="28">
        <f t="shared" si="68"/>
        <v>0</v>
      </c>
      <c r="AK56" s="38">
        <f t="shared" si="69"/>
        <v>0</v>
      </c>
      <c r="AN56" s="40">
        <f t="shared" si="70"/>
        <v>0</v>
      </c>
      <c r="AO56" s="28">
        <f t="shared" si="71"/>
        <v>0</v>
      </c>
      <c r="AP56" s="28">
        <f t="shared" si="72"/>
        <v>-8.7738319256905034E-2</v>
      </c>
      <c r="AQ56" s="28">
        <f t="shared" si="73"/>
        <v>0</v>
      </c>
      <c r="AR56" s="38">
        <f t="shared" si="74"/>
        <v>0</v>
      </c>
      <c r="AU56" s="40">
        <f t="shared" si="75"/>
        <v>0</v>
      </c>
      <c r="AV56" s="28">
        <f t="shared" si="76"/>
        <v>0</v>
      </c>
      <c r="AW56" s="28">
        <f t="shared" si="77"/>
        <v>-1.4643114933129532E-3</v>
      </c>
      <c r="AX56" s="28">
        <f t="shared" si="78"/>
        <v>0</v>
      </c>
      <c r="AY56" s="38">
        <f t="shared" si="79"/>
        <v>0</v>
      </c>
      <c r="BB56" s="40">
        <f t="shared" si="80"/>
        <v>0</v>
      </c>
      <c r="BC56" s="28">
        <f t="shared" si="81"/>
        <v>0</v>
      </c>
      <c r="BD56" s="28">
        <f t="shared" si="82"/>
        <v>-0.11881207020091521</v>
      </c>
      <c r="BE56" s="28">
        <f t="shared" si="83"/>
        <v>0</v>
      </c>
      <c r="BF56" s="38">
        <f t="shared" si="84"/>
        <v>0</v>
      </c>
      <c r="BJ56" s="127"/>
      <c r="BQ56" s="1"/>
      <c r="BR56" s="1"/>
      <c r="BS56" s="1"/>
    </row>
    <row r="57" spans="1:71" ht="15.75" thickBot="1" x14ac:dyDescent="0.3">
      <c r="A57" s="8" t="s">
        <v>126</v>
      </c>
      <c r="B57" s="8" t="s">
        <v>127</v>
      </c>
      <c r="C57" s="7">
        <v>39825</v>
      </c>
      <c r="D57" s="31">
        <v>42</v>
      </c>
      <c r="E57" s="117"/>
      <c r="F57" s="2">
        <v>3.3122584473864222E-2</v>
      </c>
      <c r="G57" s="10"/>
      <c r="H57" s="71">
        <v>-0.10810283004815247</v>
      </c>
      <c r="I57" s="71">
        <v>-5.9013208778010959E-2</v>
      </c>
      <c r="J57" s="71">
        <v>-0.15201379873742102</v>
      </c>
      <c r="K57" s="71">
        <v>-7.7289218432035345E-2</v>
      </c>
      <c r="L57" s="76"/>
      <c r="M57" s="26" t="s">
        <v>201</v>
      </c>
      <c r="N57" s="3" t="s">
        <v>198</v>
      </c>
      <c r="O57" s="30" t="s">
        <v>211</v>
      </c>
      <c r="P57" s="3" t="s">
        <v>199</v>
      </c>
      <c r="Q57" s="8">
        <v>61</v>
      </c>
      <c r="R57" s="76"/>
      <c r="S57" s="9">
        <f t="shared" si="57"/>
        <v>0</v>
      </c>
      <c r="T57" s="8">
        <f t="shared" si="58"/>
        <v>1</v>
      </c>
      <c r="U57" s="75">
        <f t="shared" si="59"/>
        <v>1</v>
      </c>
      <c r="V57" s="8">
        <f t="shared" si="60"/>
        <v>1</v>
      </c>
      <c r="W57" s="8">
        <f t="shared" si="61"/>
        <v>61</v>
      </c>
      <c r="Z57" s="40">
        <f t="shared" si="86"/>
        <v>0</v>
      </c>
      <c r="AA57" s="28">
        <f t="shared" si="87"/>
        <v>3.3122584473864222E-2</v>
      </c>
      <c r="AB57" s="28">
        <f t="shared" si="62"/>
        <v>3.3122584473864222E-2</v>
      </c>
      <c r="AC57" s="28">
        <f t="shared" si="63"/>
        <v>3.3122584473864222E-2</v>
      </c>
      <c r="AD57" s="38">
        <f t="shared" si="64"/>
        <v>3.3122584473864222E-2</v>
      </c>
      <c r="AE57" s="28"/>
      <c r="AG57" s="40">
        <f t="shared" si="65"/>
        <v>0</v>
      </c>
      <c r="AH57" s="28">
        <f t="shared" si="66"/>
        <v>-0.10810283004815247</v>
      </c>
      <c r="AI57" s="28">
        <f t="shared" si="67"/>
        <v>-0.10810283004815247</v>
      </c>
      <c r="AJ57" s="28">
        <f t="shared" si="68"/>
        <v>-0.10810283004815247</v>
      </c>
      <c r="AK57" s="38">
        <f t="shared" si="69"/>
        <v>-0.10810283004815247</v>
      </c>
      <c r="AN57" s="40">
        <f t="shared" si="70"/>
        <v>0</v>
      </c>
      <c r="AO57" s="28">
        <f t="shared" si="71"/>
        <v>-5.9013208778010959E-2</v>
      </c>
      <c r="AP57" s="28">
        <f t="shared" si="72"/>
        <v>-5.9013208778010959E-2</v>
      </c>
      <c r="AQ57" s="28">
        <f t="shared" si="73"/>
        <v>-5.9013208778010959E-2</v>
      </c>
      <c r="AR57" s="38">
        <f t="shared" si="74"/>
        <v>-5.9013208778010959E-2</v>
      </c>
      <c r="AU57" s="40">
        <f t="shared" si="75"/>
        <v>0</v>
      </c>
      <c r="AV57" s="28">
        <f t="shared" si="76"/>
        <v>-0.15201379873742102</v>
      </c>
      <c r="AW57" s="28">
        <f t="shared" si="77"/>
        <v>-0.15201379873742102</v>
      </c>
      <c r="AX57" s="28">
        <f t="shared" si="78"/>
        <v>-0.15201379873742102</v>
      </c>
      <c r="AY57" s="38">
        <f t="shared" si="79"/>
        <v>-0.15201379873742102</v>
      </c>
      <c r="BB57" s="40">
        <f t="shared" si="80"/>
        <v>0</v>
      </c>
      <c r="BC57" s="28">
        <f t="shared" si="81"/>
        <v>-7.7289218432035345E-2</v>
      </c>
      <c r="BD57" s="28">
        <f t="shared" si="82"/>
        <v>-7.7289218432035345E-2</v>
      </c>
      <c r="BE57" s="28">
        <f t="shared" si="83"/>
        <v>-7.7289218432035345E-2</v>
      </c>
      <c r="BF57" s="38">
        <f t="shared" si="84"/>
        <v>-7.7289218432035345E-2</v>
      </c>
      <c r="BJ57" s="127"/>
      <c r="BQ57" s="1"/>
      <c r="BR57" s="1"/>
      <c r="BS57" s="1"/>
    </row>
    <row r="58" spans="1:71" ht="15.75" thickBot="1" x14ac:dyDescent="0.3">
      <c r="A58" s="8" t="s">
        <v>128</v>
      </c>
      <c r="B58" s="8" t="s">
        <v>129</v>
      </c>
      <c r="C58" s="7">
        <v>40625</v>
      </c>
      <c r="D58" s="8">
        <v>44</v>
      </c>
      <c r="E58" s="9"/>
      <c r="F58" s="10">
        <v>1.5979108595691981E-3</v>
      </c>
      <c r="G58" s="10"/>
      <c r="H58" s="71">
        <v>-0.1883168619537221</v>
      </c>
      <c r="I58" s="71">
        <v>-0.21698422611447676</v>
      </c>
      <c r="J58" s="71">
        <v>-0.1767350872574644</v>
      </c>
      <c r="K58" s="71">
        <v>-0.17626742933491626</v>
      </c>
      <c r="M58" s="23" t="s">
        <v>198</v>
      </c>
      <c r="N58" s="3" t="s">
        <v>198</v>
      </c>
      <c r="O58" s="73" t="s">
        <v>211</v>
      </c>
      <c r="P58" s="3" t="s">
        <v>199</v>
      </c>
      <c r="Q58" s="8">
        <v>45</v>
      </c>
      <c r="S58" s="9">
        <f t="shared" si="57"/>
        <v>1</v>
      </c>
      <c r="T58" s="8">
        <f t="shared" si="58"/>
        <v>1</v>
      </c>
      <c r="U58" s="75">
        <f t="shared" si="59"/>
        <v>1</v>
      </c>
      <c r="V58" s="8">
        <f t="shared" si="60"/>
        <v>1</v>
      </c>
      <c r="W58" s="8">
        <f t="shared" si="61"/>
        <v>45</v>
      </c>
      <c r="Z58" s="40">
        <f t="shared" si="86"/>
        <v>1.5979108595691981E-3</v>
      </c>
      <c r="AA58" s="28">
        <f t="shared" si="87"/>
        <v>1.5979108595691981E-3</v>
      </c>
      <c r="AB58" s="28">
        <f t="shared" si="62"/>
        <v>1.5979108595691981E-3</v>
      </c>
      <c r="AC58" s="28">
        <f t="shared" si="63"/>
        <v>1.5979108595691981E-3</v>
      </c>
      <c r="AD58" s="38">
        <f t="shared" si="64"/>
        <v>0</v>
      </c>
      <c r="AE58" s="28"/>
      <c r="AG58" s="40">
        <f t="shared" si="65"/>
        <v>-0.1883168619537221</v>
      </c>
      <c r="AH58" s="28">
        <f t="shared" si="66"/>
        <v>-0.1883168619537221</v>
      </c>
      <c r="AI58" s="28">
        <f t="shared" si="67"/>
        <v>-0.1883168619537221</v>
      </c>
      <c r="AJ58" s="28">
        <f t="shared" si="68"/>
        <v>-0.1883168619537221</v>
      </c>
      <c r="AK58" s="38">
        <f t="shared" si="69"/>
        <v>0</v>
      </c>
      <c r="AN58" s="40">
        <f t="shared" si="70"/>
        <v>-0.21698422611447676</v>
      </c>
      <c r="AO58" s="28">
        <f t="shared" si="71"/>
        <v>-0.21698422611447676</v>
      </c>
      <c r="AP58" s="28">
        <f t="shared" si="72"/>
        <v>-0.21698422611447676</v>
      </c>
      <c r="AQ58" s="28">
        <f t="shared" si="73"/>
        <v>-0.21698422611447676</v>
      </c>
      <c r="AR58" s="38">
        <f t="shared" si="74"/>
        <v>0</v>
      </c>
      <c r="AU58" s="40">
        <f t="shared" si="75"/>
        <v>-0.1767350872574644</v>
      </c>
      <c r="AV58" s="28">
        <f t="shared" si="76"/>
        <v>-0.1767350872574644</v>
      </c>
      <c r="AW58" s="28">
        <f t="shared" si="77"/>
        <v>-0.1767350872574644</v>
      </c>
      <c r="AX58" s="28">
        <f t="shared" si="78"/>
        <v>-0.1767350872574644</v>
      </c>
      <c r="AY58" s="38">
        <f t="shared" si="79"/>
        <v>0</v>
      </c>
      <c r="BB58" s="40">
        <f t="shared" si="80"/>
        <v>-0.17626742933491626</v>
      </c>
      <c r="BC58" s="28">
        <f t="shared" si="81"/>
        <v>-0.17626742933491626</v>
      </c>
      <c r="BD58" s="28">
        <f t="shared" si="82"/>
        <v>-0.17626742933491626</v>
      </c>
      <c r="BE58" s="28">
        <f t="shared" si="83"/>
        <v>-0.17626742933491626</v>
      </c>
      <c r="BF58" s="38">
        <f t="shared" si="84"/>
        <v>0</v>
      </c>
      <c r="BJ58" s="127"/>
      <c r="BQ58" s="1"/>
      <c r="BR58" s="1"/>
      <c r="BS58" s="1"/>
    </row>
    <row r="59" spans="1:71" ht="15.75" thickBot="1" x14ac:dyDescent="0.3">
      <c r="A59" s="8" t="s">
        <v>128</v>
      </c>
      <c r="B59" s="8" t="s">
        <v>130</v>
      </c>
      <c r="C59" s="7">
        <v>41407</v>
      </c>
      <c r="D59" s="8">
        <v>44</v>
      </c>
      <c r="E59" s="9"/>
      <c r="F59" s="6">
        <v>-2.4524377879060338E-2</v>
      </c>
      <c r="G59" s="10"/>
      <c r="H59" s="71">
        <v>4.1552567199090486E-2</v>
      </c>
      <c r="I59" s="71">
        <v>0.13858948152188053</v>
      </c>
      <c r="J59" s="71">
        <v>9.5169311510302862E-2</v>
      </c>
      <c r="K59" s="71">
        <v>0.14154081423901313</v>
      </c>
      <c r="L59" s="76"/>
      <c r="M59" s="26" t="s">
        <v>201</v>
      </c>
      <c r="N59" s="8" t="s">
        <v>201</v>
      </c>
      <c r="O59" s="30" t="s">
        <v>211</v>
      </c>
      <c r="P59" s="3" t="s">
        <v>199</v>
      </c>
      <c r="Q59" s="8">
        <v>62</v>
      </c>
      <c r="R59" s="76"/>
      <c r="S59" s="9">
        <f t="shared" si="57"/>
        <v>0</v>
      </c>
      <c r="T59" s="8">
        <f t="shared" si="58"/>
        <v>0</v>
      </c>
      <c r="U59" s="75">
        <f t="shared" si="59"/>
        <v>1</v>
      </c>
      <c r="V59" s="8">
        <f t="shared" si="60"/>
        <v>1</v>
      </c>
      <c r="W59" s="8">
        <f t="shared" si="61"/>
        <v>62</v>
      </c>
      <c r="Z59" s="40">
        <f t="shared" si="86"/>
        <v>0</v>
      </c>
      <c r="AA59" s="28">
        <f t="shared" si="87"/>
        <v>0</v>
      </c>
      <c r="AB59" s="28">
        <f t="shared" si="62"/>
        <v>-2.4524377879060338E-2</v>
      </c>
      <c r="AC59" s="28">
        <f t="shared" si="63"/>
        <v>-2.4524377879060338E-2</v>
      </c>
      <c r="AD59" s="38">
        <f t="shared" si="64"/>
        <v>-2.4524377879060338E-2</v>
      </c>
      <c r="AE59" s="28"/>
      <c r="AG59" s="40">
        <f t="shared" si="65"/>
        <v>0</v>
      </c>
      <c r="AH59" s="28">
        <f t="shared" si="66"/>
        <v>0</v>
      </c>
      <c r="AI59" s="28">
        <f t="shared" si="67"/>
        <v>4.1552567199090486E-2</v>
      </c>
      <c r="AJ59" s="28">
        <f t="shared" si="68"/>
        <v>4.1552567199090486E-2</v>
      </c>
      <c r="AK59" s="38">
        <f t="shared" si="69"/>
        <v>4.1552567199090486E-2</v>
      </c>
      <c r="AN59" s="40">
        <f t="shared" si="70"/>
        <v>0</v>
      </c>
      <c r="AO59" s="28">
        <f t="shared" si="71"/>
        <v>0</v>
      </c>
      <c r="AP59" s="28">
        <f t="shared" si="72"/>
        <v>0.13858948152188053</v>
      </c>
      <c r="AQ59" s="28">
        <f t="shared" si="73"/>
        <v>0.13858948152188053</v>
      </c>
      <c r="AR59" s="38">
        <f t="shared" si="74"/>
        <v>0.13858948152188053</v>
      </c>
      <c r="AU59" s="40">
        <f t="shared" si="75"/>
        <v>0</v>
      </c>
      <c r="AV59" s="28">
        <f t="shared" si="76"/>
        <v>0</v>
      </c>
      <c r="AW59" s="28">
        <f t="shared" si="77"/>
        <v>9.5169311510302862E-2</v>
      </c>
      <c r="AX59" s="28">
        <f t="shared" si="78"/>
        <v>9.5169311510302862E-2</v>
      </c>
      <c r="AY59" s="38">
        <f t="shared" si="79"/>
        <v>9.5169311510302862E-2</v>
      </c>
      <c r="BB59" s="40">
        <f t="shared" si="80"/>
        <v>0</v>
      </c>
      <c r="BC59" s="28">
        <f t="shared" si="81"/>
        <v>0</v>
      </c>
      <c r="BD59" s="28">
        <f t="shared" si="82"/>
        <v>0.14154081423901313</v>
      </c>
      <c r="BE59" s="28">
        <f t="shared" si="83"/>
        <v>0.14154081423901313</v>
      </c>
      <c r="BF59" s="38">
        <f t="shared" si="84"/>
        <v>0.14154081423901313</v>
      </c>
      <c r="BJ59" s="127"/>
      <c r="BQ59" s="1"/>
      <c r="BR59" s="1"/>
      <c r="BS59" s="1"/>
    </row>
    <row r="60" spans="1:71" ht="15.75" thickBot="1" x14ac:dyDescent="0.3">
      <c r="A60" s="8" t="s">
        <v>131</v>
      </c>
      <c r="B60" s="8" t="s">
        <v>132</v>
      </c>
      <c r="C60" s="7">
        <v>42180</v>
      </c>
      <c r="D60" s="32">
        <v>45</v>
      </c>
      <c r="E60" s="117"/>
      <c r="F60" s="10">
        <v>-3.3034520657345559E-3</v>
      </c>
      <c r="G60" s="10"/>
      <c r="H60" s="71">
        <v>1.7670515287173741E-3</v>
      </c>
      <c r="I60" s="71">
        <v>-2.5393173201095579E-3</v>
      </c>
      <c r="J60" s="71">
        <v>-6.966758731988501E-2</v>
      </c>
      <c r="K60" s="71">
        <v>-1.5251741035985859E-2</v>
      </c>
      <c r="M60" s="23" t="s">
        <v>198</v>
      </c>
      <c r="N60" s="3" t="s">
        <v>198</v>
      </c>
      <c r="O60" s="73" t="s">
        <v>211</v>
      </c>
      <c r="P60" s="3" t="s">
        <v>199</v>
      </c>
      <c r="Q60" s="8">
        <v>51</v>
      </c>
      <c r="S60" s="9">
        <f t="shared" si="57"/>
        <v>1</v>
      </c>
      <c r="T60" s="8">
        <f t="shared" si="58"/>
        <v>1</v>
      </c>
      <c r="U60" s="75">
        <f t="shared" si="59"/>
        <v>1</v>
      </c>
      <c r="V60" s="8">
        <f t="shared" si="60"/>
        <v>1</v>
      </c>
      <c r="W60" s="8">
        <f t="shared" si="61"/>
        <v>51</v>
      </c>
      <c r="Z60" s="40">
        <f t="shared" si="86"/>
        <v>-3.3034520657345559E-3</v>
      </c>
      <c r="AA60" s="28">
        <f t="shared" si="87"/>
        <v>-3.3034520657345559E-3</v>
      </c>
      <c r="AB60" s="28">
        <f t="shared" si="62"/>
        <v>-3.3034520657345559E-3</v>
      </c>
      <c r="AC60" s="28">
        <f t="shared" si="63"/>
        <v>-3.3034520657345559E-3</v>
      </c>
      <c r="AD60" s="38">
        <f t="shared" si="64"/>
        <v>0</v>
      </c>
      <c r="AE60" s="28"/>
      <c r="AG60" s="40">
        <f t="shared" si="65"/>
        <v>1.7670515287173741E-3</v>
      </c>
      <c r="AH60" s="28">
        <f t="shared" si="66"/>
        <v>1.7670515287173741E-3</v>
      </c>
      <c r="AI60" s="28">
        <f t="shared" si="67"/>
        <v>1.7670515287173741E-3</v>
      </c>
      <c r="AJ60" s="28">
        <f t="shared" si="68"/>
        <v>1.7670515287173741E-3</v>
      </c>
      <c r="AK60" s="38">
        <f t="shared" si="69"/>
        <v>0</v>
      </c>
      <c r="AN60" s="40">
        <f t="shared" si="70"/>
        <v>-2.5393173201095579E-3</v>
      </c>
      <c r="AO60" s="28">
        <f t="shared" si="71"/>
        <v>-2.5393173201095579E-3</v>
      </c>
      <c r="AP60" s="28">
        <f t="shared" si="72"/>
        <v>-2.5393173201095579E-3</v>
      </c>
      <c r="AQ60" s="28">
        <f t="shared" si="73"/>
        <v>-2.5393173201095579E-3</v>
      </c>
      <c r="AR60" s="38">
        <f t="shared" si="74"/>
        <v>0</v>
      </c>
      <c r="AU60" s="40">
        <f t="shared" si="75"/>
        <v>-6.966758731988501E-2</v>
      </c>
      <c r="AV60" s="28">
        <f t="shared" si="76"/>
        <v>-6.966758731988501E-2</v>
      </c>
      <c r="AW60" s="28">
        <f t="shared" si="77"/>
        <v>-6.966758731988501E-2</v>
      </c>
      <c r="AX60" s="28">
        <f t="shared" si="78"/>
        <v>-6.966758731988501E-2</v>
      </c>
      <c r="AY60" s="38">
        <f t="shared" si="79"/>
        <v>0</v>
      </c>
      <c r="BB60" s="40">
        <f t="shared" si="80"/>
        <v>-1.5251741035985859E-2</v>
      </c>
      <c r="BC60" s="28">
        <f t="shared" si="81"/>
        <v>-1.5251741035985859E-2</v>
      </c>
      <c r="BD60" s="28">
        <f t="shared" si="82"/>
        <v>-1.5251741035985859E-2</v>
      </c>
      <c r="BE60" s="28">
        <f t="shared" si="83"/>
        <v>-1.5251741035985859E-2</v>
      </c>
      <c r="BF60" s="38">
        <f t="shared" si="84"/>
        <v>0</v>
      </c>
      <c r="BJ60" s="127"/>
      <c r="BQ60" s="1"/>
      <c r="BR60" s="1"/>
      <c r="BS60" s="1"/>
    </row>
    <row r="61" spans="1:71" ht="15.75" thickBot="1" x14ac:dyDescent="0.3">
      <c r="A61" s="8" t="s">
        <v>131</v>
      </c>
      <c r="B61" s="8" t="s">
        <v>133</v>
      </c>
      <c r="C61" s="7">
        <v>43027</v>
      </c>
      <c r="D61" s="31">
        <v>45</v>
      </c>
      <c r="E61" s="117"/>
      <c r="F61" s="6">
        <v>8.9253442510557699E-3</v>
      </c>
      <c r="G61" s="10"/>
      <c r="H61" s="71">
        <v>-8.8538360379663509E-3</v>
      </c>
      <c r="I61" s="71">
        <v>4.5113930174049806E-2</v>
      </c>
      <c r="J61" s="71">
        <v>-1.9183267257606752E-3</v>
      </c>
      <c r="K61" s="71">
        <v>-6.0949360701189486E-4</v>
      </c>
      <c r="L61" s="76"/>
      <c r="M61" s="26" t="s">
        <v>201</v>
      </c>
      <c r="N61" s="8" t="s">
        <v>201</v>
      </c>
      <c r="O61" s="30" t="s">
        <v>211</v>
      </c>
      <c r="P61" s="3" t="s">
        <v>199</v>
      </c>
      <c r="Q61" s="8">
        <v>46</v>
      </c>
      <c r="R61" s="76"/>
      <c r="S61" s="9">
        <f t="shared" si="57"/>
        <v>0</v>
      </c>
      <c r="T61" s="8">
        <f t="shared" si="58"/>
        <v>0</v>
      </c>
      <c r="U61" s="75">
        <f t="shared" si="59"/>
        <v>1</v>
      </c>
      <c r="V61" s="8">
        <f t="shared" si="60"/>
        <v>1</v>
      </c>
      <c r="W61" s="8">
        <f t="shared" si="61"/>
        <v>46</v>
      </c>
      <c r="Z61" s="40">
        <f t="shared" si="86"/>
        <v>0</v>
      </c>
      <c r="AA61" s="28">
        <f t="shared" si="87"/>
        <v>0</v>
      </c>
      <c r="AB61" s="28">
        <f t="shared" si="62"/>
        <v>8.9253442510557699E-3</v>
      </c>
      <c r="AC61" s="28">
        <f t="shared" si="63"/>
        <v>8.9253442510557699E-3</v>
      </c>
      <c r="AD61" s="38">
        <f t="shared" si="64"/>
        <v>0</v>
      </c>
      <c r="AE61" s="28"/>
      <c r="AG61" s="40">
        <f t="shared" si="65"/>
        <v>0</v>
      </c>
      <c r="AH61" s="28">
        <f t="shared" si="66"/>
        <v>0</v>
      </c>
      <c r="AI61" s="28">
        <f t="shared" si="67"/>
        <v>-8.8538360379663509E-3</v>
      </c>
      <c r="AJ61" s="28">
        <f t="shared" si="68"/>
        <v>-8.8538360379663509E-3</v>
      </c>
      <c r="AK61" s="38">
        <f t="shared" si="69"/>
        <v>0</v>
      </c>
      <c r="AN61" s="40">
        <f t="shared" si="70"/>
        <v>0</v>
      </c>
      <c r="AO61" s="28">
        <f t="shared" si="71"/>
        <v>0</v>
      </c>
      <c r="AP61" s="28">
        <f t="shared" si="72"/>
        <v>4.5113930174049806E-2</v>
      </c>
      <c r="AQ61" s="28">
        <f t="shared" si="73"/>
        <v>4.5113930174049806E-2</v>
      </c>
      <c r="AR61" s="38">
        <f t="shared" si="74"/>
        <v>0</v>
      </c>
      <c r="AU61" s="40">
        <f t="shared" si="75"/>
        <v>0</v>
      </c>
      <c r="AV61" s="28">
        <f t="shared" si="76"/>
        <v>0</v>
      </c>
      <c r="AW61" s="28">
        <f t="shared" si="77"/>
        <v>-1.9183267257606752E-3</v>
      </c>
      <c r="AX61" s="28">
        <f t="shared" si="78"/>
        <v>-1.9183267257606752E-3</v>
      </c>
      <c r="AY61" s="38">
        <f t="shared" si="79"/>
        <v>0</v>
      </c>
      <c r="BB61" s="40">
        <f t="shared" si="80"/>
        <v>0</v>
      </c>
      <c r="BC61" s="28">
        <f t="shared" si="81"/>
        <v>0</v>
      </c>
      <c r="BD61" s="28">
        <f t="shared" si="82"/>
        <v>-6.0949360701189486E-4</v>
      </c>
      <c r="BE61" s="28">
        <f t="shared" si="83"/>
        <v>-6.0949360701189486E-4</v>
      </c>
      <c r="BF61" s="38">
        <f t="shared" si="84"/>
        <v>0</v>
      </c>
      <c r="BJ61" s="127"/>
      <c r="BQ61" s="1"/>
      <c r="BR61" s="1"/>
      <c r="BS61" s="1"/>
    </row>
    <row r="62" spans="1:71" ht="15.75" thickBot="1" x14ac:dyDescent="0.3">
      <c r="A62" s="8" t="s">
        <v>134</v>
      </c>
      <c r="B62" s="8" t="s">
        <v>135</v>
      </c>
      <c r="C62" s="7">
        <v>39493</v>
      </c>
      <c r="D62" s="30">
        <v>46</v>
      </c>
      <c r="E62" s="117"/>
      <c r="F62" s="10">
        <v>1.8453197577826836E-2</v>
      </c>
      <c r="G62" s="10"/>
      <c r="H62" s="71">
        <v>5.311981341007474E-2</v>
      </c>
      <c r="I62" s="71">
        <v>-9.7947183935251682E-3</v>
      </c>
      <c r="J62" s="71">
        <v>-1.7366296188290622E-2</v>
      </c>
      <c r="K62" s="71">
        <v>-0.11088297323648563</v>
      </c>
      <c r="L62" s="76"/>
      <c r="M62" s="26" t="s">
        <v>201</v>
      </c>
      <c r="N62" s="8" t="s">
        <v>201</v>
      </c>
      <c r="O62" s="30" t="s">
        <v>211</v>
      </c>
      <c r="P62" s="3" t="s">
        <v>199</v>
      </c>
      <c r="Q62" s="8">
        <v>56</v>
      </c>
      <c r="R62" s="76"/>
      <c r="S62" s="9">
        <f t="shared" si="57"/>
        <v>0</v>
      </c>
      <c r="T62" s="8">
        <f t="shared" si="58"/>
        <v>0</v>
      </c>
      <c r="U62" s="75">
        <f t="shared" si="59"/>
        <v>1</v>
      </c>
      <c r="V62" s="8">
        <f t="shared" si="60"/>
        <v>1</v>
      </c>
      <c r="W62" s="8">
        <f t="shared" si="61"/>
        <v>56</v>
      </c>
      <c r="Z62" s="40">
        <f t="shared" si="86"/>
        <v>0</v>
      </c>
      <c r="AA62" s="28">
        <f t="shared" si="87"/>
        <v>0</v>
      </c>
      <c r="AB62" s="28">
        <f t="shared" si="62"/>
        <v>1.8453197577826836E-2</v>
      </c>
      <c r="AC62" s="28">
        <f t="shared" si="63"/>
        <v>1.8453197577826836E-2</v>
      </c>
      <c r="AD62" s="38">
        <f t="shared" si="64"/>
        <v>1.8453197577826836E-2</v>
      </c>
      <c r="AE62" s="28"/>
      <c r="AG62" s="40">
        <f t="shared" si="65"/>
        <v>0</v>
      </c>
      <c r="AH62" s="28">
        <f t="shared" si="66"/>
        <v>0</v>
      </c>
      <c r="AI62" s="28">
        <f t="shared" si="67"/>
        <v>5.311981341007474E-2</v>
      </c>
      <c r="AJ62" s="28">
        <f t="shared" si="68"/>
        <v>5.311981341007474E-2</v>
      </c>
      <c r="AK62" s="38">
        <f t="shared" si="69"/>
        <v>5.311981341007474E-2</v>
      </c>
      <c r="AN62" s="40">
        <f t="shared" si="70"/>
        <v>0</v>
      </c>
      <c r="AO62" s="28">
        <f t="shared" si="71"/>
        <v>0</v>
      </c>
      <c r="AP62" s="28">
        <f t="shared" si="72"/>
        <v>-9.7947183935251682E-3</v>
      </c>
      <c r="AQ62" s="28">
        <f t="shared" si="73"/>
        <v>-9.7947183935251682E-3</v>
      </c>
      <c r="AR62" s="38">
        <f t="shared" si="74"/>
        <v>-9.7947183935251682E-3</v>
      </c>
      <c r="AU62" s="40">
        <f t="shared" si="75"/>
        <v>0</v>
      </c>
      <c r="AV62" s="28">
        <f t="shared" si="76"/>
        <v>0</v>
      </c>
      <c r="AW62" s="28">
        <f t="shared" si="77"/>
        <v>-1.7366296188290622E-2</v>
      </c>
      <c r="AX62" s="28">
        <f t="shared" si="78"/>
        <v>-1.7366296188290622E-2</v>
      </c>
      <c r="AY62" s="38">
        <f t="shared" si="79"/>
        <v>-1.7366296188290622E-2</v>
      </c>
      <c r="BB62" s="40">
        <f t="shared" si="80"/>
        <v>0</v>
      </c>
      <c r="BC62" s="28">
        <f t="shared" si="81"/>
        <v>0</v>
      </c>
      <c r="BD62" s="28">
        <f t="shared" si="82"/>
        <v>-0.11088297323648563</v>
      </c>
      <c r="BE62" s="28">
        <f t="shared" si="83"/>
        <v>-0.11088297323648563</v>
      </c>
      <c r="BF62" s="38">
        <f t="shared" si="84"/>
        <v>-0.11088297323648563</v>
      </c>
      <c r="BJ62" s="127"/>
      <c r="BQ62" s="1"/>
      <c r="BR62" s="1"/>
      <c r="BS62" s="1"/>
    </row>
    <row r="63" spans="1:71" ht="15.75" thickBot="1" x14ac:dyDescent="0.3">
      <c r="A63" s="8" t="s">
        <v>136</v>
      </c>
      <c r="B63" s="8" t="s">
        <v>137</v>
      </c>
      <c r="C63" s="7">
        <v>41039</v>
      </c>
      <c r="D63" s="30">
        <v>47</v>
      </c>
      <c r="E63" s="117"/>
      <c r="F63" s="10">
        <v>-3.96178741428513E-4</v>
      </c>
      <c r="G63" s="10"/>
      <c r="H63" s="71">
        <v>1.1145952601800497E-3</v>
      </c>
      <c r="I63" s="71">
        <v>-4.2723879246730913E-2</v>
      </c>
      <c r="J63" s="71">
        <v>-4.0719262279172587E-2</v>
      </c>
      <c r="K63" s="71">
        <v>-0.32130788212032158</v>
      </c>
      <c r="L63" s="76"/>
      <c r="M63" s="26" t="s">
        <v>201</v>
      </c>
      <c r="N63" s="3" t="s">
        <v>198</v>
      </c>
      <c r="O63" s="30" t="s">
        <v>211</v>
      </c>
      <c r="P63" s="3" t="s">
        <v>199</v>
      </c>
      <c r="Q63" s="8">
        <v>38</v>
      </c>
      <c r="R63" s="76"/>
      <c r="S63" s="9">
        <f t="shared" si="57"/>
        <v>0</v>
      </c>
      <c r="T63" s="8">
        <f t="shared" si="58"/>
        <v>1</v>
      </c>
      <c r="U63" s="75">
        <f t="shared" si="59"/>
        <v>1</v>
      </c>
      <c r="V63" s="8">
        <f t="shared" si="60"/>
        <v>1</v>
      </c>
      <c r="W63" s="8">
        <f t="shared" si="61"/>
        <v>38</v>
      </c>
      <c r="Z63" s="40">
        <f t="shared" si="86"/>
        <v>0</v>
      </c>
      <c r="AA63" s="28">
        <f t="shared" si="87"/>
        <v>-3.96178741428513E-4</v>
      </c>
      <c r="AB63" s="28">
        <f t="shared" si="62"/>
        <v>-3.96178741428513E-4</v>
      </c>
      <c r="AC63" s="28">
        <f t="shared" si="63"/>
        <v>-3.96178741428513E-4</v>
      </c>
      <c r="AD63" s="38">
        <f t="shared" si="64"/>
        <v>0</v>
      </c>
      <c r="AE63" s="28"/>
      <c r="AG63" s="40">
        <f t="shared" si="65"/>
        <v>0</v>
      </c>
      <c r="AH63" s="28">
        <f t="shared" si="66"/>
        <v>1.1145952601800497E-3</v>
      </c>
      <c r="AI63" s="28">
        <f t="shared" si="67"/>
        <v>1.1145952601800497E-3</v>
      </c>
      <c r="AJ63" s="28">
        <f t="shared" si="68"/>
        <v>1.1145952601800497E-3</v>
      </c>
      <c r="AK63" s="38">
        <f t="shared" si="69"/>
        <v>0</v>
      </c>
      <c r="AN63" s="40">
        <f t="shared" si="70"/>
        <v>0</v>
      </c>
      <c r="AO63" s="28">
        <f t="shared" si="71"/>
        <v>-4.2723879246730913E-2</v>
      </c>
      <c r="AP63" s="28">
        <f t="shared" si="72"/>
        <v>-4.2723879246730913E-2</v>
      </c>
      <c r="AQ63" s="28">
        <f t="shared" si="73"/>
        <v>-4.2723879246730913E-2</v>
      </c>
      <c r="AR63" s="38">
        <f t="shared" si="74"/>
        <v>0</v>
      </c>
      <c r="AU63" s="40">
        <f t="shared" si="75"/>
        <v>0</v>
      </c>
      <c r="AV63" s="28">
        <f t="shared" si="76"/>
        <v>-4.0719262279172587E-2</v>
      </c>
      <c r="AW63" s="28">
        <f t="shared" si="77"/>
        <v>-4.0719262279172587E-2</v>
      </c>
      <c r="AX63" s="28">
        <f t="shared" si="78"/>
        <v>-4.0719262279172587E-2</v>
      </c>
      <c r="AY63" s="38">
        <f t="shared" si="79"/>
        <v>0</v>
      </c>
      <c r="BB63" s="40">
        <f t="shared" si="80"/>
        <v>0</v>
      </c>
      <c r="BC63" s="28">
        <f t="shared" si="81"/>
        <v>-0.32130788212032158</v>
      </c>
      <c r="BD63" s="28">
        <f t="shared" si="82"/>
        <v>-0.32130788212032158</v>
      </c>
      <c r="BE63" s="28">
        <f t="shared" si="83"/>
        <v>-0.32130788212032158</v>
      </c>
      <c r="BF63" s="38">
        <f t="shared" si="84"/>
        <v>0</v>
      </c>
      <c r="BJ63" s="127"/>
      <c r="BQ63" s="1"/>
      <c r="BR63" s="1"/>
      <c r="BS63" s="1"/>
    </row>
    <row r="64" spans="1:71" ht="15.75" thickBot="1" x14ac:dyDescent="0.3">
      <c r="A64" s="8" t="s">
        <v>136</v>
      </c>
      <c r="B64" s="8" t="s">
        <v>138</v>
      </c>
      <c r="C64" s="7">
        <v>41919</v>
      </c>
      <c r="D64" s="30">
        <v>47</v>
      </c>
      <c r="E64" s="117"/>
      <c r="F64" s="10">
        <v>2.8175864683068211E-2</v>
      </c>
      <c r="G64" s="10"/>
      <c r="H64" s="71">
        <v>1.0731758971062627E-2</v>
      </c>
      <c r="I64" s="71">
        <v>-3.36870610774926E-2</v>
      </c>
      <c r="J64" s="71">
        <v>6.7619361668687455E-2</v>
      </c>
      <c r="K64" s="71">
        <v>0.18669857732884382</v>
      </c>
      <c r="L64" s="76"/>
      <c r="M64" s="26" t="s">
        <v>201</v>
      </c>
      <c r="N64" s="3" t="s">
        <v>198</v>
      </c>
      <c r="O64" s="30" t="s">
        <v>211</v>
      </c>
      <c r="P64" s="3" t="s">
        <v>199</v>
      </c>
      <c r="Q64" s="8">
        <v>47</v>
      </c>
      <c r="R64" s="76"/>
      <c r="S64" s="9">
        <f t="shared" si="57"/>
        <v>0</v>
      </c>
      <c r="T64" s="8">
        <f t="shared" si="58"/>
        <v>1</v>
      </c>
      <c r="U64" s="75">
        <f t="shared" si="59"/>
        <v>1</v>
      </c>
      <c r="V64" s="8">
        <f t="shared" si="60"/>
        <v>1</v>
      </c>
      <c r="W64" s="8">
        <f t="shared" si="61"/>
        <v>47</v>
      </c>
      <c r="Z64" s="40">
        <f t="shared" si="86"/>
        <v>0</v>
      </c>
      <c r="AA64" s="28">
        <f t="shared" si="87"/>
        <v>2.8175864683068211E-2</v>
      </c>
      <c r="AB64" s="28">
        <f t="shared" si="62"/>
        <v>2.8175864683068211E-2</v>
      </c>
      <c r="AC64" s="28">
        <f t="shared" si="63"/>
        <v>2.8175864683068211E-2</v>
      </c>
      <c r="AD64" s="38">
        <f t="shared" si="64"/>
        <v>0</v>
      </c>
      <c r="AE64" s="28"/>
      <c r="AG64" s="40">
        <f t="shared" si="65"/>
        <v>0</v>
      </c>
      <c r="AH64" s="28">
        <f t="shared" si="66"/>
        <v>1.0731758971062627E-2</v>
      </c>
      <c r="AI64" s="28">
        <f t="shared" si="67"/>
        <v>1.0731758971062627E-2</v>
      </c>
      <c r="AJ64" s="28">
        <f t="shared" si="68"/>
        <v>1.0731758971062627E-2</v>
      </c>
      <c r="AK64" s="38">
        <f t="shared" si="69"/>
        <v>0</v>
      </c>
      <c r="AN64" s="40">
        <f t="shared" si="70"/>
        <v>0</v>
      </c>
      <c r="AO64" s="28">
        <f t="shared" si="71"/>
        <v>-3.36870610774926E-2</v>
      </c>
      <c r="AP64" s="28">
        <f t="shared" si="72"/>
        <v>-3.36870610774926E-2</v>
      </c>
      <c r="AQ64" s="28">
        <f t="shared" si="73"/>
        <v>-3.36870610774926E-2</v>
      </c>
      <c r="AR64" s="38">
        <f t="shared" si="74"/>
        <v>0</v>
      </c>
      <c r="AU64" s="40">
        <f t="shared" si="75"/>
        <v>0</v>
      </c>
      <c r="AV64" s="28">
        <f t="shared" si="76"/>
        <v>6.7619361668687455E-2</v>
      </c>
      <c r="AW64" s="28">
        <f t="shared" si="77"/>
        <v>6.7619361668687455E-2</v>
      </c>
      <c r="AX64" s="28">
        <f t="shared" si="78"/>
        <v>6.7619361668687455E-2</v>
      </c>
      <c r="AY64" s="38">
        <f t="shared" si="79"/>
        <v>0</v>
      </c>
      <c r="BB64" s="40">
        <f t="shared" si="80"/>
        <v>0</v>
      </c>
      <c r="BC64" s="28">
        <f t="shared" si="81"/>
        <v>0.18669857732884382</v>
      </c>
      <c r="BD64" s="28">
        <f t="shared" si="82"/>
        <v>0.18669857732884382</v>
      </c>
      <c r="BE64" s="28">
        <f t="shared" si="83"/>
        <v>0.18669857732884382</v>
      </c>
      <c r="BF64" s="38">
        <f t="shared" si="84"/>
        <v>0</v>
      </c>
      <c r="BJ64" s="127"/>
      <c r="BQ64" s="1"/>
      <c r="BR64" s="1"/>
      <c r="BS64" s="1"/>
    </row>
    <row r="65" spans="1:71" ht="15.75" thickBot="1" x14ac:dyDescent="0.3">
      <c r="A65" s="8" t="s">
        <v>140</v>
      </c>
      <c r="B65" s="8" t="s">
        <v>141</v>
      </c>
      <c r="C65" s="7">
        <v>41027</v>
      </c>
      <c r="D65" s="30">
        <v>48</v>
      </c>
      <c r="E65" s="117"/>
      <c r="F65" s="10">
        <v>6.0018988932688893E-4</v>
      </c>
      <c r="G65" s="10"/>
      <c r="H65" s="71">
        <v>-1.9796494308020923E-2</v>
      </c>
      <c r="I65" s="71">
        <v>-1.7678495211971436E-2</v>
      </c>
      <c r="J65" s="71">
        <v>-3.7142469485050657E-2</v>
      </c>
      <c r="K65" s="71">
        <v>1.9131638241025789E-2</v>
      </c>
      <c r="L65" s="76"/>
      <c r="M65" s="26" t="s">
        <v>198</v>
      </c>
      <c r="N65" s="3" t="s">
        <v>198</v>
      </c>
      <c r="O65" s="30" t="s">
        <v>211</v>
      </c>
      <c r="P65" s="3" t="s">
        <v>199</v>
      </c>
      <c r="Q65" s="8">
        <v>72</v>
      </c>
      <c r="R65" s="76"/>
      <c r="S65" s="9">
        <f t="shared" si="57"/>
        <v>1</v>
      </c>
      <c r="T65" s="8">
        <f t="shared" si="58"/>
        <v>1</v>
      </c>
      <c r="U65" s="75">
        <f t="shared" si="59"/>
        <v>1</v>
      </c>
      <c r="V65" s="8">
        <f t="shared" si="60"/>
        <v>1</v>
      </c>
      <c r="W65" s="8">
        <f t="shared" si="61"/>
        <v>72</v>
      </c>
      <c r="Z65" s="40">
        <f t="shared" si="86"/>
        <v>6.0018988932688893E-4</v>
      </c>
      <c r="AA65" s="28">
        <f t="shared" si="87"/>
        <v>6.0018988932688893E-4</v>
      </c>
      <c r="AB65" s="28">
        <f t="shared" si="62"/>
        <v>6.0018988932688893E-4</v>
      </c>
      <c r="AC65" s="28">
        <f t="shared" si="63"/>
        <v>6.0018988932688893E-4</v>
      </c>
      <c r="AD65" s="38">
        <f t="shared" si="64"/>
        <v>6.0018988932688893E-4</v>
      </c>
      <c r="AE65" s="28"/>
      <c r="AG65" s="40">
        <f t="shared" si="65"/>
        <v>-1.9796494308020923E-2</v>
      </c>
      <c r="AH65" s="28">
        <f t="shared" si="66"/>
        <v>-1.9796494308020923E-2</v>
      </c>
      <c r="AI65" s="28">
        <f t="shared" si="67"/>
        <v>-1.9796494308020923E-2</v>
      </c>
      <c r="AJ65" s="28">
        <f t="shared" si="68"/>
        <v>-1.9796494308020923E-2</v>
      </c>
      <c r="AK65" s="38">
        <f t="shared" si="69"/>
        <v>-1.9796494308020923E-2</v>
      </c>
      <c r="AN65" s="40">
        <f t="shared" si="70"/>
        <v>-1.7678495211971436E-2</v>
      </c>
      <c r="AO65" s="28">
        <f t="shared" si="71"/>
        <v>-1.7678495211971436E-2</v>
      </c>
      <c r="AP65" s="28">
        <f t="shared" si="72"/>
        <v>-1.7678495211971436E-2</v>
      </c>
      <c r="AQ65" s="28">
        <f t="shared" si="73"/>
        <v>-1.7678495211971436E-2</v>
      </c>
      <c r="AR65" s="38">
        <f t="shared" si="74"/>
        <v>-1.7678495211971436E-2</v>
      </c>
      <c r="AU65" s="40">
        <f t="shared" si="75"/>
        <v>-3.7142469485050657E-2</v>
      </c>
      <c r="AV65" s="28">
        <f t="shared" si="76"/>
        <v>-3.7142469485050657E-2</v>
      </c>
      <c r="AW65" s="28">
        <f t="shared" si="77"/>
        <v>-3.7142469485050657E-2</v>
      </c>
      <c r="AX65" s="28">
        <f t="shared" si="78"/>
        <v>-3.7142469485050657E-2</v>
      </c>
      <c r="AY65" s="38">
        <f t="shared" si="79"/>
        <v>-3.7142469485050657E-2</v>
      </c>
      <c r="BB65" s="40">
        <f t="shared" si="80"/>
        <v>1.9131638241025789E-2</v>
      </c>
      <c r="BC65" s="28">
        <f t="shared" si="81"/>
        <v>1.9131638241025789E-2</v>
      </c>
      <c r="BD65" s="28">
        <f t="shared" si="82"/>
        <v>1.9131638241025789E-2</v>
      </c>
      <c r="BE65" s="28">
        <f t="shared" si="83"/>
        <v>1.9131638241025789E-2</v>
      </c>
      <c r="BF65" s="38">
        <f t="shared" si="84"/>
        <v>1.9131638241025789E-2</v>
      </c>
      <c r="BJ65" s="127"/>
      <c r="BQ65" s="1"/>
      <c r="BR65" s="1"/>
      <c r="BS65" s="1"/>
    </row>
    <row r="66" spans="1:71" ht="15.75" thickBot="1" x14ac:dyDescent="0.3">
      <c r="A66" s="8" t="s">
        <v>142</v>
      </c>
      <c r="B66" s="8" t="s">
        <v>143</v>
      </c>
      <c r="C66" s="7">
        <v>40183</v>
      </c>
      <c r="D66" s="33">
        <v>49</v>
      </c>
      <c r="E66" s="117"/>
      <c r="F66" s="2">
        <v>1.1925360824809588E-2</v>
      </c>
      <c r="G66" s="10"/>
      <c r="H66" s="71">
        <v>4.7910211215575468E-2</v>
      </c>
      <c r="I66" s="71">
        <v>-3.2651831082635127E-2</v>
      </c>
      <c r="J66" s="71">
        <v>-1.5987943498141598E-2</v>
      </c>
      <c r="K66" s="71">
        <v>6.2956406679285218E-2</v>
      </c>
      <c r="L66" s="76"/>
      <c r="M66" s="26" t="s">
        <v>201</v>
      </c>
      <c r="N66" s="3" t="s">
        <v>198</v>
      </c>
      <c r="O66" s="30" t="s">
        <v>211</v>
      </c>
      <c r="P66" s="3" t="s">
        <v>199</v>
      </c>
      <c r="Q66" s="8">
        <v>51</v>
      </c>
      <c r="R66" s="76"/>
      <c r="S66" s="9">
        <f t="shared" ref="S66:S96" si="96">IF(M66="YES",1,0)</f>
        <v>0</v>
      </c>
      <c r="T66" s="8">
        <f t="shared" ref="T66:T96" si="97">IF(N66="YES",1,0)</f>
        <v>1</v>
      </c>
      <c r="U66" s="75">
        <f t="shared" ref="U66:U96" si="98">IF(O66="HIGHER",1,0)</f>
        <v>1</v>
      </c>
      <c r="V66" s="8">
        <f t="shared" ref="V66:V96" si="99">IF(P66="Male",1,0)</f>
        <v>1</v>
      </c>
      <c r="W66" s="8">
        <f t="shared" ref="W66:W96" si="100">Q66</f>
        <v>51</v>
      </c>
      <c r="Z66" s="40">
        <f t="shared" si="86"/>
        <v>0</v>
      </c>
      <c r="AA66" s="28">
        <f t="shared" si="87"/>
        <v>1.1925360824809588E-2</v>
      </c>
      <c r="AB66" s="28">
        <f t="shared" ref="AB66:AB96" si="101">IF(O66="HIGHER",$F66,0)</f>
        <v>1.1925360824809588E-2</v>
      </c>
      <c r="AC66" s="28">
        <f t="shared" ref="AC66:AC96" si="102">IF(P66="MALE",$F66,0)</f>
        <v>1.1925360824809588E-2</v>
      </c>
      <c r="AD66" s="38">
        <f t="shared" ref="AD66:AD96" si="103">IF(W66&gt;=AVERAGE($W$2:$W$96),$F66,0)</f>
        <v>0</v>
      </c>
      <c r="AE66" s="28"/>
      <c r="AG66" s="40">
        <f t="shared" ref="AG66:AG96" si="104">IF(M66="YES",$H66,0)</f>
        <v>0</v>
      </c>
      <c r="AH66" s="28">
        <f t="shared" ref="AH66:AH96" si="105">IF(N66="YES",$H66,0)</f>
        <v>4.7910211215575468E-2</v>
      </c>
      <c r="AI66" s="28">
        <f t="shared" ref="AI66:AI96" si="106">IF(O66="HIGHER",$H66,0)</f>
        <v>4.7910211215575468E-2</v>
      </c>
      <c r="AJ66" s="28">
        <f t="shared" ref="AJ66:AJ96" si="107">IF(P66="MALE",$H66,0)</f>
        <v>4.7910211215575468E-2</v>
      </c>
      <c r="AK66" s="38">
        <f t="shared" ref="AK66:AK96" si="108">IF(W66&gt;=AVERAGE($W$2:$W$96),$H66,0)</f>
        <v>0</v>
      </c>
      <c r="AN66" s="40">
        <f t="shared" ref="AN66:AN96" si="109">IF(M66="YES",$I66,0)</f>
        <v>0</v>
      </c>
      <c r="AO66" s="28">
        <f t="shared" ref="AO66:AO96" si="110">IF(N66="YES",$I66,0)</f>
        <v>-3.2651831082635127E-2</v>
      </c>
      <c r="AP66" s="28">
        <f t="shared" ref="AP66:AP96" si="111">IF(O66="HIGHER",$I66,0)</f>
        <v>-3.2651831082635127E-2</v>
      </c>
      <c r="AQ66" s="28">
        <f t="shared" ref="AQ66:AQ96" si="112">IF(P66="MALE",$I66,0)</f>
        <v>-3.2651831082635127E-2</v>
      </c>
      <c r="AR66" s="38">
        <f t="shared" ref="AR66:AR96" si="113">IF(W66&gt;=AVERAGE($W$2:$W$96),$I66,0)</f>
        <v>0</v>
      </c>
      <c r="AU66" s="40">
        <f t="shared" ref="AU66:AU96" si="114">IF(M66="YES",$J66,0)</f>
        <v>0</v>
      </c>
      <c r="AV66" s="28">
        <f t="shared" ref="AV66:AV96" si="115">IF(N66="YES",$J66,0)</f>
        <v>-1.5987943498141598E-2</v>
      </c>
      <c r="AW66" s="28">
        <f t="shared" ref="AW66:AW96" si="116">IF(O66="HIGHER",$J66,0)</f>
        <v>-1.5987943498141598E-2</v>
      </c>
      <c r="AX66" s="28">
        <f t="shared" ref="AX66:AX96" si="117">IF(P66="MALE",$J66,0)</f>
        <v>-1.5987943498141598E-2</v>
      </c>
      <c r="AY66" s="38">
        <f t="shared" ref="AY66:AY96" si="118">IF(W66&gt;=AVERAGE($W$2:$W$96),$J66,0)</f>
        <v>0</v>
      </c>
      <c r="BB66" s="40">
        <f t="shared" ref="BB66:BB96" si="119">IF(M66="YES",$K66,0)</f>
        <v>0</v>
      </c>
      <c r="BC66" s="28">
        <f t="shared" ref="BC66:BC96" si="120">IF(N66="YES",$K66,0)</f>
        <v>6.2956406679285218E-2</v>
      </c>
      <c r="BD66" s="28">
        <f t="shared" ref="BD66:BD96" si="121">IF(O66="HIGHER",$K66,0)</f>
        <v>6.2956406679285218E-2</v>
      </c>
      <c r="BE66" s="28">
        <f t="shared" ref="BE66:BE96" si="122">IF(P66="MALE",$K66,0)</f>
        <v>6.2956406679285218E-2</v>
      </c>
      <c r="BF66" s="38">
        <f t="shared" ref="BF66:BF96" si="123">IF(W66&gt;=AVERAGE($W$2:$W$96),$K66,0)</f>
        <v>0</v>
      </c>
      <c r="BJ66" s="127"/>
      <c r="BQ66" s="1"/>
      <c r="BR66" s="1"/>
      <c r="BS66" s="1"/>
    </row>
    <row r="67" spans="1:71" ht="15.75" thickBot="1" x14ac:dyDescent="0.3">
      <c r="A67" s="8" t="s">
        <v>144</v>
      </c>
      <c r="B67" s="8" t="s">
        <v>145</v>
      </c>
      <c r="C67" s="7">
        <v>41151</v>
      </c>
      <c r="D67" s="33">
        <v>50</v>
      </c>
      <c r="E67" s="117"/>
      <c r="F67" s="2">
        <v>4.8287956802410908E-2</v>
      </c>
      <c r="G67" s="10"/>
      <c r="H67" s="71">
        <v>3.4336987039237751E-2</v>
      </c>
      <c r="I67" s="71">
        <v>0.16657147625998303</v>
      </c>
      <c r="J67" s="71">
        <v>0.22402837609256293</v>
      </c>
      <c r="K67" s="71">
        <v>0.10831158988266022</v>
      </c>
      <c r="L67" s="76"/>
      <c r="M67" s="26" t="s">
        <v>201</v>
      </c>
      <c r="N67" s="3" t="s">
        <v>198</v>
      </c>
      <c r="O67" s="30" t="s">
        <v>211</v>
      </c>
      <c r="P67" s="3" t="s">
        <v>199</v>
      </c>
      <c r="Q67" s="8">
        <v>60</v>
      </c>
      <c r="R67" s="76"/>
      <c r="S67" s="9">
        <f t="shared" si="96"/>
        <v>0</v>
      </c>
      <c r="T67" s="8">
        <f t="shared" si="97"/>
        <v>1</v>
      </c>
      <c r="U67" s="75">
        <f t="shared" si="98"/>
        <v>1</v>
      </c>
      <c r="V67" s="8">
        <f t="shared" si="99"/>
        <v>1</v>
      </c>
      <c r="W67" s="8">
        <f t="shared" si="100"/>
        <v>60</v>
      </c>
      <c r="Z67" s="40">
        <f t="shared" ref="Z67:Z96" si="124">IF(M67="YES",F67,0)</f>
        <v>0</v>
      </c>
      <c r="AA67" s="28">
        <f t="shared" ref="AA67:AA96" si="125">IF(N67="YES",$F67,0)</f>
        <v>4.8287956802410908E-2</v>
      </c>
      <c r="AB67" s="28">
        <f t="shared" si="101"/>
        <v>4.8287956802410908E-2</v>
      </c>
      <c r="AC67" s="28">
        <f t="shared" si="102"/>
        <v>4.8287956802410908E-2</v>
      </c>
      <c r="AD67" s="38">
        <f t="shared" si="103"/>
        <v>4.8287956802410908E-2</v>
      </c>
      <c r="AE67" s="28"/>
      <c r="AG67" s="40">
        <f t="shared" si="104"/>
        <v>0</v>
      </c>
      <c r="AH67" s="28">
        <f t="shared" si="105"/>
        <v>3.4336987039237751E-2</v>
      </c>
      <c r="AI67" s="28">
        <f t="shared" si="106"/>
        <v>3.4336987039237751E-2</v>
      </c>
      <c r="AJ67" s="28">
        <f t="shared" si="107"/>
        <v>3.4336987039237751E-2</v>
      </c>
      <c r="AK67" s="38">
        <f t="shared" si="108"/>
        <v>3.4336987039237751E-2</v>
      </c>
      <c r="AN67" s="40">
        <f t="shared" si="109"/>
        <v>0</v>
      </c>
      <c r="AO67" s="28">
        <f t="shared" si="110"/>
        <v>0.16657147625998303</v>
      </c>
      <c r="AP67" s="28">
        <f t="shared" si="111"/>
        <v>0.16657147625998303</v>
      </c>
      <c r="AQ67" s="28">
        <f t="shared" si="112"/>
        <v>0.16657147625998303</v>
      </c>
      <c r="AR67" s="38">
        <f t="shared" si="113"/>
        <v>0.16657147625998303</v>
      </c>
      <c r="AU67" s="40">
        <f t="shared" si="114"/>
        <v>0</v>
      </c>
      <c r="AV67" s="28">
        <f t="shared" si="115"/>
        <v>0.22402837609256293</v>
      </c>
      <c r="AW67" s="28">
        <f t="shared" si="116"/>
        <v>0.22402837609256293</v>
      </c>
      <c r="AX67" s="28">
        <f t="shared" si="117"/>
        <v>0.22402837609256293</v>
      </c>
      <c r="AY67" s="38">
        <f t="shared" si="118"/>
        <v>0.22402837609256293</v>
      </c>
      <c r="BB67" s="40">
        <f t="shared" si="119"/>
        <v>0</v>
      </c>
      <c r="BC67" s="28">
        <f t="shared" si="120"/>
        <v>0.10831158988266022</v>
      </c>
      <c r="BD67" s="28">
        <f t="shared" si="121"/>
        <v>0.10831158988266022</v>
      </c>
      <c r="BE67" s="28">
        <f t="shared" si="122"/>
        <v>0.10831158988266022</v>
      </c>
      <c r="BF67" s="38">
        <f t="shared" si="123"/>
        <v>0.10831158988266022</v>
      </c>
      <c r="BJ67" s="127"/>
      <c r="BQ67" s="1"/>
      <c r="BR67" s="1"/>
      <c r="BS67" s="1"/>
    </row>
    <row r="68" spans="1:71" ht="15.75" thickBot="1" x14ac:dyDescent="0.3">
      <c r="A68" s="8" t="s">
        <v>146</v>
      </c>
      <c r="B68" s="8" t="s">
        <v>147</v>
      </c>
      <c r="C68" s="7">
        <v>39499</v>
      </c>
      <c r="D68" s="30">
        <v>51</v>
      </c>
      <c r="E68" s="117"/>
      <c r="F68" s="10">
        <v>-1.9342400981726595E-3</v>
      </c>
      <c r="G68" s="10"/>
      <c r="H68" s="71">
        <v>3.9533017621866791E-2</v>
      </c>
      <c r="I68" s="71">
        <v>3.9383797666220938E-2</v>
      </c>
      <c r="J68" s="71">
        <v>2.2920632915607406E-2</v>
      </c>
      <c r="K68" s="71">
        <v>5.0322924941114844E-2</v>
      </c>
      <c r="L68" s="76"/>
      <c r="M68" s="26" t="s">
        <v>201</v>
      </c>
      <c r="N68" s="8" t="s">
        <v>201</v>
      </c>
      <c r="O68" s="30" t="s">
        <v>211</v>
      </c>
      <c r="P68" s="3" t="s">
        <v>199</v>
      </c>
      <c r="Q68" s="8">
        <v>61</v>
      </c>
      <c r="R68" s="76"/>
      <c r="S68" s="9">
        <f t="shared" si="96"/>
        <v>0</v>
      </c>
      <c r="T68" s="8">
        <f t="shared" si="97"/>
        <v>0</v>
      </c>
      <c r="U68" s="75">
        <f t="shared" si="98"/>
        <v>1</v>
      </c>
      <c r="V68" s="8">
        <f t="shared" si="99"/>
        <v>1</v>
      </c>
      <c r="W68" s="8">
        <f t="shared" si="100"/>
        <v>61</v>
      </c>
      <c r="Z68" s="40">
        <f t="shared" si="124"/>
        <v>0</v>
      </c>
      <c r="AA68" s="28">
        <f t="shared" si="125"/>
        <v>0</v>
      </c>
      <c r="AB68" s="28">
        <f t="shared" si="101"/>
        <v>-1.9342400981726595E-3</v>
      </c>
      <c r="AC68" s="28">
        <f t="shared" si="102"/>
        <v>-1.9342400981726595E-3</v>
      </c>
      <c r="AD68" s="38">
        <f t="shared" si="103"/>
        <v>-1.9342400981726595E-3</v>
      </c>
      <c r="AE68" s="28"/>
      <c r="AG68" s="40">
        <f t="shared" si="104"/>
        <v>0</v>
      </c>
      <c r="AH68" s="28">
        <f t="shared" si="105"/>
        <v>0</v>
      </c>
      <c r="AI68" s="28">
        <f t="shared" si="106"/>
        <v>3.9533017621866791E-2</v>
      </c>
      <c r="AJ68" s="28">
        <f t="shared" si="107"/>
        <v>3.9533017621866791E-2</v>
      </c>
      <c r="AK68" s="38">
        <f t="shared" si="108"/>
        <v>3.9533017621866791E-2</v>
      </c>
      <c r="AN68" s="40">
        <f t="shared" si="109"/>
        <v>0</v>
      </c>
      <c r="AO68" s="28">
        <f t="shared" si="110"/>
        <v>0</v>
      </c>
      <c r="AP68" s="28">
        <f t="shared" si="111"/>
        <v>3.9383797666220938E-2</v>
      </c>
      <c r="AQ68" s="28">
        <f t="shared" si="112"/>
        <v>3.9383797666220938E-2</v>
      </c>
      <c r="AR68" s="38">
        <f t="shared" si="113"/>
        <v>3.9383797666220938E-2</v>
      </c>
      <c r="AU68" s="40">
        <f t="shared" si="114"/>
        <v>0</v>
      </c>
      <c r="AV68" s="28">
        <f t="shared" si="115"/>
        <v>0</v>
      </c>
      <c r="AW68" s="28">
        <f t="shared" si="116"/>
        <v>2.2920632915607406E-2</v>
      </c>
      <c r="AX68" s="28">
        <f t="shared" si="117"/>
        <v>2.2920632915607406E-2</v>
      </c>
      <c r="AY68" s="38">
        <f t="shared" si="118"/>
        <v>2.2920632915607406E-2</v>
      </c>
      <c r="BB68" s="40">
        <f t="shared" si="119"/>
        <v>0</v>
      </c>
      <c r="BC68" s="28">
        <f t="shared" si="120"/>
        <v>0</v>
      </c>
      <c r="BD68" s="28">
        <f t="shared" si="121"/>
        <v>5.0322924941114844E-2</v>
      </c>
      <c r="BE68" s="28">
        <f t="shared" si="122"/>
        <v>5.0322924941114844E-2</v>
      </c>
      <c r="BF68" s="38">
        <f t="shared" si="123"/>
        <v>5.0322924941114844E-2</v>
      </c>
      <c r="BJ68" s="127"/>
      <c r="BQ68" s="1"/>
      <c r="BR68" s="1"/>
      <c r="BS68" s="1"/>
    </row>
    <row r="69" spans="1:71" ht="15.75" thickBot="1" x14ac:dyDescent="0.3">
      <c r="A69" s="8" t="s">
        <v>146</v>
      </c>
      <c r="B69" s="8" t="s">
        <v>148</v>
      </c>
      <c r="C69" s="7">
        <v>42972</v>
      </c>
      <c r="D69" s="31">
        <v>51</v>
      </c>
      <c r="E69" s="117"/>
      <c r="F69" s="6">
        <v>3.0376409238621276E-2</v>
      </c>
      <c r="G69" s="10"/>
      <c r="H69" s="71">
        <v>8.3958595753717037E-3</v>
      </c>
      <c r="I69" s="71">
        <v>4.9780348867921181E-3</v>
      </c>
      <c r="J69" s="71">
        <v>-1.5538562049233276E-2</v>
      </c>
      <c r="K69" s="71">
        <v>9.6745295780193349E-2</v>
      </c>
      <c r="L69" s="76"/>
      <c r="M69" s="26" t="s">
        <v>201</v>
      </c>
      <c r="N69" s="3" t="s">
        <v>198</v>
      </c>
      <c r="O69" s="30" t="s">
        <v>211</v>
      </c>
      <c r="P69" s="3" t="s">
        <v>199</v>
      </c>
      <c r="Q69" s="8">
        <v>48</v>
      </c>
      <c r="R69" s="76"/>
      <c r="S69" s="9">
        <f t="shared" si="96"/>
        <v>0</v>
      </c>
      <c r="T69" s="8">
        <f t="shared" si="97"/>
        <v>1</v>
      </c>
      <c r="U69" s="75">
        <f t="shared" si="98"/>
        <v>1</v>
      </c>
      <c r="V69" s="8">
        <f t="shared" si="99"/>
        <v>1</v>
      </c>
      <c r="W69" s="8">
        <f t="shared" si="100"/>
        <v>48</v>
      </c>
      <c r="Z69" s="40">
        <f t="shared" si="124"/>
        <v>0</v>
      </c>
      <c r="AA69" s="28">
        <f t="shared" si="125"/>
        <v>3.0376409238621276E-2</v>
      </c>
      <c r="AB69" s="28">
        <f t="shared" si="101"/>
        <v>3.0376409238621276E-2</v>
      </c>
      <c r="AC69" s="28">
        <f t="shared" si="102"/>
        <v>3.0376409238621276E-2</v>
      </c>
      <c r="AD69" s="38">
        <f t="shared" si="103"/>
        <v>0</v>
      </c>
      <c r="AE69" s="28"/>
      <c r="AG69" s="40">
        <f t="shared" si="104"/>
        <v>0</v>
      </c>
      <c r="AH69" s="28">
        <f t="shared" si="105"/>
        <v>8.3958595753717037E-3</v>
      </c>
      <c r="AI69" s="28">
        <f t="shared" si="106"/>
        <v>8.3958595753717037E-3</v>
      </c>
      <c r="AJ69" s="28">
        <f t="shared" si="107"/>
        <v>8.3958595753717037E-3</v>
      </c>
      <c r="AK69" s="38">
        <f t="shared" si="108"/>
        <v>0</v>
      </c>
      <c r="AN69" s="40">
        <f t="shared" si="109"/>
        <v>0</v>
      </c>
      <c r="AO69" s="28">
        <f t="shared" si="110"/>
        <v>4.9780348867921181E-3</v>
      </c>
      <c r="AP69" s="28">
        <f t="shared" si="111"/>
        <v>4.9780348867921181E-3</v>
      </c>
      <c r="AQ69" s="28">
        <f t="shared" si="112"/>
        <v>4.9780348867921181E-3</v>
      </c>
      <c r="AR69" s="38">
        <f t="shared" si="113"/>
        <v>0</v>
      </c>
      <c r="AU69" s="40">
        <f t="shared" si="114"/>
        <v>0</v>
      </c>
      <c r="AV69" s="28">
        <f t="shared" si="115"/>
        <v>-1.5538562049233276E-2</v>
      </c>
      <c r="AW69" s="28">
        <f t="shared" si="116"/>
        <v>-1.5538562049233276E-2</v>
      </c>
      <c r="AX69" s="28">
        <f t="shared" si="117"/>
        <v>-1.5538562049233276E-2</v>
      </c>
      <c r="AY69" s="38">
        <f t="shared" si="118"/>
        <v>0</v>
      </c>
      <c r="BB69" s="40">
        <f t="shared" si="119"/>
        <v>0</v>
      </c>
      <c r="BC69" s="28">
        <f t="shared" si="120"/>
        <v>9.6745295780193349E-2</v>
      </c>
      <c r="BD69" s="28">
        <f t="shared" si="121"/>
        <v>9.6745295780193349E-2</v>
      </c>
      <c r="BE69" s="28">
        <f t="shared" si="122"/>
        <v>9.6745295780193349E-2</v>
      </c>
      <c r="BF69" s="38">
        <f t="shared" si="123"/>
        <v>0</v>
      </c>
      <c r="BJ69" s="127"/>
      <c r="BQ69" s="1"/>
      <c r="BR69" s="1"/>
      <c r="BS69" s="1"/>
    </row>
    <row r="70" spans="1:71" ht="15.75" thickBot="1" x14ac:dyDescent="0.3">
      <c r="A70" s="8" t="s">
        <v>149</v>
      </c>
      <c r="B70" s="8" t="s">
        <v>150</v>
      </c>
      <c r="C70" s="7">
        <v>38338</v>
      </c>
      <c r="D70" s="33">
        <v>52</v>
      </c>
      <c r="E70" s="117"/>
      <c r="F70" s="2">
        <v>-5.3599511936375747E-3</v>
      </c>
      <c r="G70" s="10"/>
      <c r="H70" s="71">
        <v>-1.9127921468865654E-2</v>
      </c>
      <c r="I70" s="71">
        <v>-1.3796427843242663E-2</v>
      </c>
      <c r="J70" s="71">
        <v>-2.2686980308857234E-2</v>
      </c>
      <c r="K70" s="71">
        <v>-6.9157276765720005E-2</v>
      </c>
      <c r="L70" s="76"/>
      <c r="M70" s="26" t="s">
        <v>201</v>
      </c>
      <c r="N70" s="3" t="s">
        <v>198</v>
      </c>
      <c r="O70" s="30" t="s">
        <v>211</v>
      </c>
      <c r="P70" s="3" t="s">
        <v>199</v>
      </c>
      <c r="Q70" s="8">
        <v>58</v>
      </c>
      <c r="R70" s="76"/>
      <c r="S70" s="9">
        <f t="shared" si="96"/>
        <v>0</v>
      </c>
      <c r="T70" s="8">
        <f t="shared" si="97"/>
        <v>1</v>
      </c>
      <c r="U70" s="75">
        <f t="shared" si="98"/>
        <v>1</v>
      </c>
      <c r="V70" s="8">
        <f t="shared" si="99"/>
        <v>1</v>
      </c>
      <c r="W70" s="8">
        <f t="shared" si="100"/>
        <v>58</v>
      </c>
      <c r="Z70" s="40">
        <f t="shared" si="124"/>
        <v>0</v>
      </c>
      <c r="AA70" s="28">
        <f t="shared" si="125"/>
        <v>-5.3599511936375747E-3</v>
      </c>
      <c r="AB70" s="28">
        <f t="shared" si="101"/>
        <v>-5.3599511936375747E-3</v>
      </c>
      <c r="AC70" s="28">
        <f t="shared" si="102"/>
        <v>-5.3599511936375747E-3</v>
      </c>
      <c r="AD70" s="38">
        <f t="shared" si="103"/>
        <v>-5.3599511936375747E-3</v>
      </c>
      <c r="AE70" s="28"/>
      <c r="AG70" s="40">
        <f t="shared" si="104"/>
        <v>0</v>
      </c>
      <c r="AH70" s="28">
        <f t="shared" si="105"/>
        <v>-1.9127921468865654E-2</v>
      </c>
      <c r="AI70" s="28">
        <f t="shared" si="106"/>
        <v>-1.9127921468865654E-2</v>
      </c>
      <c r="AJ70" s="28">
        <f t="shared" si="107"/>
        <v>-1.9127921468865654E-2</v>
      </c>
      <c r="AK70" s="38">
        <f t="shared" si="108"/>
        <v>-1.9127921468865654E-2</v>
      </c>
      <c r="AN70" s="40">
        <f t="shared" si="109"/>
        <v>0</v>
      </c>
      <c r="AO70" s="28">
        <f t="shared" si="110"/>
        <v>-1.3796427843242663E-2</v>
      </c>
      <c r="AP70" s="28">
        <f t="shared" si="111"/>
        <v>-1.3796427843242663E-2</v>
      </c>
      <c r="AQ70" s="28">
        <f t="shared" si="112"/>
        <v>-1.3796427843242663E-2</v>
      </c>
      <c r="AR70" s="38">
        <f t="shared" si="113"/>
        <v>-1.3796427843242663E-2</v>
      </c>
      <c r="AU70" s="40">
        <f t="shared" si="114"/>
        <v>0</v>
      </c>
      <c r="AV70" s="28">
        <f t="shared" si="115"/>
        <v>-2.2686980308857234E-2</v>
      </c>
      <c r="AW70" s="28">
        <f t="shared" si="116"/>
        <v>-2.2686980308857234E-2</v>
      </c>
      <c r="AX70" s="28">
        <f t="shared" si="117"/>
        <v>-2.2686980308857234E-2</v>
      </c>
      <c r="AY70" s="38">
        <f t="shared" si="118"/>
        <v>-2.2686980308857234E-2</v>
      </c>
      <c r="BB70" s="40">
        <f t="shared" si="119"/>
        <v>0</v>
      </c>
      <c r="BC70" s="28">
        <f t="shared" si="120"/>
        <v>-6.9157276765720005E-2</v>
      </c>
      <c r="BD70" s="28">
        <f t="shared" si="121"/>
        <v>-6.9157276765720005E-2</v>
      </c>
      <c r="BE70" s="28">
        <f t="shared" si="122"/>
        <v>-6.9157276765720005E-2</v>
      </c>
      <c r="BF70" s="38">
        <f t="shared" si="123"/>
        <v>-6.9157276765720005E-2</v>
      </c>
      <c r="BJ70" s="127"/>
      <c r="BQ70" s="1"/>
      <c r="BR70" s="1"/>
      <c r="BS70" s="1"/>
    </row>
    <row r="71" spans="1:71" ht="15.75" thickBot="1" x14ac:dyDescent="0.3">
      <c r="A71" s="8" t="s">
        <v>151</v>
      </c>
      <c r="B71" s="8" t="s">
        <v>152</v>
      </c>
      <c r="C71" s="7">
        <v>38079</v>
      </c>
      <c r="D71" s="30">
        <v>54</v>
      </c>
      <c r="E71" s="117"/>
      <c r="F71" s="10">
        <v>-4.801354287219755E-2</v>
      </c>
      <c r="G71" s="10"/>
      <c r="H71" s="71">
        <v>-2.2628397171088534E-2</v>
      </c>
      <c r="I71" s="71">
        <v>-9.4074959017593635E-2</v>
      </c>
      <c r="J71" s="71">
        <v>-0.36519152425879148</v>
      </c>
      <c r="K71" s="71">
        <v>-0.28376657778455522</v>
      </c>
      <c r="M71" s="23" t="s">
        <v>201</v>
      </c>
      <c r="N71" s="3" t="s">
        <v>198</v>
      </c>
      <c r="O71" s="73" t="s">
        <v>211</v>
      </c>
      <c r="P71" s="3" t="s">
        <v>199</v>
      </c>
      <c r="Q71" s="8">
        <v>49</v>
      </c>
      <c r="S71" s="9">
        <f t="shared" si="96"/>
        <v>0</v>
      </c>
      <c r="T71" s="8">
        <f t="shared" si="97"/>
        <v>1</v>
      </c>
      <c r="U71" s="75">
        <f t="shared" si="98"/>
        <v>1</v>
      </c>
      <c r="V71" s="8">
        <f t="shared" si="99"/>
        <v>1</v>
      </c>
      <c r="W71" s="8">
        <f t="shared" si="100"/>
        <v>49</v>
      </c>
      <c r="Z71" s="40">
        <f t="shared" si="124"/>
        <v>0</v>
      </c>
      <c r="AA71" s="28">
        <f t="shared" si="125"/>
        <v>-4.801354287219755E-2</v>
      </c>
      <c r="AB71" s="28">
        <f t="shared" si="101"/>
        <v>-4.801354287219755E-2</v>
      </c>
      <c r="AC71" s="28">
        <f t="shared" si="102"/>
        <v>-4.801354287219755E-2</v>
      </c>
      <c r="AD71" s="38">
        <f t="shared" si="103"/>
        <v>0</v>
      </c>
      <c r="AE71" s="28"/>
      <c r="AG71" s="40">
        <f t="shared" si="104"/>
        <v>0</v>
      </c>
      <c r="AH71" s="28">
        <f t="shared" si="105"/>
        <v>-2.2628397171088534E-2</v>
      </c>
      <c r="AI71" s="28">
        <f t="shared" si="106"/>
        <v>-2.2628397171088534E-2</v>
      </c>
      <c r="AJ71" s="28">
        <f t="shared" si="107"/>
        <v>-2.2628397171088534E-2</v>
      </c>
      <c r="AK71" s="38">
        <f t="shared" si="108"/>
        <v>0</v>
      </c>
      <c r="AN71" s="40">
        <f t="shared" si="109"/>
        <v>0</v>
      </c>
      <c r="AO71" s="28">
        <f t="shared" si="110"/>
        <v>-9.4074959017593635E-2</v>
      </c>
      <c r="AP71" s="28">
        <f t="shared" si="111"/>
        <v>-9.4074959017593635E-2</v>
      </c>
      <c r="AQ71" s="28">
        <f t="shared" si="112"/>
        <v>-9.4074959017593635E-2</v>
      </c>
      <c r="AR71" s="38">
        <f t="shared" si="113"/>
        <v>0</v>
      </c>
      <c r="AU71" s="40">
        <f t="shared" si="114"/>
        <v>0</v>
      </c>
      <c r="AV71" s="28">
        <f t="shared" si="115"/>
        <v>-0.36519152425879148</v>
      </c>
      <c r="AW71" s="28">
        <f t="shared" si="116"/>
        <v>-0.36519152425879148</v>
      </c>
      <c r="AX71" s="28">
        <f t="shared" si="117"/>
        <v>-0.36519152425879148</v>
      </c>
      <c r="AY71" s="38">
        <f t="shared" si="118"/>
        <v>0</v>
      </c>
      <c r="BB71" s="40">
        <f t="shared" si="119"/>
        <v>0</v>
      </c>
      <c r="BC71" s="28">
        <f t="shared" si="120"/>
        <v>-0.28376657778455522</v>
      </c>
      <c r="BD71" s="28">
        <f t="shared" si="121"/>
        <v>-0.28376657778455522</v>
      </c>
      <c r="BE71" s="28">
        <f t="shared" si="122"/>
        <v>-0.28376657778455522</v>
      </c>
      <c r="BF71" s="38">
        <f t="shared" si="123"/>
        <v>0</v>
      </c>
      <c r="BJ71" s="127"/>
      <c r="BQ71" s="1"/>
      <c r="BR71" s="1"/>
      <c r="BS71" s="1"/>
    </row>
    <row r="72" spans="1:71" ht="15.75" thickBot="1" x14ac:dyDescent="0.3">
      <c r="A72" s="8" t="s">
        <v>151</v>
      </c>
      <c r="B72" s="8" t="s">
        <v>153</v>
      </c>
      <c r="C72" s="7">
        <v>38882</v>
      </c>
      <c r="D72" s="30">
        <v>54</v>
      </c>
      <c r="E72" s="117"/>
      <c r="F72" s="10">
        <v>-1.6137365340586237E-2</v>
      </c>
      <c r="G72" s="10"/>
      <c r="H72" s="71">
        <v>3.9871752078449403E-2</v>
      </c>
      <c r="I72" s="71">
        <v>-6.7218622632893785E-3</v>
      </c>
      <c r="J72" s="71">
        <v>-2.575875690337668E-2</v>
      </c>
      <c r="K72" s="71">
        <v>0.15930649516686815</v>
      </c>
      <c r="L72" s="76"/>
      <c r="M72" s="26" t="s">
        <v>201</v>
      </c>
      <c r="N72" s="8" t="s">
        <v>201</v>
      </c>
      <c r="O72" s="30" t="s">
        <v>211</v>
      </c>
      <c r="P72" s="3" t="s">
        <v>199</v>
      </c>
      <c r="Q72" s="8">
        <v>54</v>
      </c>
      <c r="R72" s="76"/>
      <c r="S72" s="9">
        <f t="shared" si="96"/>
        <v>0</v>
      </c>
      <c r="T72" s="8">
        <f t="shared" si="97"/>
        <v>0</v>
      </c>
      <c r="U72" s="75">
        <f t="shared" si="98"/>
        <v>1</v>
      </c>
      <c r="V72" s="8">
        <f t="shared" si="99"/>
        <v>1</v>
      </c>
      <c r="W72" s="8">
        <f t="shared" si="100"/>
        <v>54</v>
      </c>
      <c r="Z72" s="40">
        <f t="shared" si="124"/>
        <v>0</v>
      </c>
      <c r="AA72" s="28">
        <f t="shared" si="125"/>
        <v>0</v>
      </c>
      <c r="AB72" s="28">
        <f t="shared" si="101"/>
        <v>-1.6137365340586237E-2</v>
      </c>
      <c r="AC72" s="28">
        <f t="shared" si="102"/>
        <v>-1.6137365340586237E-2</v>
      </c>
      <c r="AD72" s="38">
        <f t="shared" si="103"/>
        <v>0</v>
      </c>
      <c r="AE72" s="28"/>
      <c r="AG72" s="40">
        <f t="shared" si="104"/>
        <v>0</v>
      </c>
      <c r="AH72" s="28">
        <f t="shared" si="105"/>
        <v>0</v>
      </c>
      <c r="AI72" s="28">
        <f t="shared" si="106"/>
        <v>3.9871752078449403E-2</v>
      </c>
      <c r="AJ72" s="28">
        <f t="shared" si="107"/>
        <v>3.9871752078449403E-2</v>
      </c>
      <c r="AK72" s="38">
        <f t="shared" si="108"/>
        <v>0</v>
      </c>
      <c r="AN72" s="40">
        <f t="shared" si="109"/>
        <v>0</v>
      </c>
      <c r="AO72" s="28">
        <f t="shared" si="110"/>
        <v>0</v>
      </c>
      <c r="AP72" s="28">
        <f t="shared" si="111"/>
        <v>-6.7218622632893785E-3</v>
      </c>
      <c r="AQ72" s="28">
        <f t="shared" si="112"/>
        <v>-6.7218622632893785E-3</v>
      </c>
      <c r="AR72" s="38">
        <f t="shared" si="113"/>
        <v>0</v>
      </c>
      <c r="AU72" s="40">
        <f t="shared" si="114"/>
        <v>0</v>
      </c>
      <c r="AV72" s="28">
        <f t="shared" si="115"/>
        <v>0</v>
      </c>
      <c r="AW72" s="28">
        <f t="shared" si="116"/>
        <v>-2.575875690337668E-2</v>
      </c>
      <c r="AX72" s="28">
        <f t="shared" si="117"/>
        <v>-2.575875690337668E-2</v>
      </c>
      <c r="AY72" s="38">
        <f t="shared" si="118"/>
        <v>0</v>
      </c>
      <c r="BB72" s="40">
        <f t="shared" si="119"/>
        <v>0</v>
      </c>
      <c r="BC72" s="28">
        <f t="shared" si="120"/>
        <v>0</v>
      </c>
      <c r="BD72" s="28">
        <f t="shared" si="121"/>
        <v>0.15930649516686815</v>
      </c>
      <c r="BE72" s="28">
        <f t="shared" si="122"/>
        <v>0.15930649516686815</v>
      </c>
      <c r="BF72" s="38">
        <f t="shared" si="123"/>
        <v>0</v>
      </c>
      <c r="BJ72" s="127"/>
      <c r="BQ72" s="1"/>
      <c r="BR72" s="1"/>
      <c r="BS72" s="1"/>
    </row>
    <row r="73" spans="1:71" ht="15.75" thickBot="1" x14ac:dyDescent="0.3">
      <c r="A73" s="8" t="s">
        <v>154</v>
      </c>
      <c r="B73" s="8" t="s">
        <v>155</v>
      </c>
      <c r="C73" s="7">
        <v>39238</v>
      </c>
      <c r="D73" s="30">
        <v>55</v>
      </c>
      <c r="E73" s="117"/>
      <c r="F73" s="10">
        <v>2.8069035020785796E-3</v>
      </c>
      <c r="G73" s="10"/>
      <c r="H73" s="71">
        <v>-3.9066426550687497E-2</v>
      </c>
      <c r="I73" s="71">
        <v>-1.2487181502638301E-2</v>
      </c>
      <c r="J73" s="71">
        <v>-7.0742587786799108E-2</v>
      </c>
      <c r="K73" s="71">
        <v>-7.6760839718824123E-2</v>
      </c>
      <c r="L73" s="76"/>
      <c r="M73" s="26" t="s">
        <v>201</v>
      </c>
      <c r="N73" s="3" t="s">
        <v>198</v>
      </c>
      <c r="O73" s="30" t="s">
        <v>211</v>
      </c>
      <c r="P73" s="3" t="s">
        <v>199</v>
      </c>
      <c r="Q73" s="8">
        <v>56</v>
      </c>
      <c r="R73" s="76"/>
      <c r="S73" s="9">
        <f t="shared" si="96"/>
        <v>0</v>
      </c>
      <c r="T73" s="8">
        <f t="shared" si="97"/>
        <v>1</v>
      </c>
      <c r="U73" s="75">
        <f t="shared" si="98"/>
        <v>1</v>
      </c>
      <c r="V73" s="8">
        <f t="shared" si="99"/>
        <v>1</v>
      </c>
      <c r="W73" s="8">
        <f t="shared" si="100"/>
        <v>56</v>
      </c>
      <c r="Z73" s="40">
        <f t="shared" si="124"/>
        <v>0</v>
      </c>
      <c r="AA73" s="28">
        <f t="shared" si="125"/>
        <v>2.8069035020785796E-3</v>
      </c>
      <c r="AB73" s="28">
        <f t="shared" si="101"/>
        <v>2.8069035020785796E-3</v>
      </c>
      <c r="AC73" s="28">
        <f t="shared" si="102"/>
        <v>2.8069035020785796E-3</v>
      </c>
      <c r="AD73" s="38">
        <f t="shared" si="103"/>
        <v>2.8069035020785796E-3</v>
      </c>
      <c r="AE73" s="28"/>
      <c r="AG73" s="40">
        <f t="shared" si="104"/>
        <v>0</v>
      </c>
      <c r="AH73" s="28">
        <f t="shared" si="105"/>
        <v>-3.9066426550687497E-2</v>
      </c>
      <c r="AI73" s="28">
        <f t="shared" si="106"/>
        <v>-3.9066426550687497E-2</v>
      </c>
      <c r="AJ73" s="28">
        <f t="shared" si="107"/>
        <v>-3.9066426550687497E-2</v>
      </c>
      <c r="AK73" s="38">
        <f t="shared" si="108"/>
        <v>-3.9066426550687497E-2</v>
      </c>
      <c r="AN73" s="40">
        <f t="shared" si="109"/>
        <v>0</v>
      </c>
      <c r="AO73" s="28">
        <f t="shared" si="110"/>
        <v>-1.2487181502638301E-2</v>
      </c>
      <c r="AP73" s="28">
        <f t="shared" si="111"/>
        <v>-1.2487181502638301E-2</v>
      </c>
      <c r="AQ73" s="28">
        <f t="shared" si="112"/>
        <v>-1.2487181502638301E-2</v>
      </c>
      <c r="AR73" s="38">
        <f t="shared" si="113"/>
        <v>-1.2487181502638301E-2</v>
      </c>
      <c r="AU73" s="40">
        <f t="shared" si="114"/>
        <v>0</v>
      </c>
      <c r="AV73" s="28">
        <f t="shared" si="115"/>
        <v>-7.0742587786799108E-2</v>
      </c>
      <c r="AW73" s="28">
        <f t="shared" si="116"/>
        <v>-7.0742587786799108E-2</v>
      </c>
      <c r="AX73" s="28">
        <f t="shared" si="117"/>
        <v>-7.0742587786799108E-2</v>
      </c>
      <c r="AY73" s="38">
        <f t="shared" si="118"/>
        <v>-7.0742587786799108E-2</v>
      </c>
      <c r="BB73" s="40">
        <f t="shared" si="119"/>
        <v>0</v>
      </c>
      <c r="BC73" s="28">
        <f t="shared" si="120"/>
        <v>-7.6760839718824123E-2</v>
      </c>
      <c r="BD73" s="28">
        <f t="shared" si="121"/>
        <v>-7.6760839718824123E-2</v>
      </c>
      <c r="BE73" s="28">
        <f t="shared" si="122"/>
        <v>-7.6760839718824123E-2</v>
      </c>
      <c r="BF73" s="38">
        <f t="shared" si="123"/>
        <v>-7.6760839718824123E-2</v>
      </c>
      <c r="BJ73" s="127"/>
      <c r="BQ73" s="1"/>
      <c r="BR73" s="1"/>
      <c r="BS73" s="1"/>
    </row>
    <row r="74" spans="1:71" ht="15.75" thickBot="1" x14ac:dyDescent="0.3">
      <c r="A74" s="8" t="s">
        <v>154</v>
      </c>
      <c r="B74" s="8" t="s">
        <v>157</v>
      </c>
      <c r="C74" s="7">
        <v>41235</v>
      </c>
      <c r="D74" s="30">
        <v>55</v>
      </c>
      <c r="E74" s="117"/>
      <c r="F74" s="10">
        <v>-2.9465769879080193E-2</v>
      </c>
      <c r="G74" s="10"/>
      <c r="H74" s="71">
        <v>-2.6626494131376646E-2</v>
      </c>
      <c r="I74" s="71">
        <v>4.9220026282000354E-2</v>
      </c>
      <c r="J74" s="71">
        <v>-0.42088200394868197</v>
      </c>
      <c r="K74" s="71">
        <v>-0.94601237331795929</v>
      </c>
      <c r="L74" s="76"/>
      <c r="M74" s="26" t="s">
        <v>198</v>
      </c>
      <c r="N74" s="8" t="s">
        <v>201</v>
      </c>
      <c r="O74" s="30" t="s">
        <v>211</v>
      </c>
      <c r="P74" s="3" t="s">
        <v>199</v>
      </c>
      <c r="Q74" s="8">
        <v>72</v>
      </c>
      <c r="R74" s="76"/>
      <c r="S74" s="9">
        <f t="shared" si="96"/>
        <v>1</v>
      </c>
      <c r="T74" s="8">
        <f t="shared" si="97"/>
        <v>0</v>
      </c>
      <c r="U74" s="75">
        <f t="shared" si="98"/>
        <v>1</v>
      </c>
      <c r="V74" s="8">
        <f t="shared" si="99"/>
        <v>1</v>
      </c>
      <c r="W74" s="8">
        <f t="shared" si="100"/>
        <v>72</v>
      </c>
      <c r="Z74" s="40">
        <f t="shared" si="124"/>
        <v>-2.9465769879080193E-2</v>
      </c>
      <c r="AA74" s="28">
        <f t="shared" si="125"/>
        <v>0</v>
      </c>
      <c r="AB74" s="28">
        <f t="shared" si="101"/>
        <v>-2.9465769879080193E-2</v>
      </c>
      <c r="AC74" s="28">
        <f t="shared" si="102"/>
        <v>-2.9465769879080193E-2</v>
      </c>
      <c r="AD74" s="38">
        <f t="shared" si="103"/>
        <v>-2.9465769879080193E-2</v>
      </c>
      <c r="AE74" s="28"/>
      <c r="AG74" s="40">
        <f t="shared" si="104"/>
        <v>-2.6626494131376646E-2</v>
      </c>
      <c r="AH74" s="28">
        <f t="shared" si="105"/>
        <v>0</v>
      </c>
      <c r="AI74" s="28">
        <f t="shared" si="106"/>
        <v>-2.6626494131376646E-2</v>
      </c>
      <c r="AJ74" s="28">
        <f t="shared" si="107"/>
        <v>-2.6626494131376646E-2</v>
      </c>
      <c r="AK74" s="38">
        <f t="shared" si="108"/>
        <v>-2.6626494131376646E-2</v>
      </c>
      <c r="AN74" s="40">
        <f t="shared" si="109"/>
        <v>4.9220026282000354E-2</v>
      </c>
      <c r="AO74" s="28">
        <f t="shared" si="110"/>
        <v>0</v>
      </c>
      <c r="AP74" s="28">
        <f t="shared" si="111"/>
        <v>4.9220026282000354E-2</v>
      </c>
      <c r="AQ74" s="28">
        <f t="shared" si="112"/>
        <v>4.9220026282000354E-2</v>
      </c>
      <c r="AR74" s="38">
        <f t="shared" si="113"/>
        <v>4.9220026282000354E-2</v>
      </c>
      <c r="AU74" s="40">
        <f t="shared" si="114"/>
        <v>-0.42088200394868197</v>
      </c>
      <c r="AV74" s="28">
        <f t="shared" si="115"/>
        <v>0</v>
      </c>
      <c r="AW74" s="28">
        <f t="shared" si="116"/>
        <v>-0.42088200394868197</v>
      </c>
      <c r="AX74" s="28">
        <f t="shared" si="117"/>
        <v>-0.42088200394868197</v>
      </c>
      <c r="AY74" s="38">
        <f t="shared" si="118"/>
        <v>-0.42088200394868197</v>
      </c>
      <c r="BB74" s="40">
        <f t="shared" si="119"/>
        <v>-0.94601237331795929</v>
      </c>
      <c r="BC74" s="28">
        <f t="shared" si="120"/>
        <v>0</v>
      </c>
      <c r="BD74" s="28">
        <f t="shared" si="121"/>
        <v>-0.94601237331795929</v>
      </c>
      <c r="BE74" s="28">
        <f t="shared" si="122"/>
        <v>-0.94601237331795929</v>
      </c>
      <c r="BF74" s="38">
        <f t="shared" si="123"/>
        <v>-0.94601237331795929</v>
      </c>
      <c r="BJ74" s="127"/>
      <c r="BQ74" s="1"/>
      <c r="BR74" s="1"/>
      <c r="BS74" s="1"/>
    </row>
    <row r="75" spans="1:71" ht="15.75" thickBot="1" x14ac:dyDescent="0.3">
      <c r="A75" s="8" t="s">
        <v>154</v>
      </c>
      <c r="B75" s="8" t="s">
        <v>158</v>
      </c>
      <c r="C75" s="7">
        <v>41772</v>
      </c>
      <c r="D75" s="31">
        <v>55</v>
      </c>
      <c r="E75" s="117"/>
      <c r="F75" s="6">
        <v>1.1751554879718636E-3</v>
      </c>
      <c r="G75" s="10"/>
      <c r="H75" s="71">
        <v>7.8227986164301298E-3</v>
      </c>
      <c r="I75" s="71">
        <v>5.4519622413443464E-2</v>
      </c>
      <c r="J75" s="71">
        <v>0.14985383082365875</v>
      </c>
      <c r="K75" s="71">
        <v>0.34810162017547641</v>
      </c>
      <c r="L75" s="76"/>
      <c r="M75" s="26" t="s">
        <v>201</v>
      </c>
      <c r="N75" s="3" t="s">
        <v>198</v>
      </c>
      <c r="O75" s="30" t="s">
        <v>212</v>
      </c>
      <c r="P75" s="3" t="s">
        <v>199</v>
      </c>
      <c r="Q75" s="8">
        <v>52</v>
      </c>
      <c r="R75" s="76"/>
      <c r="S75" s="9">
        <f t="shared" si="96"/>
        <v>0</v>
      </c>
      <c r="T75" s="8">
        <f t="shared" si="97"/>
        <v>1</v>
      </c>
      <c r="U75" s="75">
        <f t="shared" si="98"/>
        <v>0</v>
      </c>
      <c r="V75" s="8">
        <f t="shared" si="99"/>
        <v>1</v>
      </c>
      <c r="W75" s="8">
        <f t="shared" si="100"/>
        <v>52</v>
      </c>
      <c r="Z75" s="40">
        <f t="shared" si="124"/>
        <v>0</v>
      </c>
      <c r="AA75" s="28">
        <f t="shared" si="125"/>
        <v>1.1751554879718636E-3</v>
      </c>
      <c r="AB75" s="28">
        <f t="shared" si="101"/>
        <v>0</v>
      </c>
      <c r="AC75" s="28">
        <f t="shared" si="102"/>
        <v>1.1751554879718636E-3</v>
      </c>
      <c r="AD75" s="38">
        <f t="shared" si="103"/>
        <v>0</v>
      </c>
      <c r="AE75" s="28"/>
      <c r="AG75" s="40">
        <f t="shared" si="104"/>
        <v>0</v>
      </c>
      <c r="AH75" s="28">
        <f t="shared" si="105"/>
        <v>7.8227986164301298E-3</v>
      </c>
      <c r="AI75" s="28">
        <f t="shared" si="106"/>
        <v>0</v>
      </c>
      <c r="AJ75" s="28">
        <f t="shared" si="107"/>
        <v>7.8227986164301298E-3</v>
      </c>
      <c r="AK75" s="38">
        <f t="shared" si="108"/>
        <v>0</v>
      </c>
      <c r="AN75" s="40">
        <f t="shared" si="109"/>
        <v>0</v>
      </c>
      <c r="AO75" s="28">
        <f t="shared" si="110"/>
        <v>5.4519622413443464E-2</v>
      </c>
      <c r="AP75" s="28">
        <f t="shared" si="111"/>
        <v>0</v>
      </c>
      <c r="AQ75" s="28">
        <f t="shared" si="112"/>
        <v>5.4519622413443464E-2</v>
      </c>
      <c r="AR75" s="38">
        <f t="shared" si="113"/>
        <v>0</v>
      </c>
      <c r="AU75" s="40">
        <f t="shared" si="114"/>
        <v>0</v>
      </c>
      <c r="AV75" s="28">
        <f t="shared" si="115"/>
        <v>0.14985383082365875</v>
      </c>
      <c r="AW75" s="28">
        <f t="shared" si="116"/>
        <v>0</v>
      </c>
      <c r="AX75" s="28">
        <f t="shared" si="117"/>
        <v>0.14985383082365875</v>
      </c>
      <c r="AY75" s="38">
        <f t="shared" si="118"/>
        <v>0</v>
      </c>
      <c r="BB75" s="40">
        <f t="shared" si="119"/>
        <v>0</v>
      </c>
      <c r="BC75" s="28">
        <f t="shared" si="120"/>
        <v>0.34810162017547641</v>
      </c>
      <c r="BD75" s="28">
        <f t="shared" si="121"/>
        <v>0</v>
      </c>
      <c r="BE75" s="28">
        <f t="shared" si="122"/>
        <v>0.34810162017547641</v>
      </c>
      <c r="BF75" s="38">
        <f t="shared" si="123"/>
        <v>0</v>
      </c>
      <c r="BJ75" s="127"/>
      <c r="BQ75" s="1"/>
      <c r="BR75" s="1"/>
      <c r="BS75" s="1"/>
    </row>
    <row r="76" spans="1:71" ht="15.75" thickBot="1" x14ac:dyDescent="0.3">
      <c r="A76" s="8" t="s">
        <v>159</v>
      </c>
      <c r="B76" s="8" t="s">
        <v>160</v>
      </c>
      <c r="C76" s="7">
        <v>40673</v>
      </c>
      <c r="D76" s="32">
        <v>57</v>
      </c>
      <c r="E76" s="117"/>
      <c r="F76" s="10">
        <v>1.8691788909699768E-2</v>
      </c>
      <c r="G76" s="10"/>
      <c r="H76" s="71">
        <v>9.8163626731636762E-3</v>
      </c>
      <c r="I76" s="71">
        <v>-4.9250829272344879E-4</v>
      </c>
      <c r="J76" s="71">
        <v>-7.5541654955989204E-2</v>
      </c>
      <c r="K76" s="71">
        <v>-0.16954638673149225</v>
      </c>
      <c r="L76" s="76"/>
      <c r="M76" s="26" t="s">
        <v>201</v>
      </c>
      <c r="N76" s="8" t="s">
        <v>201</v>
      </c>
      <c r="O76" s="30" t="s">
        <v>211</v>
      </c>
      <c r="P76" s="3" t="s">
        <v>199</v>
      </c>
      <c r="Q76" s="8">
        <v>49</v>
      </c>
      <c r="R76" s="76"/>
      <c r="S76" s="9">
        <f t="shared" si="96"/>
        <v>0</v>
      </c>
      <c r="T76" s="8">
        <f t="shared" si="97"/>
        <v>0</v>
      </c>
      <c r="U76" s="75">
        <f t="shared" si="98"/>
        <v>1</v>
      </c>
      <c r="V76" s="8">
        <f t="shared" si="99"/>
        <v>1</v>
      </c>
      <c r="W76" s="8">
        <f t="shared" si="100"/>
        <v>49</v>
      </c>
      <c r="Z76" s="40">
        <f t="shared" si="124"/>
        <v>0</v>
      </c>
      <c r="AA76" s="28">
        <f t="shared" si="125"/>
        <v>0</v>
      </c>
      <c r="AB76" s="28">
        <f t="shared" si="101"/>
        <v>1.8691788909699768E-2</v>
      </c>
      <c r="AC76" s="28">
        <f t="shared" si="102"/>
        <v>1.8691788909699768E-2</v>
      </c>
      <c r="AD76" s="38">
        <f t="shared" si="103"/>
        <v>0</v>
      </c>
      <c r="AE76" s="28"/>
      <c r="AG76" s="40">
        <f t="shared" si="104"/>
        <v>0</v>
      </c>
      <c r="AH76" s="28">
        <f t="shared" si="105"/>
        <v>0</v>
      </c>
      <c r="AI76" s="28">
        <f t="shared" si="106"/>
        <v>9.8163626731636762E-3</v>
      </c>
      <c r="AJ76" s="28">
        <f t="shared" si="107"/>
        <v>9.8163626731636762E-3</v>
      </c>
      <c r="AK76" s="38">
        <f t="shared" si="108"/>
        <v>0</v>
      </c>
      <c r="AN76" s="40">
        <f t="shared" si="109"/>
        <v>0</v>
      </c>
      <c r="AO76" s="28">
        <f t="shared" si="110"/>
        <v>0</v>
      </c>
      <c r="AP76" s="28">
        <f t="shared" si="111"/>
        <v>-4.9250829272344879E-4</v>
      </c>
      <c r="AQ76" s="28">
        <f t="shared" si="112"/>
        <v>-4.9250829272344879E-4</v>
      </c>
      <c r="AR76" s="38">
        <f t="shared" si="113"/>
        <v>0</v>
      </c>
      <c r="AU76" s="40">
        <f t="shared" si="114"/>
        <v>0</v>
      </c>
      <c r="AV76" s="28">
        <f t="shared" si="115"/>
        <v>0</v>
      </c>
      <c r="AW76" s="28">
        <f t="shared" si="116"/>
        <v>-7.5541654955989204E-2</v>
      </c>
      <c r="AX76" s="28">
        <f t="shared" si="117"/>
        <v>-7.5541654955989204E-2</v>
      </c>
      <c r="AY76" s="38">
        <f t="shared" si="118"/>
        <v>0</v>
      </c>
      <c r="BB76" s="40">
        <f t="shared" si="119"/>
        <v>0</v>
      </c>
      <c r="BC76" s="28">
        <f t="shared" si="120"/>
        <v>0</v>
      </c>
      <c r="BD76" s="28">
        <f t="shared" si="121"/>
        <v>-0.16954638673149225</v>
      </c>
      <c r="BE76" s="28">
        <f t="shared" si="122"/>
        <v>-0.16954638673149225</v>
      </c>
      <c r="BF76" s="38">
        <f t="shared" si="123"/>
        <v>0</v>
      </c>
      <c r="BJ76" s="127"/>
      <c r="BQ76" s="1"/>
      <c r="BR76" s="1"/>
      <c r="BS76" s="1"/>
    </row>
    <row r="77" spans="1:71" ht="15.75" thickBot="1" x14ac:dyDescent="0.3">
      <c r="A77" s="8" t="s">
        <v>159</v>
      </c>
      <c r="B77" s="8" t="s">
        <v>161</v>
      </c>
      <c r="C77" s="7">
        <v>41652</v>
      </c>
      <c r="D77" s="30">
        <v>57</v>
      </c>
      <c r="E77" s="117"/>
      <c r="F77" s="10">
        <v>4.0479402480720648E-2</v>
      </c>
      <c r="G77" s="10"/>
      <c r="H77" s="71">
        <v>4.2064743415524714E-2</v>
      </c>
      <c r="I77" s="71">
        <v>3.780970004708048E-2</v>
      </c>
      <c r="J77" s="71">
        <v>3.1026391974316229E-2</v>
      </c>
      <c r="K77" s="71">
        <v>-4.7476917342884714E-2</v>
      </c>
      <c r="L77" s="76"/>
      <c r="M77" s="26" t="s">
        <v>201</v>
      </c>
      <c r="N77" s="3" t="s">
        <v>198</v>
      </c>
      <c r="O77" s="30" t="s">
        <v>212</v>
      </c>
      <c r="P77" s="3" t="s">
        <v>199</v>
      </c>
      <c r="Q77" s="8">
        <v>59</v>
      </c>
      <c r="R77" s="76"/>
      <c r="S77" s="9">
        <f t="shared" si="96"/>
        <v>0</v>
      </c>
      <c r="T77" s="8">
        <f t="shared" si="97"/>
        <v>1</v>
      </c>
      <c r="U77" s="75">
        <f t="shared" si="98"/>
        <v>0</v>
      </c>
      <c r="V77" s="8">
        <f t="shared" si="99"/>
        <v>1</v>
      </c>
      <c r="W77" s="8">
        <f t="shared" si="100"/>
        <v>59</v>
      </c>
      <c r="Z77" s="40">
        <f t="shared" si="124"/>
        <v>0</v>
      </c>
      <c r="AA77" s="28">
        <f t="shared" si="125"/>
        <v>4.0479402480720648E-2</v>
      </c>
      <c r="AB77" s="28">
        <f t="shared" si="101"/>
        <v>0</v>
      </c>
      <c r="AC77" s="28">
        <f t="shared" si="102"/>
        <v>4.0479402480720648E-2</v>
      </c>
      <c r="AD77" s="38">
        <f t="shared" si="103"/>
        <v>4.0479402480720648E-2</v>
      </c>
      <c r="AE77" s="28"/>
      <c r="AG77" s="40">
        <f t="shared" si="104"/>
        <v>0</v>
      </c>
      <c r="AH77" s="28">
        <f t="shared" si="105"/>
        <v>4.2064743415524714E-2</v>
      </c>
      <c r="AI77" s="28">
        <f t="shared" si="106"/>
        <v>0</v>
      </c>
      <c r="AJ77" s="28">
        <f t="shared" si="107"/>
        <v>4.2064743415524714E-2</v>
      </c>
      <c r="AK77" s="38">
        <f t="shared" si="108"/>
        <v>4.2064743415524714E-2</v>
      </c>
      <c r="AN77" s="40">
        <f t="shared" si="109"/>
        <v>0</v>
      </c>
      <c r="AO77" s="28">
        <f t="shared" si="110"/>
        <v>3.780970004708048E-2</v>
      </c>
      <c r="AP77" s="28">
        <f t="shared" si="111"/>
        <v>0</v>
      </c>
      <c r="AQ77" s="28">
        <f t="shared" si="112"/>
        <v>3.780970004708048E-2</v>
      </c>
      <c r="AR77" s="38">
        <f t="shared" si="113"/>
        <v>3.780970004708048E-2</v>
      </c>
      <c r="AU77" s="40">
        <f t="shared" si="114"/>
        <v>0</v>
      </c>
      <c r="AV77" s="28">
        <f t="shared" si="115"/>
        <v>3.1026391974316229E-2</v>
      </c>
      <c r="AW77" s="28">
        <f t="shared" si="116"/>
        <v>0</v>
      </c>
      <c r="AX77" s="28">
        <f t="shared" si="117"/>
        <v>3.1026391974316229E-2</v>
      </c>
      <c r="AY77" s="38">
        <f t="shared" si="118"/>
        <v>3.1026391974316229E-2</v>
      </c>
      <c r="BB77" s="40">
        <f t="shared" si="119"/>
        <v>0</v>
      </c>
      <c r="BC77" s="28">
        <f t="shared" si="120"/>
        <v>-4.7476917342884714E-2</v>
      </c>
      <c r="BD77" s="28">
        <f t="shared" si="121"/>
        <v>0</v>
      </c>
      <c r="BE77" s="28">
        <f t="shared" si="122"/>
        <v>-4.7476917342884714E-2</v>
      </c>
      <c r="BF77" s="38">
        <f t="shared" si="123"/>
        <v>-4.7476917342884714E-2</v>
      </c>
      <c r="BJ77" s="127"/>
      <c r="BQ77" s="1"/>
      <c r="BR77" s="1"/>
      <c r="BS77" s="1"/>
    </row>
    <row r="78" spans="1:71" ht="15.75" thickBot="1" x14ac:dyDescent="0.3">
      <c r="A78" s="8" t="s">
        <v>159</v>
      </c>
      <c r="B78" s="8" t="s">
        <v>162</v>
      </c>
      <c r="C78" s="7">
        <v>42501</v>
      </c>
      <c r="D78" s="30">
        <v>57</v>
      </c>
      <c r="E78" s="117"/>
      <c r="F78" s="10">
        <v>1.0758619569017264E-2</v>
      </c>
      <c r="G78" s="10"/>
      <c r="H78" s="71">
        <v>9.0740665816615829E-2</v>
      </c>
      <c r="I78" s="71">
        <v>6.4189956767969181E-2</v>
      </c>
      <c r="J78" s="71">
        <v>0.14340592640949454</v>
      </c>
      <c r="K78" s="71">
        <v>0.14469641778047013</v>
      </c>
      <c r="L78" s="76"/>
      <c r="M78" s="26" t="s">
        <v>201</v>
      </c>
      <c r="N78" s="8" t="s">
        <v>201</v>
      </c>
      <c r="O78" s="30" t="s">
        <v>211</v>
      </c>
      <c r="P78" s="3" t="s">
        <v>199</v>
      </c>
      <c r="Q78" s="8">
        <v>54</v>
      </c>
      <c r="R78" s="76"/>
      <c r="S78" s="9">
        <f t="shared" si="96"/>
        <v>0</v>
      </c>
      <c r="T78" s="8">
        <f t="shared" si="97"/>
        <v>0</v>
      </c>
      <c r="U78" s="75">
        <f t="shared" si="98"/>
        <v>1</v>
      </c>
      <c r="V78" s="8">
        <f t="shared" si="99"/>
        <v>1</v>
      </c>
      <c r="W78" s="8">
        <f t="shared" si="100"/>
        <v>54</v>
      </c>
      <c r="Z78" s="40">
        <f t="shared" si="124"/>
        <v>0</v>
      </c>
      <c r="AA78" s="28">
        <f t="shared" si="125"/>
        <v>0</v>
      </c>
      <c r="AB78" s="28">
        <f t="shared" si="101"/>
        <v>1.0758619569017264E-2</v>
      </c>
      <c r="AC78" s="28">
        <f t="shared" si="102"/>
        <v>1.0758619569017264E-2</v>
      </c>
      <c r="AD78" s="38">
        <f t="shared" si="103"/>
        <v>0</v>
      </c>
      <c r="AE78" s="28"/>
      <c r="AG78" s="40">
        <f t="shared" si="104"/>
        <v>0</v>
      </c>
      <c r="AH78" s="28">
        <f t="shared" si="105"/>
        <v>0</v>
      </c>
      <c r="AI78" s="28">
        <f t="shared" si="106"/>
        <v>9.0740665816615829E-2</v>
      </c>
      <c r="AJ78" s="28">
        <f t="shared" si="107"/>
        <v>9.0740665816615829E-2</v>
      </c>
      <c r="AK78" s="38">
        <f t="shared" si="108"/>
        <v>0</v>
      </c>
      <c r="AN78" s="40">
        <f t="shared" si="109"/>
        <v>0</v>
      </c>
      <c r="AO78" s="28">
        <f t="shared" si="110"/>
        <v>0</v>
      </c>
      <c r="AP78" s="28">
        <f t="shared" si="111"/>
        <v>6.4189956767969181E-2</v>
      </c>
      <c r="AQ78" s="28">
        <f t="shared" si="112"/>
        <v>6.4189956767969181E-2</v>
      </c>
      <c r="AR78" s="38">
        <f t="shared" si="113"/>
        <v>0</v>
      </c>
      <c r="AU78" s="40">
        <f t="shared" si="114"/>
        <v>0</v>
      </c>
      <c r="AV78" s="28">
        <f t="shared" si="115"/>
        <v>0</v>
      </c>
      <c r="AW78" s="28">
        <f t="shared" si="116"/>
        <v>0.14340592640949454</v>
      </c>
      <c r="AX78" s="28">
        <f t="shared" si="117"/>
        <v>0.14340592640949454</v>
      </c>
      <c r="AY78" s="38">
        <f t="shared" si="118"/>
        <v>0</v>
      </c>
      <c r="BB78" s="40">
        <f t="shared" si="119"/>
        <v>0</v>
      </c>
      <c r="BC78" s="28">
        <f t="shared" si="120"/>
        <v>0</v>
      </c>
      <c r="BD78" s="28">
        <f t="shared" si="121"/>
        <v>0.14469641778047013</v>
      </c>
      <c r="BE78" s="28">
        <f t="shared" si="122"/>
        <v>0.14469641778047013</v>
      </c>
      <c r="BF78" s="38">
        <f t="shared" si="123"/>
        <v>0</v>
      </c>
      <c r="BJ78" s="127"/>
      <c r="BQ78" s="1"/>
      <c r="BR78" s="1"/>
      <c r="BS78" s="1"/>
    </row>
    <row r="79" spans="1:71" ht="15.75" thickBot="1" x14ac:dyDescent="0.3">
      <c r="A79" s="8" t="s">
        <v>159</v>
      </c>
      <c r="B79" s="8" t="s">
        <v>163</v>
      </c>
      <c r="C79" s="7">
        <v>43199</v>
      </c>
      <c r="D79" s="31">
        <v>57</v>
      </c>
      <c r="E79" s="117"/>
      <c r="F79" s="6">
        <v>8.018227001362694E-3</v>
      </c>
      <c r="G79" s="10"/>
      <c r="H79" s="71">
        <v>1.2852353000049109E-2</v>
      </c>
      <c r="I79" s="71">
        <v>6.6270308067248596E-2</v>
      </c>
      <c r="J79" s="71">
        <v>8.7850668756025777E-2</v>
      </c>
      <c r="K79" s="71">
        <v>0.11331032902734922</v>
      </c>
      <c r="L79" s="76"/>
      <c r="M79" s="26" t="s">
        <v>201</v>
      </c>
      <c r="N79" s="3" t="s">
        <v>198</v>
      </c>
      <c r="O79" s="30" t="s">
        <v>211</v>
      </c>
      <c r="P79" s="3" t="s">
        <v>199</v>
      </c>
      <c r="Q79" s="8">
        <v>42</v>
      </c>
      <c r="R79" s="76"/>
      <c r="S79" s="9">
        <f t="shared" si="96"/>
        <v>0</v>
      </c>
      <c r="T79" s="8">
        <f t="shared" si="97"/>
        <v>1</v>
      </c>
      <c r="U79" s="75">
        <f t="shared" si="98"/>
        <v>1</v>
      </c>
      <c r="V79" s="8">
        <f t="shared" si="99"/>
        <v>1</v>
      </c>
      <c r="W79" s="8">
        <f t="shared" si="100"/>
        <v>42</v>
      </c>
      <c r="Z79" s="40">
        <f t="shared" si="124"/>
        <v>0</v>
      </c>
      <c r="AA79" s="28">
        <f t="shared" si="125"/>
        <v>8.018227001362694E-3</v>
      </c>
      <c r="AB79" s="28">
        <f t="shared" si="101"/>
        <v>8.018227001362694E-3</v>
      </c>
      <c r="AC79" s="28">
        <f t="shared" si="102"/>
        <v>8.018227001362694E-3</v>
      </c>
      <c r="AD79" s="38">
        <f t="shared" si="103"/>
        <v>0</v>
      </c>
      <c r="AE79" s="28"/>
      <c r="AG79" s="40">
        <f t="shared" si="104"/>
        <v>0</v>
      </c>
      <c r="AH79" s="28">
        <f t="shared" si="105"/>
        <v>1.2852353000049109E-2</v>
      </c>
      <c r="AI79" s="28">
        <f t="shared" si="106"/>
        <v>1.2852353000049109E-2</v>
      </c>
      <c r="AJ79" s="28">
        <f t="shared" si="107"/>
        <v>1.2852353000049109E-2</v>
      </c>
      <c r="AK79" s="38">
        <f t="shared" si="108"/>
        <v>0</v>
      </c>
      <c r="AN79" s="40">
        <f t="shared" si="109"/>
        <v>0</v>
      </c>
      <c r="AO79" s="28">
        <f t="shared" si="110"/>
        <v>6.6270308067248596E-2</v>
      </c>
      <c r="AP79" s="28">
        <f t="shared" si="111"/>
        <v>6.6270308067248596E-2</v>
      </c>
      <c r="AQ79" s="28">
        <f t="shared" si="112"/>
        <v>6.6270308067248596E-2</v>
      </c>
      <c r="AR79" s="38">
        <f t="shared" si="113"/>
        <v>0</v>
      </c>
      <c r="AU79" s="40">
        <f t="shared" si="114"/>
        <v>0</v>
      </c>
      <c r="AV79" s="28">
        <f t="shared" si="115"/>
        <v>8.7850668756025777E-2</v>
      </c>
      <c r="AW79" s="28">
        <f t="shared" si="116"/>
        <v>8.7850668756025777E-2</v>
      </c>
      <c r="AX79" s="28">
        <f t="shared" si="117"/>
        <v>8.7850668756025777E-2</v>
      </c>
      <c r="AY79" s="38">
        <f t="shared" si="118"/>
        <v>0</v>
      </c>
      <c r="BB79" s="40">
        <f t="shared" si="119"/>
        <v>0</v>
      </c>
      <c r="BC79" s="28">
        <f t="shared" si="120"/>
        <v>0.11331032902734922</v>
      </c>
      <c r="BD79" s="28">
        <f t="shared" si="121"/>
        <v>0.11331032902734922</v>
      </c>
      <c r="BE79" s="28">
        <f t="shared" si="122"/>
        <v>0.11331032902734922</v>
      </c>
      <c r="BF79" s="38">
        <f t="shared" si="123"/>
        <v>0</v>
      </c>
      <c r="BJ79" s="127"/>
      <c r="BQ79" s="1"/>
      <c r="BR79" s="1"/>
      <c r="BS79" s="1"/>
    </row>
    <row r="80" spans="1:71" ht="15.75" thickBot="1" x14ac:dyDescent="0.3">
      <c r="A80" s="8" t="s">
        <v>164</v>
      </c>
      <c r="B80" s="8" t="s">
        <v>165</v>
      </c>
      <c r="C80" s="7">
        <v>42653</v>
      </c>
      <c r="D80" s="30">
        <v>58</v>
      </c>
      <c r="E80" s="117"/>
      <c r="F80" s="2">
        <v>1.0288280139527725E-2</v>
      </c>
      <c r="G80" s="10"/>
      <c r="H80" s="71">
        <v>-3.9788360943101155E-2</v>
      </c>
      <c r="I80" s="71">
        <v>-8.2215146905963488E-2</v>
      </c>
      <c r="J80" s="71">
        <v>-4.6690035912667044E-2</v>
      </c>
      <c r="K80" s="71">
        <v>-6.8944966721413467E-2</v>
      </c>
      <c r="L80" s="76"/>
      <c r="M80" s="26" t="s">
        <v>201</v>
      </c>
      <c r="N80" s="3" t="s">
        <v>198</v>
      </c>
      <c r="O80" s="30" t="s">
        <v>211</v>
      </c>
      <c r="P80" s="3" t="s">
        <v>199</v>
      </c>
      <c r="Q80" s="8">
        <v>41</v>
      </c>
      <c r="R80" s="76"/>
      <c r="S80" s="9">
        <f t="shared" si="96"/>
        <v>0</v>
      </c>
      <c r="T80" s="8">
        <f t="shared" si="97"/>
        <v>1</v>
      </c>
      <c r="U80" s="75">
        <f t="shared" si="98"/>
        <v>1</v>
      </c>
      <c r="V80" s="8">
        <f t="shared" si="99"/>
        <v>1</v>
      </c>
      <c r="W80" s="8">
        <f t="shared" si="100"/>
        <v>41</v>
      </c>
      <c r="Z80" s="40">
        <f t="shared" si="124"/>
        <v>0</v>
      </c>
      <c r="AA80" s="28">
        <f t="shared" si="125"/>
        <v>1.0288280139527725E-2</v>
      </c>
      <c r="AB80" s="28">
        <f t="shared" si="101"/>
        <v>1.0288280139527725E-2</v>
      </c>
      <c r="AC80" s="28">
        <f t="shared" si="102"/>
        <v>1.0288280139527725E-2</v>
      </c>
      <c r="AD80" s="38">
        <f t="shared" si="103"/>
        <v>0</v>
      </c>
      <c r="AE80" s="28"/>
      <c r="AG80" s="40">
        <f t="shared" si="104"/>
        <v>0</v>
      </c>
      <c r="AH80" s="28">
        <f t="shared" si="105"/>
        <v>-3.9788360943101155E-2</v>
      </c>
      <c r="AI80" s="28">
        <f t="shared" si="106"/>
        <v>-3.9788360943101155E-2</v>
      </c>
      <c r="AJ80" s="28">
        <f t="shared" si="107"/>
        <v>-3.9788360943101155E-2</v>
      </c>
      <c r="AK80" s="38">
        <f t="shared" si="108"/>
        <v>0</v>
      </c>
      <c r="AN80" s="40">
        <f t="shared" si="109"/>
        <v>0</v>
      </c>
      <c r="AO80" s="28">
        <f t="shared" si="110"/>
        <v>-8.2215146905963488E-2</v>
      </c>
      <c r="AP80" s="28">
        <f t="shared" si="111"/>
        <v>-8.2215146905963488E-2</v>
      </c>
      <c r="AQ80" s="28">
        <f t="shared" si="112"/>
        <v>-8.2215146905963488E-2</v>
      </c>
      <c r="AR80" s="38">
        <f t="shared" si="113"/>
        <v>0</v>
      </c>
      <c r="AU80" s="40">
        <f t="shared" si="114"/>
        <v>0</v>
      </c>
      <c r="AV80" s="28">
        <f t="shared" si="115"/>
        <v>-4.6690035912667044E-2</v>
      </c>
      <c r="AW80" s="28">
        <f t="shared" si="116"/>
        <v>-4.6690035912667044E-2</v>
      </c>
      <c r="AX80" s="28">
        <f t="shared" si="117"/>
        <v>-4.6690035912667044E-2</v>
      </c>
      <c r="AY80" s="38">
        <f t="shared" si="118"/>
        <v>0</v>
      </c>
      <c r="BB80" s="40">
        <f t="shared" si="119"/>
        <v>0</v>
      </c>
      <c r="BC80" s="28">
        <f t="shared" si="120"/>
        <v>-6.8944966721413467E-2</v>
      </c>
      <c r="BD80" s="28">
        <f t="shared" si="121"/>
        <v>-6.8944966721413467E-2</v>
      </c>
      <c r="BE80" s="28">
        <f t="shared" si="122"/>
        <v>-6.8944966721413467E-2</v>
      </c>
      <c r="BF80" s="38">
        <f t="shared" si="123"/>
        <v>0</v>
      </c>
      <c r="BJ80" s="127"/>
      <c r="BQ80" s="1"/>
      <c r="BR80" s="1"/>
      <c r="BS80" s="1"/>
    </row>
    <row r="81" spans="1:71" ht="15.75" thickBot="1" x14ac:dyDescent="0.3">
      <c r="A81" s="8" t="s">
        <v>166</v>
      </c>
      <c r="B81" s="8" t="s">
        <v>167</v>
      </c>
      <c r="C81" s="7">
        <v>40567</v>
      </c>
      <c r="D81" s="33">
        <v>59</v>
      </c>
      <c r="E81" s="117"/>
      <c r="F81" s="2">
        <v>1.5190156990061751E-2</v>
      </c>
      <c r="G81" s="10"/>
      <c r="H81" s="71">
        <v>9.846663243489661E-3</v>
      </c>
      <c r="I81" s="71">
        <v>2.4438756623749489E-2</v>
      </c>
      <c r="J81" s="71">
        <v>5.2141088078248896E-2</v>
      </c>
      <c r="K81" s="71">
        <v>5.8312993673055806E-2</v>
      </c>
      <c r="L81" s="76"/>
      <c r="M81" s="26" t="s">
        <v>201</v>
      </c>
      <c r="N81" s="3" t="s">
        <v>198</v>
      </c>
      <c r="O81" s="30" t="s">
        <v>211</v>
      </c>
      <c r="P81" s="3" t="s">
        <v>199</v>
      </c>
      <c r="Q81" s="8">
        <v>52</v>
      </c>
      <c r="R81" s="76"/>
      <c r="S81" s="9">
        <f t="shared" si="96"/>
        <v>0</v>
      </c>
      <c r="T81" s="8">
        <f t="shared" si="97"/>
        <v>1</v>
      </c>
      <c r="U81" s="75">
        <f t="shared" si="98"/>
        <v>1</v>
      </c>
      <c r="V81" s="8">
        <f t="shared" si="99"/>
        <v>1</v>
      </c>
      <c r="W81" s="8">
        <f t="shared" si="100"/>
        <v>52</v>
      </c>
      <c r="Z81" s="40">
        <f t="shared" si="124"/>
        <v>0</v>
      </c>
      <c r="AA81" s="28">
        <f t="shared" si="125"/>
        <v>1.5190156990061751E-2</v>
      </c>
      <c r="AB81" s="28">
        <f t="shared" si="101"/>
        <v>1.5190156990061751E-2</v>
      </c>
      <c r="AC81" s="28">
        <f t="shared" si="102"/>
        <v>1.5190156990061751E-2</v>
      </c>
      <c r="AD81" s="38">
        <f t="shared" si="103"/>
        <v>0</v>
      </c>
      <c r="AE81" s="28"/>
      <c r="AG81" s="40">
        <f t="shared" si="104"/>
        <v>0</v>
      </c>
      <c r="AH81" s="28">
        <f t="shared" si="105"/>
        <v>9.846663243489661E-3</v>
      </c>
      <c r="AI81" s="28">
        <f t="shared" si="106"/>
        <v>9.846663243489661E-3</v>
      </c>
      <c r="AJ81" s="28">
        <f t="shared" si="107"/>
        <v>9.846663243489661E-3</v>
      </c>
      <c r="AK81" s="38">
        <f t="shared" si="108"/>
        <v>0</v>
      </c>
      <c r="AN81" s="40">
        <f t="shared" si="109"/>
        <v>0</v>
      </c>
      <c r="AO81" s="28">
        <f t="shared" si="110"/>
        <v>2.4438756623749489E-2</v>
      </c>
      <c r="AP81" s="28">
        <f t="shared" si="111"/>
        <v>2.4438756623749489E-2</v>
      </c>
      <c r="AQ81" s="28">
        <f t="shared" si="112"/>
        <v>2.4438756623749489E-2</v>
      </c>
      <c r="AR81" s="38">
        <f t="shared" si="113"/>
        <v>0</v>
      </c>
      <c r="AU81" s="40">
        <f t="shared" si="114"/>
        <v>0</v>
      </c>
      <c r="AV81" s="28">
        <f t="shared" si="115"/>
        <v>5.2141088078248896E-2</v>
      </c>
      <c r="AW81" s="28">
        <f t="shared" si="116"/>
        <v>5.2141088078248896E-2</v>
      </c>
      <c r="AX81" s="28">
        <f t="shared" si="117"/>
        <v>5.2141088078248896E-2</v>
      </c>
      <c r="AY81" s="38">
        <f t="shared" si="118"/>
        <v>0</v>
      </c>
      <c r="BB81" s="40">
        <f t="shared" si="119"/>
        <v>0</v>
      </c>
      <c r="BC81" s="28">
        <f t="shared" si="120"/>
        <v>5.8312993673055806E-2</v>
      </c>
      <c r="BD81" s="28">
        <f t="shared" si="121"/>
        <v>5.8312993673055806E-2</v>
      </c>
      <c r="BE81" s="28">
        <f t="shared" si="122"/>
        <v>5.8312993673055806E-2</v>
      </c>
      <c r="BF81" s="38">
        <f t="shared" si="123"/>
        <v>0</v>
      </c>
      <c r="BJ81" s="127"/>
      <c r="BQ81" s="1"/>
      <c r="BR81" s="1"/>
      <c r="BS81" s="1"/>
    </row>
    <row r="82" spans="1:71" ht="15.75" thickBot="1" x14ac:dyDescent="0.3">
      <c r="A82" s="8" t="s">
        <v>168</v>
      </c>
      <c r="B82" s="8" t="s">
        <v>169</v>
      </c>
      <c r="C82" s="7">
        <v>42594</v>
      </c>
      <c r="D82" s="30">
        <v>60</v>
      </c>
      <c r="E82" s="117"/>
      <c r="F82" s="2">
        <v>2.9813508485552788E-3</v>
      </c>
      <c r="G82" s="10"/>
      <c r="H82" s="71">
        <v>-6.6369549272469283E-2</v>
      </c>
      <c r="I82" s="71">
        <v>-4.6933821582471724E-2</v>
      </c>
      <c r="J82" s="71">
        <v>-9.6960610960854232E-3</v>
      </c>
      <c r="K82" s="71">
        <v>8.6285647124184114E-2</v>
      </c>
      <c r="L82" s="76"/>
      <c r="M82" s="26" t="s">
        <v>201</v>
      </c>
      <c r="N82" s="8" t="s">
        <v>201</v>
      </c>
      <c r="O82" s="30" t="s">
        <v>211</v>
      </c>
      <c r="P82" s="3" t="s">
        <v>199</v>
      </c>
      <c r="Q82" s="8">
        <v>43</v>
      </c>
      <c r="R82" s="76"/>
      <c r="S82" s="9">
        <f t="shared" si="96"/>
        <v>0</v>
      </c>
      <c r="T82" s="8">
        <f t="shared" si="97"/>
        <v>0</v>
      </c>
      <c r="U82" s="75">
        <f t="shared" si="98"/>
        <v>1</v>
      </c>
      <c r="V82" s="8">
        <f t="shared" si="99"/>
        <v>1</v>
      </c>
      <c r="W82" s="8">
        <f t="shared" si="100"/>
        <v>43</v>
      </c>
      <c r="Z82" s="40">
        <f t="shared" si="124"/>
        <v>0</v>
      </c>
      <c r="AA82" s="28">
        <f t="shared" si="125"/>
        <v>0</v>
      </c>
      <c r="AB82" s="28">
        <f t="shared" si="101"/>
        <v>2.9813508485552788E-3</v>
      </c>
      <c r="AC82" s="28">
        <f t="shared" si="102"/>
        <v>2.9813508485552788E-3</v>
      </c>
      <c r="AD82" s="38">
        <f t="shared" si="103"/>
        <v>0</v>
      </c>
      <c r="AE82" s="28"/>
      <c r="AG82" s="40">
        <f t="shared" si="104"/>
        <v>0</v>
      </c>
      <c r="AH82" s="28">
        <f t="shared" si="105"/>
        <v>0</v>
      </c>
      <c r="AI82" s="28">
        <f t="shared" si="106"/>
        <v>-6.6369549272469283E-2</v>
      </c>
      <c r="AJ82" s="28">
        <f t="shared" si="107"/>
        <v>-6.6369549272469283E-2</v>
      </c>
      <c r="AK82" s="38">
        <f t="shared" si="108"/>
        <v>0</v>
      </c>
      <c r="AN82" s="40">
        <f t="shared" si="109"/>
        <v>0</v>
      </c>
      <c r="AO82" s="28">
        <f t="shared" si="110"/>
        <v>0</v>
      </c>
      <c r="AP82" s="28">
        <f t="shared" si="111"/>
        <v>-4.6933821582471724E-2</v>
      </c>
      <c r="AQ82" s="28">
        <f t="shared" si="112"/>
        <v>-4.6933821582471724E-2</v>
      </c>
      <c r="AR82" s="38">
        <f t="shared" si="113"/>
        <v>0</v>
      </c>
      <c r="AU82" s="40">
        <f t="shared" si="114"/>
        <v>0</v>
      </c>
      <c r="AV82" s="28">
        <f t="shared" si="115"/>
        <v>0</v>
      </c>
      <c r="AW82" s="28">
        <f t="shared" si="116"/>
        <v>-9.6960610960854232E-3</v>
      </c>
      <c r="AX82" s="28">
        <f t="shared" si="117"/>
        <v>-9.6960610960854232E-3</v>
      </c>
      <c r="AY82" s="38">
        <f t="shared" si="118"/>
        <v>0</v>
      </c>
      <c r="BB82" s="40">
        <f t="shared" si="119"/>
        <v>0</v>
      </c>
      <c r="BC82" s="28">
        <f t="shared" si="120"/>
        <v>0</v>
      </c>
      <c r="BD82" s="28">
        <f t="shared" si="121"/>
        <v>8.6285647124184114E-2</v>
      </c>
      <c r="BE82" s="28">
        <f t="shared" si="122"/>
        <v>8.6285647124184114E-2</v>
      </c>
      <c r="BF82" s="38">
        <f t="shared" si="123"/>
        <v>0</v>
      </c>
      <c r="BJ82" s="127"/>
      <c r="BQ82" s="1"/>
      <c r="BR82" s="1"/>
      <c r="BS82" s="1"/>
    </row>
    <row r="83" spans="1:71" ht="15.75" thickBot="1" x14ac:dyDescent="0.3">
      <c r="A83" s="8" t="s">
        <v>170</v>
      </c>
      <c r="B83" s="8" t="s">
        <v>171</v>
      </c>
      <c r="C83" s="7">
        <v>38775</v>
      </c>
      <c r="D83" s="33">
        <v>61</v>
      </c>
      <c r="E83" s="117"/>
      <c r="F83" s="2">
        <v>-1.606907569825524E-2</v>
      </c>
      <c r="G83" s="10"/>
      <c r="H83" s="71">
        <v>-0.43952993079005809</v>
      </c>
      <c r="I83" s="71">
        <v>-0.51751102881509758</v>
      </c>
      <c r="J83" s="71">
        <v>-0.57090752367743114</v>
      </c>
      <c r="K83" s="71">
        <v>-0.56025823508980366</v>
      </c>
      <c r="L83" s="76"/>
      <c r="M83" s="26" t="s">
        <v>201</v>
      </c>
      <c r="N83" s="3" t="s">
        <v>198</v>
      </c>
      <c r="O83" s="30" t="s">
        <v>211</v>
      </c>
      <c r="P83" s="3" t="s">
        <v>199</v>
      </c>
      <c r="Q83" s="8">
        <v>62</v>
      </c>
      <c r="R83" s="76"/>
      <c r="S83" s="9">
        <f t="shared" si="96"/>
        <v>0</v>
      </c>
      <c r="T83" s="8">
        <f t="shared" si="97"/>
        <v>1</v>
      </c>
      <c r="U83" s="75">
        <f t="shared" si="98"/>
        <v>1</v>
      </c>
      <c r="V83" s="8">
        <f t="shared" si="99"/>
        <v>1</v>
      </c>
      <c r="W83" s="8">
        <f t="shared" si="100"/>
        <v>62</v>
      </c>
      <c r="Z83" s="40">
        <f t="shared" si="124"/>
        <v>0</v>
      </c>
      <c r="AA83" s="28">
        <f t="shared" si="125"/>
        <v>-1.606907569825524E-2</v>
      </c>
      <c r="AB83" s="28">
        <f t="shared" si="101"/>
        <v>-1.606907569825524E-2</v>
      </c>
      <c r="AC83" s="28">
        <f t="shared" si="102"/>
        <v>-1.606907569825524E-2</v>
      </c>
      <c r="AD83" s="38">
        <f t="shared" si="103"/>
        <v>-1.606907569825524E-2</v>
      </c>
      <c r="AE83" s="28"/>
      <c r="AG83" s="40">
        <f t="shared" si="104"/>
        <v>0</v>
      </c>
      <c r="AH83" s="28">
        <f t="shared" si="105"/>
        <v>-0.43952993079005809</v>
      </c>
      <c r="AI83" s="28">
        <f t="shared" si="106"/>
        <v>-0.43952993079005809</v>
      </c>
      <c r="AJ83" s="28">
        <f t="shared" si="107"/>
        <v>-0.43952993079005809</v>
      </c>
      <c r="AK83" s="38">
        <f t="shared" si="108"/>
        <v>-0.43952993079005809</v>
      </c>
      <c r="AN83" s="40">
        <f t="shared" si="109"/>
        <v>0</v>
      </c>
      <c r="AO83" s="28">
        <f t="shared" si="110"/>
        <v>-0.51751102881509758</v>
      </c>
      <c r="AP83" s="28">
        <f t="shared" si="111"/>
        <v>-0.51751102881509758</v>
      </c>
      <c r="AQ83" s="28">
        <f t="shared" si="112"/>
        <v>-0.51751102881509758</v>
      </c>
      <c r="AR83" s="38">
        <f t="shared" si="113"/>
        <v>-0.51751102881509758</v>
      </c>
      <c r="AU83" s="40">
        <f t="shared" si="114"/>
        <v>0</v>
      </c>
      <c r="AV83" s="28">
        <f t="shared" si="115"/>
        <v>-0.57090752367743114</v>
      </c>
      <c r="AW83" s="28">
        <f t="shared" si="116"/>
        <v>-0.57090752367743114</v>
      </c>
      <c r="AX83" s="28">
        <f t="shared" si="117"/>
        <v>-0.57090752367743114</v>
      </c>
      <c r="AY83" s="38">
        <f t="shared" si="118"/>
        <v>-0.57090752367743114</v>
      </c>
      <c r="BB83" s="40">
        <f t="shared" si="119"/>
        <v>0</v>
      </c>
      <c r="BC83" s="28">
        <f t="shared" si="120"/>
        <v>-0.56025823508980366</v>
      </c>
      <c r="BD83" s="28">
        <f t="shared" si="121"/>
        <v>-0.56025823508980366</v>
      </c>
      <c r="BE83" s="28">
        <f t="shared" si="122"/>
        <v>-0.56025823508980366</v>
      </c>
      <c r="BF83" s="38">
        <f t="shared" si="123"/>
        <v>-0.56025823508980366</v>
      </c>
      <c r="BJ83" s="127"/>
      <c r="BQ83" s="1"/>
      <c r="BR83" s="1"/>
      <c r="BS83" s="1"/>
    </row>
    <row r="84" spans="1:71" ht="15.75" thickBot="1" x14ac:dyDescent="0.3">
      <c r="A84" s="8" t="s">
        <v>172</v>
      </c>
      <c r="B84" s="8" t="s">
        <v>173</v>
      </c>
      <c r="C84" s="7">
        <v>42675</v>
      </c>
      <c r="D84" s="33">
        <v>62</v>
      </c>
      <c r="E84" s="117"/>
      <c r="F84" s="2">
        <v>-6.8312076966700039E-2</v>
      </c>
      <c r="G84" s="10"/>
      <c r="H84" s="71">
        <v>7.4173555428007354E-4</v>
      </c>
      <c r="I84" s="71">
        <v>-7.7357751873028853E-3</v>
      </c>
      <c r="J84" s="71">
        <v>0.11391730657835872</v>
      </c>
      <c r="K84" s="71">
        <v>0.53251768593209048</v>
      </c>
      <c r="L84" s="76"/>
      <c r="M84" s="26" t="s">
        <v>201</v>
      </c>
      <c r="N84" s="3" t="s">
        <v>198</v>
      </c>
      <c r="O84" s="30" t="s">
        <v>211</v>
      </c>
      <c r="P84" s="3" t="s">
        <v>199</v>
      </c>
      <c r="Q84" s="8">
        <v>49</v>
      </c>
      <c r="R84" s="76"/>
      <c r="S84" s="9">
        <f t="shared" si="96"/>
        <v>0</v>
      </c>
      <c r="T84" s="8">
        <f t="shared" si="97"/>
        <v>1</v>
      </c>
      <c r="U84" s="75">
        <f t="shared" si="98"/>
        <v>1</v>
      </c>
      <c r="V84" s="8">
        <f t="shared" si="99"/>
        <v>1</v>
      </c>
      <c r="W84" s="8">
        <f t="shared" si="100"/>
        <v>49</v>
      </c>
      <c r="Z84" s="40">
        <f t="shared" si="124"/>
        <v>0</v>
      </c>
      <c r="AA84" s="28">
        <f t="shared" si="125"/>
        <v>-6.8312076966700039E-2</v>
      </c>
      <c r="AB84" s="28">
        <f t="shared" si="101"/>
        <v>-6.8312076966700039E-2</v>
      </c>
      <c r="AC84" s="28">
        <f t="shared" si="102"/>
        <v>-6.8312076966700039E-2</v>
      </c>
      <c r="AD84" s="38">
        <f t="shared" si="103"/>
        <v>0</v>
      </c>
      <c r="AE84" s="28"/>
      <c r="AG84" s="40">
        <f t="shared" si="104"/>
        <v>0</v>
      </c>
      <c r="AH84" s="28">
        <f t="shared" si="105"/>
        <v>7.4173555428007354E-4</v>
      </c>
      <c r="AI84" s="28">
        <f t="shared" si="106"/>
        <v>7.4173555428007354E-4</v>
      </c>
      <c r="AJ84" s="28">
        <f t="shared" si="107"/>
        <v>7.4173555428007354E-4</v>
      </c>
      <c r="AK84" s="38">
        <f t="shared" si="108"/>
        <v>0</v>
      </c>
      <c r="AN84" s="40">
        <f t="shared" si="109"/>
        <v>0</v>
      </c>
      <c r="AO84" s="28">
        <f t="shared" si="110"/>
        <v>-7.7357751873028853E-3</v>
      </c>
      <c r="AP84" s="28">
        <f t="shared" si="111"/>
        <v>-7.7357751873028853E-3</v>
      </c>
      <c r="AQ84" s="28">
        <f t="shared" si="112"/>
        <v>-7.7357751873028853E-3</v>
      </c>
      <c r="AR84" s="38">
        <f t="shared" si="113"/>
        <v>0</v>
      </c>
      <c r="AU84" s="40">
        <f t="shared" si="114"/>
        <v>0</v>
      </c>
      <c r="AV84" s="28">
        <f t="shared" si="115"/>
        <v>0.11391730657835872</v>
      </c>
      <c r="AW84" s="28">
        <f t="shared" si="116"/>
        <v>0.11391730657835872</v>
      </c>
      <c r="AX84" s="28">
        <f t="shared" si="117"/>
        <v>0.11391730657835872</v>
      </c>
      <c r="AY84" s="38">
        <f t="shared" si="118"/>
        <v>0</v>
      </c>
      <c r="BB84" s="40">
        <f t="shared" si="119"/>
        <v>0</v>
      </c>
      <c r="BC84" s="28">
        <f t="shared" si="120"/>
        <v>0.53251768593209048</v>
      </c>
      <c r="BD84" s="28">
        <f t="shared" si="121"/>
        <v>0.53251768593209048</v>
      </c>
      <c r="BE84" s="28">
        <f t="shared" si="122"/>
        <v>0.53251768593209048</v>
      </c>
      <c r="BF84" s="38">
        <f t="shared" si="123"/>
        <v>0</v>
      </c>
      <c r="BJ84" s="127"/>
      <c r="BQ84" s="1"/>
      <c r="BR84" s="1"/>
      <c r="BS84" s="1"/>
    </row>
    <row r="85" spans="1:71" ht="15" customHeight="1" thickBot="1" x14ac:dyDescent="0.3">
      <c r="A85" s="8" t="s">
        <v>174</v>
      </c>
      <c r="B85" s="8" t="s">
        <v>176</v>
      </c>
      <c r="C85" s="7">
        <v>39402</v>
      </c>
      <c r="D85" s="30">
        <v>63</v>
      </c>
      <c r="E85" s="117"/>
      <c r="F85" s="10">
        <v>-4.3971371990200417E-2</v>
      </c>
      <c r="G85" s="10"/>
      <c r="H85" s="71">
        <v>-0.10199212689495647</v>
      </c>
      <c r="I85" s="71">
        <v>-0.15590565589260963</v>
      </c>
      <c r="J85" s="71">
        <v>-0.20457865557715965</v>
      </c>
      <c r="K85" s="71">
        <v>-0.12269550677200342</v>
      </c>
      <c r="L85" s="76"/>
      <c r="M85" s="26" t="s">
        <v>198</v>
      </c>
      <c r="N85" s="8" t="s">
        <v>201</v>
      </c>
      <c r="O85" s="30" t="s">
        <v>211</v>
      </c>
      <c r="P85" s="3" t="s">
        <v>199</v>
      </c>
      <c r="Q85" s="8">
        <v>65</v>
      </c>
      <c r="R85" s="76"/>
      <c r="S85" s="9">
        <f t="shared" si="96"/>
        <v>1</v>
      </c>
      <c r="T85" s="8">
        <f t="shared" si="97"/>
        <v>0</v>
      </c>
      <c r="U85" s="75">
        <f t="shared" si="98"/>
        <v>1</v>
      </c>
      <c r="V85" s="8">
        <f t="shared" si="99"/>
        <v>1</v>
      </c>
      <c r="W85" s="8">
        <f t="shared" si="100"/>
        <v>65</v>
      </c>
      <c r="Z85" s="40">
        <f t="shared" si="124"/>
        <v>-4.3971371990200417E-2</v>
      </c>
      <c r="AA85" s="28">
        <f t="shared" si="125"/>
        <v>0</v>
      </c>
      <c r="AB85" s="28">
        <f t="shared" si="101"/>
        <v>-4.3971371990200417E-2</v>
      </c>
      <c r="AC85" s="28">
        <f t="shared" si="102"/>
        <v>-4.3971371990200417E-2</v>
      </c>
      <c r="AD85" s="38">
        <f t="shared" si="103"/>
        <v>-4.3971371990200417E-2</v>
      </c>
      <c r="AE85" s="28"/>
      <c r="AG85" s="40">
        <f t="shared" si="104"/>
        <v>-0.10199212689495647</v>
      </c>
      <c r="AH85" s="28">
        <f t="shared" si="105"/>
        <v>0</v>
      </c>
      <c r="AI85" s="28">
        <f t="shared" si="106"/>
        <v>-0.10199212689495647</v>
      </c>
      <c r="AJ85" s="28">
        <f t="shared" si="107"/>
        <v>-0.10199212689495647</v>
      </c>
      <c r="AK85" s="38">
        <f t="shared" si="108"/>
        <v>-0.10199212689495647</v>
      </c>
      <c r="AN85" s="40">
        <f t="shared" si="109"/>
        <v>-0.15590565589260963</v>
      </c>
      <c r="AO85" s="28">
        <f t="shared" si="110"/>
        <v>0</v>
      </c>
      <c r="AP85" s="28">
        <f t="shared" si="111"/>
        <v>-0.15590565589260963</v>
      </c>
      <c r="AQ85" s="28">
        <f t="shared" si="112"/>
        <v>-0.15590565589260963</v>
      </c>
      <c r="AR85" s="38">
        <f t="shared" si="113"/>
        <v>-0.15590565589260963</v>
      </c>
      <c r="AU85" s="40">
        <f t="shared" si="114"/>
        <v>-0.20457865557715965</v>
      </c>
      <c r="AV85" s="28">
        <f t="shared" si="115"/>
        <v>0</v>
      </c>
      <c r="AW85" s="28">
        <f t="shared" si="116"/>
        <v>-0.20457865557715965</v>
      </c>
      <c r="AX85" s="28">
        <f t="shared" si="117"/>
        <v>-0.20457865557715965</v>
      </c>
      <c r="AY85" s="38">
        <f t="shared" si="118"/>
        <v>-0.20457865557715965</v>
      </c>
      <c r="BB85" s="40">
        <f t="shared" si="119"/>
        <v>-0.12269550677200342</v>
      </c>
      <c r="BC85" s="28">
        <f t="shared" si="120"/>
        <v>0</v>
      </c>
      <c r="BD85" s="28">
        <f t="shared" si="121"/>
        <v>-0.12269550677200342</v>
      </c>
      <c r="BE85" s="28">
        <f t="shared" si="122"/>
        <v>-0.12269550677200342</v>
      </c>
      <c r="BF85" s="38">
        <f t="shared" si="123"/>
        <v>-0.12269550677200342</v>
      </c>
      <c r="BJ85" s="127"/>
      <c r="BQ85" s="1"/>
      <c r="BR85" s="1"/>
      <c r="BS85" s="1"/>
    </row>
    <row r="86" spans="1:71" ht="15" customHeight="1" thickBot="1" x14ac:dyDescent="0.3">
      <c r="A86" s="8" t="s">
        <v>174</v>
      </c>
      <c r="B86" s="8" t="s">
        <v>177</v>
      </c>
      <c r="C86" s="7">
        <v>39855</v>
      </c>
      <c r="D86" s="30">
        <v>63</v>
      </c>
      <c r="E86" s="117"/>
      <c r="F86" s="10">
        <v>-0.11946273972201303</v>
      </c>
      <c r="G86" s="10"/>
      <c r="H86" s="71">
        <v>0.60820825668093581</v>
      </c>
      <c r="I86" s="71">
        <v>0.8760739949619073</v>
      </c>
      <c r="J86" s="71">
        <v>0.67844228876446944</v>
      </c>
      <c r="K86" s="71">
        <v>0.58076315052918459</v>
      </c>
      <c r="L86" s="76"/>
      <c r="M86" s="26" t="s">
        <v>201</v>
      </c>
      <c r="N86" s="8" t="s">
        <v>201</v>
      </c>
      <c r="O86" s="30" t="s">
        <v>211</v>
      </c>
      <c r="P86" s="3" t="s">
        <v>199</v>
      </c>
      <c r="Q86" s="8">
        <v>52</v>
      </c>
      <c r="R86" s="76"/>
      <c r="S86" s="9">
        <f t="shared" si="96"/>
        <v>0</v>
      </c>
      <c r="T86" s="8">
        <f t="shared" si="97"/>
        <v>0</v>
      </c>
      <c r="U86" s="75">
        <f t="shared" si="98"/>
        <v>1</v>
      </c>
      <c r="V86" s="8">
        <f t="shared" si="99"/>
        <v>1</v>
      </c>
      <c r="W86" s="8">
        <f t="shared" si="100"/>
        <v>52</v>
      </c>
      <c r="Z86" s="40">
        <f t="shared" si="124"/>
        <v>0</v>
      </c>
      <c r="AA86" s="28">
        <f t="shared" si="125"/>
        <v>0</v>
      </c>
      <c r="AB86" s="28">
        <f t="shared" si="101"/>
        <v>-0.11946273972201303</v>
      </c>
      <c r="AC86" s="28">
        <f t="shared" si="102"/>
        <v>-0.11946273972201303</v>
      </c>
      <c r="AD86" s="38">
        <f t="shared" si="103"/>
        <v>0</v>
      </c>
      <c r="AE86" s="28"/>
      <c r="AG86" s="40">
        <f t="shared" si="104"/>
        <v>0</v>
      </c>
      <c r="AH86" s="28">
        <f t="shared" si="105"/>
        <v>0</v>
      </c>
      <c r="AI86" s="28">
        <f t="shared" si="106"/>
        <v>0.60820825668093581</v>
      </c>
      <c r="AJ86" s="28">
        <f t="shared" si="107"/>
        <v>0.60820825668093581</v>
      </c>
      <c r="AK86" s="38">
        <f t="shared" si="108"/>
        <v>0</v>
      </c>
      <c r="AN86" s="40">
        <f t="shared" si="109"/>
        <v>0</v>
      </c>
      <c r="AO86" s="28">
        <f t="shared" si="110"/>
        <v>0</v>
      </c>
      <c r="AP86" s="28">
        <f t="shared" si="111"/>
        <v>0.8760739949619073</v>
      </c>
      <c r="AQ86" s="28">
        <f t="shared" si="112"/>
        <v>0.8760739949619073</v>
      </c>
      <c r="AR86" s="38">
        <f t="shared" si="113"/>
        <v>0</v>
      </c>
      <c r="AU86" s="40">
        <f t="shared" si="114"/>
        <v>0</v>
      </c>
      <c r="AV86" s="28">
        <f t="shared" si="115"/>
        <v>0</v>
      </c>
      <c r="AW86" s="28">
        <f t="shared" si="116"/>
        <v>0.67844228876446944</v>
      </c>
      <c r="AX86" s="28">
        <f t="shared" si="117"/>
        <v>0.67844228876446944</v>
      </c>
      <c r="AY86" s="38">
        <f t="shared" si="118"/>
        <v>0</v>
      </c>
      <c r="BB86" s="40">
        <f t="shared" si="119"/>
        <v>0</v>
      </c>
      <c r="BC86" s="28">
        <f t="shared" si="120"/>
        <v>0</v>
      </c>
      <c r="BD86" s="28">
        <f t="shared" si="121"/>
        <v>0.58076315052918459</v>
      </c>
      <c r="BE86" s="28">
        <f t="shared" si="122"/>
        <v>0.58076315052918459</v>
      </c>
      <c r="BF86" s="38">
        <f t="shared" si="123"/>
        <v>0</v>
      </c>
      <c r="BJ86" s="127"/>
      <c r="BQ86" s="1"/>
      <c r="BR86" s="1"/>
      <c r="BS86" s="1"/>
    </row>
    <row r="87" spans="1:71" ht="15" customHeight="1" thickBot="1" x14ac:dyDescent="0.3">
      <c r="A87" s="8" t="s">
        <v>174</v>
      </c>
      <c r="B87" s="8" t="s">
        <v>179</v>
      </c>
      <c r="C87" s="7">
        <v>43067</v>
      </c>
      <c r="D87" s="31">
        <v>63</v>
      </c>
      <c r="E87" s="117"/>
      <c r="F87" s="6">
        <v>5.3241238557090509E-2</v>
      </c>
      <c r="G87" s="10"/>
      <c r="H87" s="71">
        <v>2.2958254670107335E-3</v>
      </c>
      <c r="I87" s="71">
        <v>-0.15469986406561642</v>
      </c>
      <c r="J87" s="71">
        <v>-0.10333200996751027</v>
      </c>
      <c r="K87" s="71">
        <v>-0.13417780117333367</v>
      </c>
      <c r="L87" s="76"/>
      <c r="M87" s="26" t="s">
        <v>201</v>
      </c>
      <c r="N87" s="8" t="s">
        <v>201</v>
      </c>
      <c r="O87" s="30" t="s">
        <v>212</v>
      </c>
      <c r="P87" s="3" t="s">
        <v>199</v>
      </c>
      <c r="Q87" s="8">
        <v>52</v>
      </c>
      <c r="R87" s="76"/>
      <c r="S87" s="9">
        <f t="shared" si="96"/>
        <v>0</v>
      </c>
      <c r="T87" s="8">
        <f t="shared" si="97"/>
        <v>0</v>
      </c>
      <c r="U87" s="75">
        <f t="shared" si="98"/>
        <v>0</v>
      </c>
      <c r="V87" s="8">
        <f t="shared" si="99"/>
        <v>1</v>
      </c>
      <c r="W87" s="8">
        <f t="shared" si="100"/>
        <v>52</v>
      </c>
      <c r="Z87" s="40">
        <f t="shared" si="124"/>
        <v>0</v>
      </c>
      <c r="AA87" s="28">
        <f t="shared" si="125"/>
        <v>0</v>
      </c>
      <c r="AB87" s="28">
        <f t="shared" si="101"/>
        <v>0</v>
      </c>
      <c r="AC87" s="28">
        <f t="shared" si="102"/>
        <v>5.3241238557090509E-2</v>
      </c>
      <c r="AD87" s="38">
        <f t="shared" si="103"/>
        <v>0</v>
      </c>
      <c r="AE87" s="28"/>
      <c r="AG87" s="40">
        <f t="shared" si="104"/>
        <v>0</v>
      </c>
      <c r="AH87" s="28">
        <f t="shared" si="105"/>
        <v>0</v>
      </c>
      <c r="AI87" s="28">
        <f t="shared" si="106"/>
        <v>0</v>
      </c>
      <c r="AJ87" s="28">
        <f t="shared" si="107"/>
        <v>2.2958254670107335E-3</v>
      </c>
      <c r="AK87" s="38">
        <f t="shared" si="108"/>
        <v>0</v>
      </c>
      <c r="AN87" s="40">
        <f t="shared" si="109"/>
        <v>0</v>
      </c>
      <c r="AO87" s="28">
        <f t="shared" si="110"/>
        <v>0</v>
      </c>
      <c r="AP87" s="28">
        <f t="shared" si="111"/>
        <v>0</v>
      </c>
      <c r="AQ87" s="28">
        <f t="shared" si="112"/>
        <v>-0.15469986406561642</v>
      </c>
      <c r="AR87" s="38">
        <f t="shared" si="113"/>
        <v>0</v>
      </c>
      <c r="AU87" s="40">
        <f t="shared" si="114"/>
        <v>0</v>
      </c>
      <c r="AV87" s="28">
        <f t="shared" si="115"/>
        <v>0</v>
      </c>
      <c r="AW87" s="28">
        <f t="shared" si="116"/>
        <v>0</v>
      </c>
      <c r="AX87" s="28">
        <f t="shared" si="117"/>
        <v>-0.10333200996751027</v>
      </c>
      <c r="AY87" s="38">
        <f t="shared" si="118"/>
        <v>0</v>
      </c>
      <c r="BB87" s="40">
        <f t="shared" si="119"/>
        <v>0</v>
      </c>
      <c r="BC87" s="28">
        <f t="shared" si="120"/>
        <v>0</v>
      </c>
      <c r="BD87" s="28">
        <f t="shared" si="121"/>
        <v>0</v>
      </c>
      <c r="BE87" s="28">
        <f t="shared" si="122"/>
        <v>-0.13417780117333367</v>
      </c>
      <c r="BF87" s="38">
        <f t="shared" si="123"/>
        <v>0</v>
      </c>
      <c r="BJ87" s="127"/>
      <c r="BQ87" s="1"/>
      <c r="BR87" s="1"/>
      <c r="BS87" s="1"/>
    </row>
    <row r="88" spans="1:71" ht="15" customHeight="1" thickBot="1" x14ac:dyDescent="0.3">
      <c r="A88" s="8" t="s">
        <v>180</v>
      </c>
      <c r="B88" s="8" t="s">
        <v>181</v>
      </c>
      <c r="C88" s="7">
        <v>37372</v>
      </c>
      <c r="D88" s="30">
        <v>64</v>
      </c>
      <c r="E88" s="117"/>
      <c r="F88" s="10">
        <v>3.0614466686557807E-2</v>
      </c>
      <c r="G88" s="10"/>
      <c r="H88" s="71">
        <v>4.7226405760726134E-2</v>
      </c>
      <c r="I88" s="71">
        <v>-3.8711650253623747E-2</v>
      </c>
      <c r="J88" s="71">
        <v>-4.171861490790621E-2</v>
      </c>
      <c r="K88" s="71">
        <v>-2.6397606218060123E-2</v>
      </c>
      <c r="L88" s="76"/>
      <c r="M88" s="26" t="s">
        <v>201</v>
      </c>
      <c r="N88" s="3" t="s">
        <v>198</v>
      </c>
      <c r="O88" s="30" t="s">
        <v>211</v>
      </c>
      <c r="P88" s="3" t="s">
        <v>199</v>
      </c>
      <c r="Q88" s="8">
        <v>64</v>
      </c>
      <c r="R88" s="76"/>
      <c r="S88" s="9">
        <f t="shared" si="96"/>
        <v>0</v>
      </c>
      <c r="T88" s="8">
        <f t="shared" si="97"/>
        <v>1</v>
      </c>
      <c r="U88" s="75">
        <f t="shared" si="98"/>
        <v>1</v>
      </c>
      <c r="V88" s="8">
        <f t="shared" si="99"/>
        <v>1</v>
      </c>
      <c r="W88" s="8">
        <f t="shared" si="100"/>
        <v>64</v>
      </c>
      <c r="Z88" s="40">
        <f t="shared" si="124"/>
        <v>0</v>
      </c>
      <c r="AA88" s="28">
        <f t="shared" si="125"/>
        <v>3.0614466686557807E-2</v>
      </c>
      <c r="AB88" s="28">
        <f t="shared" si="101"/>
        <v>3.0614466686557807E-2</v>
      </c>
      <c r="AC88" s="28">
        <f t="shared" si="102"/>
        <v>3.0614466686557807E-2</v>
      </c>
      <c r="AD88" s="38">
        <f t="shared" si="103"/>
        <v>3.0614466686557807E-2</v>
      </c>
      <c r="AE88" s="28"/>
      <c r="AG88" s="40">
        <f t="shared" si="104"/>
        <v>0</v>
      </c>
      <c r="AH88" s="28">
        <f t="shared" si="105"/>
        <v>4.7226405760726134E-2</v>
      </c>
      <c r="AI88" s="28">
        <f t="shared" si="106"/>
        <v>4.7226405760726134E-2</v>
      </c>
      <c r="AJ88" s="28">
        <f t="shared" si="107"/>
        <v>4.7226405760726134E-2</v>
      </c>
      <c r="AK88" s="38">
        <f t="shared" si="108"/>
        <v>4.7226405760726134E-2</v>
      </c>
      <c r="AN88" s="40">
        <f t="shared" si="109"/>
        <v>0</v>
      </c>
      <c r="AO88" s="28">
        <f t="shared" si="110"/>
        <v>-3.8711650253623747E-2</v>
      </c>
      <c r="AP88" s="28">
        <f t="shared" si="111"/>
        <v>-3.8711650253623747E-2</v>
      </c>
      <c r="AQ88" s="28">
        <f t="shared" si="112"/>
        <v>-3.8711650253623747E-2</v>
      </c>
      <c r="AR88" s="38">
        <f t="shared" si="113"/>
        <v>-3.8711650253623747E-2</v>
      </c>
      <c r="AU88" s="40">
        <f t="shared" si="114"/>
        <v>0</v>
      </c>
      <c r="AV88" s="28">
        <f t="shared" si="115"/>
        <v>-4.171861490790621E-2</v>
      </c>
      <c r="AW88" s="28">
        <f t="shared" si="116"/>
        <v>-4.171861490790621E-2</v>
      </c>
      <c r="AX88" s="28">
        <f t="shared" si="117"/>
        <v>-4.171861490790621E-2</v>
      </c>
      <c r="AY88" s="38">
        <f t="shared" si="118"/>
        <v>-4.171861490790621E-2</v>
      </c>
      <c r="BB88" s="40">
        <f t="shared" si="119"/>
        <v>0</v>
      </c>
      <c r="BC88" s="28">
        <f t="shared" si="120"/>
        <v>-2.6397606218060123E-2</v>
      </c>
      <c r="BD88" s="28">
        <f t="shared" si="121"/>
        <v>-2.6397606218060123E-2</v>
      </c>
      <c r="BE88" s="28">
        <f t="shared" si="122"/>
        <v>-2.6397606218060123E-2</v>
      </c>
      <c r="BF88" s="38">
        <f t="shared" si="123"/>
        <v>-2.6397606218060123E-2</v>
      </c>
      <c r="BQ88" s="1"/>
      <c r="BR88" s="1"/>
      <c r="BS88" s="1"/>
    </row>
    <row r="89" spans="1:71" ht="15" customHeight="1" thickBot="1" x14ac:dyDescent="0.3">
      <c r="A89" s="8" t="s">
        <v>180</v>
      </c>
      <c r="B89" s="8" t="s">
        <v>182</v>
      </c>
      <c r="C89" s="7">
        <v>42207</v>
      </c>
      <c r="D89" s="30">
        <v>64</v>
      </c>
      <c r="E89" s="117"/>
      <c r="F89" s="6">
        <v>1.0016921382255756E-2</v>
      </c>
      <c r="G89" s="10"/>
      <c r="H89" s="71">
        <v>-1.4754917007520907E-3</v>
      </c>
      <c r="I89" s="71">
        <v>-2.0610820806964511E-2</v>
      </c>
      <c r="J89" s="71">
        <v>2.1971255344161954E-2</v>
      </c>
      <c r="K89" s="71">
        <v>-1.1482294253400031E-2</v>
      </c>
      <c r="L89" s="76"/>
      <c r="M89" s="26" t="s">
        <v>201</v>
      </c>
      <c r="N89" s="3" t="s">
        <v>198</v>
      </c>
      <c r="O89" s="30" t="s">
        <v>211</v>
      </c>
      <c r="P89" s="3" t="s">
        <v>199</v>
      </c>
      <c r="Q89" s="8">
        <v>59</v>
      </c>
      <c r="R89" s="76"/>
      <c r="S89" s="9">
        <f t="shared" si="96"/>
        <v>0</v>
      </c>
      <c r="T89" s="8">
        <f t="shared" si="97"/>
        <v>1</v>
      </c>
      <c r="U89" s="75">
        <f t="shared" si="98"/>
        <v>1</v>
      </c>
      <c r="V89" s="8">
        <f t="shared" si="99"/>
        <v>1</v>
      </c>
      <c r="W89" s="8">
        <f t="shared" si="100"/>
        <v>59</v>
      </c>
      <c r="Z89" s="40">
        <f t="shared" si="124"/>
        <v>0</v>
      </c>
      <c r="AA89" s="28">
        <f t="shared" si="125"/>
        <v>1.0016921382255756E-2</v>
      </c>
      <c r="AB89" s="28">
        <f t="shared" si="101"/>
        <v>1.0016921382255756E-2</v>
      </c>
      <c r="AC89" s="28">
        <f t="shared" si="102"/>
        <v>1.0016921382255756E-2</v>
      </c>
      <c r="AD89" s="38">
        <f t="shared" si="103"/>
        <v>1.0016921382255756E-2</v>
      </c>
      <c r="AE89" s="28"/>
      <c r="AG89" s="40">
        <f t="shared" si="104"/>
        <v>0</v>
      </c>
      <c r="AH89" s="28">
        <f t="shared" si="105"/>
        <v>-1.4754917007520907E-3</v>
      </c>
      <c r="AI89" s="28">
        <f t="shared" si="106"/>
        <v>-1.4754917007520907E-3</v>
      </c>
      <c r="AJ89" s="28">
        <f t="shared" si="107"/>
        <v>-1.4754917007520907E-3</v>
      </c>
      <c r="AK89" s="38">
        <f t="shared" si="108"/>
        <v>-1.4754917007520907E-3</v>
      </c>
      <c r="AN89" s="40">
        <f t="shared" si="109"/>
        <v>0</v>
      </c>
      <c r="AO89" s="28">
        <f t="shared" si="110"/>
        <v>-2.0610820806964511E-2</v>
      </c>
      <c r="AP89" s="28">
        <f t="shared" si="111"/>
        <v>-2.0610820806964511E-2</v>
      </c>
      <c r="AQ89" s="28">
        <f t="shared" si="112"/>
        <v>-2.0610820806964511E-2</v>
      </c>
      <c r="AR89" s="38">
        <f t="shared" si="113"/>
        <v>-2.0610820806964511E-2</v>
      </c>
      <c r="AU89" s="40">
        <f t="shared" si="114"/>
        <v>0</v>
      </c>
      <c r="AV89" s="28">
        <f t="shared" si="115"/>
        <v>2.1971255344161954E-2</v>
      </c>
      <c r="AW89" s="28">
        <f t="shared" si="116"/>
        <v>2.1971255344161954E-2</v>
      </c>
      <c r="AX89" s="28">
        <f t="shared" si="117"/>
        <v>2.1971255344161954E-2</v>
      </c>
      <c r="AY89" s="38">
        <f t="shared" si="118"/>
        <v>2.1971255344161954E-2</v>
      </c>
      <c r="BB89" s="40">
        <f t="shared" si="119"/>
        <v>0</v>
      </c>
      <c r="BC89" s="28">
        <f t="shared" si="120"/>
        <v>-1.1482294253400031E-2</v>
      </c>
      <c r="BD89" s="28">
        <f t="shared" si="121"/>
        <v>-1.1482294253400031E-2</v>
      </c>
      <c r="BE89" s="28">
        <f t="shared" si="122"/>
        <v>-1.1482294253400031E-2</v>
      </c>
      <c r="BF89" s="38">
        <f t="shared" si="123"/>
        <v>-1.1482294253400031E-2</v>
      </c>
      <c r="BQ89" s="1"/>
      <c r="BR89" s="1"/>
      <c r="BS89" s="1"/>
    </row>
    <row r="90" spans="1:71" ht="15" customHeight="1" thickBot="1" x14ac:dyDescent="0.3">
      <c r="A90" s="8" t="s">
        <v>183</v>
      </c>
      <c r="B90" s="8" t="s">
        <v>184</v>
      </c>
      <c r="C90" s="7">
        <v>39897</v>
      </c>
      <c r="D90" s="32">
        <v>65</v>
      </c>
      <c r="E90" s="117"/>
      <c r="F90" s="10">
        <v>-3.8534773549899239E-3</v>
      </c>
      <c r="G90" s="10"/>
      <c r="H90" s="71">
        <v>5.6005771455742426E-3</v>
      </c>
      <c r="I90" s="71">
        <v>-6.2055085581130841E-2</v>
      </c>
      <c r="J90" s="71">
        <v>-0.11019397943394883</v>
      </c>
      <c r="K90" s="71">
        <v>-0.14139921617343235</v>
      </c>
      <c r="L90" s="76"/>
      <c r="M90" s="26" t="s">
        <v>201</v>
      </c>
      <c r="N90" s="3" t="s">
        <v>198</v>
      </c>
      <c r="O90" s="30" t="s">
        <v>211</v>
      </c>
      <c r="P90" s="3" t="s">
        <v>199</v>
      </c>
      <c r="Q90" s="8">
        <v>55</v>
      </c>
      <c r="R90" s="76"/>
      <c r="S90" s="9">
        <f t="shared" si="96"/>
        <v>0</v>
      </c>
      <c r="T90" s="8">
        <f t="shared" si="97"/>
        <v>1</v>
      </c>
      <c r="U90" s="75">
        <f t="shared" si="98"/>
        <v>1</v>
      </c>
      <c r="V90" s="8">
        <f t="shared" si="99"/>
        <v>1</v>
      </c>
      <c r="W90" s="8">
        <f t="shared" si="100"/>
        <v>55</v>
      </c>
      <c r="Z90" s="40">
        <f t="shared" si="124"/>
        <v>0</v>
      </c>
      <c r="AA90" s="28">
        <f t="shared" si="125"/>
        <v>-3.8534773549899239E-3</v>
      </c>
      <c r="AB90" s="28">
        <f t="shared" si="101"/>
        <v>-3.8534773549899239E-3</v>
      </c>
      <c r="AC90" s="28">
        <f t="shared" si="102"/>
        <v>-3.8534773549899239E-3</v>
      </c>
      <c r="AD90" s="38">
        <f t="shared" si="103"/>
        <v>-3.8534773549899239E-3</v>
      </c>
      <c r="AE90" s="28"/>
      <c r="AG90" s="40">
        <f t="shared" si="104"/>
        <v>0</v>
      </c>
      <c r="AH90" s="28">
        <f t="shared" si="105"/>
        <v>5.6005771455742426E-3</v>
      </c>
      <c r="AI90" s="28">
        <f t="shared" si="106"/>
        <v>5.6005771455742426E-3</v>
      </c>
      <c r="AJ90" s="28">
        <f t="shared" si="107"/>
        <v>5.6005771455742426E-3</v>
      </c>
      <c r="AK90" s="38">
        <f t="shared" si="108"/>
        <v>5.6005771455742426E-3</v>
      </c>
      <c r="AN90" s="40">
        <f t="shared" si="109"/>
        <v>0</v>
      </c>
      <c r="AO90" s="28">
        <f t="shared" si="110"/>
        <v>-6.2055085581130841E-2</v>
      </c>
      <c r="AP90" s="28">
        <f t="shared" si="111"/>
        <v>-6.2055085581130841E-2</v>
      </c>
      <c r="AQ90" s="28">
        <f t="shared" si="112"/>
        <v>-6.2055085581130841E-2</v>
      </c>
      <c r="AR90" s="38">
        <f t="shared" si="113"/>
        <v>-6.2055085581130841E-2</v>
      </c>
      <c r="AU90" s="40">
        <f t="shared" si="114"/>
        <v>0</v>
      </c>
      <c r="AV90" s="28">
        <f t="shared" si="115"/>
        <v>-0.11019397943394883</v>
      </c>
      <c r="AW90" s="28">
        <f t="shared" si="116"/>
        <v>-0.11019397943394883</v>
      </c>
      <c r="AX90" s="28">
        <f t="shared" si="117"/>
        <v>-0.11019397943394883</v>
      </c>
      <c r="AY90" s="38">
        <f t="shared" si="118"/>
        <v>-0.11019397943394883</v>
      </c>
      <c r="BB90" s="40">
        <f t="shared" si="119"/>
        <v>0</v>
      </c>
      <c r="BC90" s="28">
        <f t="shared" si="120"/>
        <v>-0.14139921617343235</v>
      </c>
      <c r="BD90" s="28">
        <f t="shared" si="121"/>
        <v>-0.14139921617343235</v>
      </c>
      <c r="BE90" s="28">
        <f t="shared" si="122"/>
        <v>-0.14139921617343235</v>
      </c>
      <c r="BF90" s="38">
        <f t="shared" si="123"/>
        <v>-0.14139921617343235</v>
      </c>
      <c r="BQ90" s="1"/>
      <c r="BR90" s="1"/>
      <c r="BS90" s="1"/>
    </row>
    <row r="91" spans="1:71" ht="15" customHeight="1" thickBot="1" x14ac:dyDescent="0.3">
      <c r="A91" s="8" t="s">
        <v>183</v>
      </c>
      <c r="B91" s="8" t="s">
        <v>185</v>
      </c>
      <c r="C91" s="7">
        <v>42438</v>
      </c>
      <c r="D91" s="31">
        <v>65</v>
      </c>
      <c r="E91" s="117"/>
      <c r="F91" s="6">
        <v>-1.2397725743303407E-2</v>
      </c>
      <c r="G91" s="10"/>
      <c r="H91" s="71">
        <v>-2.8631887547141879E-3</v>
      </c>
      <c r="I91" s="71">
        <v>2.2467736007408794E-2</v>
      </c>
      <c r="J91" s="71">
        <v>4.8617693494446806E-2</v>
      </c>
      <c r="K91" s="71">
        <v>3.9228536415290616E-2</v>
      </c>
      <c r="L91" s="76"/>
      <c r="M91" s="26" t="s">
        <v>201</v>
      </c>
      <c r="N91" s="3" t="s">
        <v>198</v>
      </c>
      <c r="O91" s="30" t="s">
        <v>211</v>
      </c>
      <c r="P91" s="3" t="s">
        <v>199</v>
      </c>
      <c r="Q91" s="8">
        <v>47</v>
      </c>
      <c r="R91" s="76"/>
      <c r="S91" s="9">
        <f t="shared" si="96"/>
        <v>0</v>
      </c>
      <c r="T91" s="8">
        <f t="shared" si="97"/>
        <v>1</v>
      </c>
      <c r="U91" s="75">
        <f t="shared" si="98"/>
        <v>1</v>
      </c>
      <c r="V91" s="8">
        <f t="shared" si="99"/>
        <v>1</v>
      </c>
      <c r="W91" s="8">
        <f t="shared" si="100"/>
        <v>47</v>
      </c>
      <c r="Z91" s="40">
        <f t="shared" si="124"/>
        <v>0</v>
      </c>
      <c r="AA91" s="28">
        <f t="shared" si="125"/>
        <v>-1.2397725743303407E-2</v>
      </c>
      <c r="AB91" s="28">
        <f t="shared" si="101"/>
        <v>-1.2397725743303407E-2</v>
      </c>
      <c r="AC91" s="28">
        <f t="shared" si="102"/>
        <v>-1.2397725743303407E-2</v>
      </c>
      <c r="AD91" s="38">
        <f t="shared" si="103"/>
        <v>0</v>
      </c>
      <c r="AE91" s="28"/>
      <c r="AG91" s="40">
        <f t="shared" si="104"/>
        <v>0</v>
      </c>
      <c r="AH91" s="28">
        <f t="shared" si="105"/>
        <v>-2.8631887547141879E-3</v>
      </c>
      <c r="AI91" s="28">
        <f t="shared" si="106"/>
        <v>-2.8631887547141879E-3</v>
      </c>
      <c r="AJ91" s="28">
        <f t="shared" si="107"/>
        <v>-2.8631887547141879E-3</v>
      </c>
      <c r="AK91" s="38">
        <f t="shared" si="108"/>
        <v>0</v>
      </c>
      <c r="AN91" s="40">
        <f t="shared" si="109"/>
        <v>0</v>
      </c>
      <c r="AO91" s="28">
        <f t="shared" si="110"/>
        <v>2.2467736007408794E-2</v>
      </c>
      <c r="AP91" s="28">
        <f t="shared" si="111"/>
        <v>2.2467736007408794E-2</v>
      </c>
      <c r="AQ91" s="28">
        <f t="shared" si="112"/>
        <v>2.2467736007408794E-2</v>
      </c>
      <c r="AR91" s="38">
        <f t="shared" si="113"/>
        <v>0</v>
      </c>
      <c r="AU91" s="40">
        <f t="shared" si="114"/>
        <v>0</v>
      </c>
      <c r="AV91" s="28">
        <f t="shared" si="115"/>
        <v>4.8617693494446806E-2</v>
      </c>
      <c r="AW91" s="28">
        <f t="shared" si="116"/>
        <v>4.8617693494446806E-2</v>
      </c>
      <c r="AX91" s="28">
        <f t="shared" si="117"/>
        <v>4.8617693494446806E-2</v>
      </c>
      <c r="AY91" s="38">
        <f t="shared" si="118"/>
        <v>0</v>
      </c>
      <c r="BB91" s="40">
        <f t="shared" si="119"/>
        <v>0</v>
      </c>
      <c r="BC91" s="28">
        <f t="shared" si="120"/>
        <v>3.9228536415290616E-2</v>
      </c>
      <c r="BD91" s="28">
        <f t="shared" si="121"/>
        <v>3.9228536415290616E-2</v>
      </c>
      <c r="BE91" s="28">
        <f t="shared" si="122"/>
        <v>3.9228536415290616E-2</v>
      </c>
      <c r="BF91" s="38">
        <f t="shared" si="123"/>
        <v>0</v>
      </c>
      <c r="BQ91" s="1"/>
      <c r="BR91" s="1"/>
      <c r="BS91" s="1"/>
    </row>
    <row r="92" spans="1:71" ht="15" customHeight="1" thickBot="1" x14ac:dyDescent="0.3">
      <c r="A92" s="8" t="s">
        <v>186</v>
      </c>
      <c r="B92" s="8" t="s">
        <v>188</v>
      </c>
      <c r="C92" s="7">
        <v>39889</v>
      </c>
      <c r="D92" s="30">
        <v>66</v>
      </c>
      <c r="E92" s="117"/>
      <c r="F92" s="6">
        <v>2.7484227905162799E-2</v>
      </c>
      <c r="G92" s="10"/>
      <c r="H92" s="71">
        <v>-6.9834963507745929E-2</v>
      </c>
      <c r="I92" s="71">
        <v>8.4020907808380479E-2</v>
      </c>
      <c r="J92" s="71">
        <v>0.10780463281503709</v>
      </c>
      <c r="K92" s="71">
        <v>5.4069523737177327E-2</v>
      </c>
      <c r="L92" s="76"/>
      <c r="M92" s="26" t="s">
        <v>201</v>
      </c>
      <c r="N92" s="8" t="s">
        <v>201</v>
      </c>
      <c r="O92" s="30" t="s">
        <v>211</v>
      </c>
      <c r="P92" s="3" t="s">
        <v>199</v>
      </c>
      <c r="Q92" s="8">
        <v>58</v>
      </c>
      <c r="R92" s="76"/>
      <c r="S92" s="9">
        <f t="shared" si="96"/>
        <v>0</v>
      </c>
      <c r="T92" s="8">
        <f t="shared" si="97"/>
        <v>0</v>
      </c>
      <c r="U92" s="75">
        <f t="shared" si="98"/>
        <v>1</v>
      </c>
      <c r="V92" s="8">
        <f t="shared" si="99"/>
        <v>1</v>
      </c>
      <c r="W92" s="8">
        <f t="shared" si="100"/>
        <v>58</v>
      </c>
      <c r="Z92" s="40">
        <f t="shared" si="124"/>
        <v>0</v>
      </c>
      <c r="AA92" s="28">
        <f t="shared" si="125"/>
        <v>0</v>
      </c>
      <c r="AB92" s="28">
        <f t="shared" si="101"/>
        <v>2.7484227905162799E-2</v>
      </c>
      <c r="AC92" s="28">
        <f t="shared" si="102"/>
        <v>2.7484227905162799E-2</v>
      </c>
      <c r="AD92" s="38">
        <f t="shared" si="103"/>
        <v>2.7484227905162799E-2</v>
      </c>
      <c r="AE92" s="28"/>
      <c r="AG92" s="40">
        <f t="shared" si="104"/>
        <v>0</v>
      </c>
      <c r="AH92" s="28">
        <f t="shared" si="105"/>
        <v>0</v>
      </c>
      <c r="AI92" s="28">
        <f t="shared" si="106"/>
        <v>-6.9834963507745929E-2</v>
      </c>
      <c r="AJ92" s="28">
        <f t="shared" si="107"/>
        <v>-6.9834963507745929E-2</v>
      </c>
      <c r="AK92" s="38">
        <f t="shared" si="108"/>
        <v>-6.9834963507745929E-2</v>
      </c>
      <c r="AN92" s="40">
        <f t="shared" si="109"/>
        <v>0</v>
      </c>
      <c r="AO92" s="28">
        <f t="shared" si="110"/>
        <v>0</v>
      </c>
      <c r="AP92" s="28">
        <f t="shared" si="111"/>
        <v>8.4020907808380479E-2</v>
      </c>
      <c r="AQ92" s="28">
        <f t="shared" si="112"/>
        <v>8.4020907808380479E-2</v>
      </c>
      <c r="AR92" s="38">
        <f t="shared" si="113"/>
        <v>8.4020907808380479E-2</v>
      </c>
      <c r="AU92" s="40">
        <f t="shared" si="114"/>
        <v>0</v>
      </c>
      <c r="AV92" s="28">
        <f t="shared" si="115"/>
        <v>0</v>
      </c>
      <c r="AW92" s="28">
        <f t="shared" si="116"/>
        <v>0.10780463281503709</v>
      </c>
      <c r="AX92" s="28">
        <f t="shared" si="117"/>
        <v>0.10780463281503709</v>
      </c>
      <c r="AY92" s="38">
        <f t="shared" si="118"/>
        <v>0.10780463281503709</v>
      </c>
      <c r="BB92" s="40">
        <f t="shared" si="119"/>
        <v>0</v>
      </c>
      <c r="BC92" s="28">
        <f t="shared" si="120"/>
        <v>0</v>
      </c>
      <c r="BD92" s="28">
        <f t="shared" si="121"/>
        <v>5.4069523737177327E-2</v>
      </c>
      <c r="BE92" s="28">
        <f t="shared" si="122"/>
        <v>5.4069523737177327E-2</v>
      </c>
      <c r="BF92" s="38">
        <f t="shared" si="123"/>
        <v>5.4069523737177327E-2</v>
      </c>
      <c r="BQ92" s="1"/>
      <c r="BR92" s="1"/>
      <c r="BS92" s="1"/>
    </row>
    <row r="93" spans="1:71" ht="15" customHeight="1" thickBot="1" x14ac:dyDescent="0.3">
      <c r="A93" s="8" t="s">
        <v>189</v>
      </c>
      <c r="B93" s="8" t="s">
        <v>156</v>
      </c>
      <c r="C93" s="7">
        <v>42485</v>
      </c>
      <c r="D93" s="31">
        <v>67</v>
      </c>
      <c r="E93" s="117"/>
      <c r="F93" s="6">
        <v>7.4605964938890407E-2</v>
      </c>
      <c r="G93" s="10"/>
      <c r="H93" s="71">
        <v>5.1686146942380648E-2</v>
      </c>
      <c r="I93" s="71">
        <v>0.2078764411196368</v>
      </c>
      <c r="J93" s="71">
        <v>0.26221810669895079</v>
      </c>
      <c r="K93" s="71">
        <v>0.16188522345570483</v>
      </c>
      <c r="L93" s="76"/>
      <c r="M93" s="26" t="s">
        <v>201</v>
      </c>
      <c r="N93" s="3" t="s">
        <v>198</v>
      </c>
      <c r="O93" s="30" t="s">
        <v>211</v>
      </c>
      <c r="P93" s="8" t="s">
        <v>200</v>
      </c>
      <c r="Q93" s="8">
        <v>50</v>
      </c>
      <c r="R93" s="76"/>
      <c r="S93" s="9">
        <f t="shared" si="96"/>
        <v>0</v>
      </c>
      <c r="T93" s="8">
        <f t="shared" si="97"/>
        <v>1</v>
      </c>
      <c r="U93" s="75">
        <f t="shared" si="98"/>
        <v>1</v>
      </c>
      <c r="V93" s="8">
        <f t="shared" si="99"/>
        <v>0</v>
      </c>
      <c r="W93" s="8">
        <f t="shared" si="100"/>
        <v>50</v>
      </c>
      <c r="Z93" s="40">
        <f t="shared" si="124"/>
        <v>0</v>
      </c>
      <c r="AA93" s="28">
        <f t="shared" si="125"/>
        <v>7.4605964938890407E-2</v>
      </c>
      <c r="AB93" s="28">
        <f t="shared" si="101"/>
        <v>7.4605964938890407E-2</v>
      </c>
      <c r="AC93" s="28">
        <f t="shared" si="102"/>
        <v>0</v>
      </c>
      <c r="AD93" s="38">
        <f t="shared" si="103"/>
        <v>0</v>
      </c>
      <c r="AE93" s="28"/>
      <c r="AG93" s="40">
        <f t="shared" si="104"/>
        <v>0</v>
      </c>
      <c r="AH93" s="28">
        <f t="shared" si="105"/>
        <v>5.1686146942380648E-2</v>
      </c>
      <c r="AI93" s="28">
        <f t="shared" si="106"/>
        <v>5.1686146942380648E-2</v>
      </c>
      <c r="AJ93" s="28">
        <f t="shared" si="107"/>
        <v>0</v>
      </c>
      <c r="AK93" s="38">
        <f t="shared" si="108"/>
        <v>0</v>
      </c>
      <c r="AN93" s="40">
        <f t="shared" si="109"/>
        <v>0</v>
      </c>
      <c r="AO93" s="28">
        <f t="shared" si="110"/>
        <v>0.2078764411196368</v>
      </c>
      <c r="AP93" s="28">
        <f t="shared" si="111"/>
        <v>0.2078764411196368</v>
      </c>
      <c r="AQ93" s="28">
        <f t="shared" si="112"/>
        <v>0</v>
      </c>
      <c r="AR93" s="38">
        <f t="shared" si="113"/>
        <v>0</v>
      </c>
      <c r="AU93" s="40">
        <f t="shared" si="114"/>
        <v>0</v>
      </c>
      <c r="AV93" s="28">
        <f t="shared" si="115"/>
        <v>0.26221810669895079</v>
      </c>
      <c r="AW93" s="28">
        <f t="shared" si="116"/>
        <v>0.26221810669895079</v>
      </c>
      <c r="AX93" s="28">
        <f t="shared" si="117"/>
        <v>0</v>
      </c>
      <c r="AY93" s="38">
        <f t="shared" si="118"/>
        <v>0</v>
      </c>
      <c r="BB93" s="40">
        <f t="shared" si="119"/>
        <v>0</v>
      </c>
      <c r="BC93" s="28">
        <f t="shared" si="120"/>
        <v>0.16188522345570483</v>
      </c>
      <c r="BD93" s="28">
        <f t="shared" si="121"/>
        <v>0.16188522345570483</v>
      </c>
      <c r="BE93" s="28">
        <f t="shared" si="122"/>
        <v>0</v>
      </c>
      <c r="BF93" s="38">
        <f t="shared" si="123"/>
        <v>0</v>
      </c>
      <c r="BQ93" s="1"/>
      <c r="BR93" s="1"/>
      <c r="BS93" s="1"/>
    </row>
    <row r="94" spans="1:71" ht="15" customHeight="1" thickBot="1" x14ac:dyDescent="0.3">
      <c r="A94" s="8" t="s">
        <v>191</v>
      </c>
      <c r="B94" s="8" t="s">
        <v>192</v>
      </c>
      <c r="C94" s="7">
        <v>41648</v>
      </c>
      <c r="D94" s="32">
        <v>69</v>
      </c>
      <c r="E94" s="117"/>
      <c r="F94" s="10">
        <v>1.5036335103250189E-3</v>
      </c>
      <c r="G94" s="10"/>
      <c r="H94" s="71">
        <v>3.1859722713968187E-3</v>
      </c>
      <c r="I94" s="71">
        <v>7.7131239489435545E-3</v>
      </c>
      <c r="J94" s="71">
        <v>6.7724303063135219E-2</v>
      </c>
      <c r="K94" s="71">
        <v>3.3665210025482561E-2</v>
      </c>
      <c r="L94" s="76"/>
      <c r="M94" s="26" t="s">
        <v>201</v>
      </c>
      <c r="N94" s="3" t="s">
        <v>198</v>
      </c>
      <c r="O94" s="30" t="s">
        <v>211</v>
      </c>
      <c r="P94" s="3" t="s">
        <v>199</v>
      </c>
      <c r="Q94" s="8">
        <v>60</v>
      </c>
      <c r="R94" s="76"/>
      <c r="S94" s="9">
        <f t="shared" si="96"/>
        <v>0</v>
      </c>
      <c r="T94" s="8">
        <f t="shared" si="97"/>
        <v>1</v>
      </c>
      <c r="U94" s="75">
        <f t="shared" si="98"/>
        <v>1</v>
      </c>
      <c r="V94" s="8">
        <f t="shared" si="99"/>
        <v>1</v>
      </c>
      <c r="W94" s="8">
        <f t="shared" si="100"/>
        <v>60</v>
      </c>
      <c r="Z94" s="40">
        <f t="shared" si="124"/>
        <v>0</v>
      </c>
      <c r="AA94" s="28">
        <f t="shared" si="125"/>
        <v>1.5036335103250189E-3</v>
      </c>
      <c r="AB94" s="28">
        <f t="shared" si="101"/>
        <v>1.5036335103250189E-3</v>
      </c>
      <c r="AC94" s="28">
        <f t="shared" si="102"/>
        <v>1.5036335103250189E-3</v>
      </c>
      <c r="AD94" s="38">
        <f t="shared" si="103"/>
        <v>1.5036335103250189E-3</v>
      </c>
      <c r="AE94" s="28"/>
      <c r="AG94" s="40">
        <f t="shared" si="104"/>
        <v>0</v>
      </c>
      <c r="AH94" s="28">
        <f t="shared" si="105"/>
        <v>3.1859722713968187E-3</v>
      </c>
      <c r="AI94" s="28">
        <f t="shared" si="106"/>
        <v>3.1859722713968187E-3</v>
      </c>
      <c r="AJ94" s="28">
        <f t="shared" si="107"/>
        <v>3.1859722713968187E-3</v>
      </c>
      <c r="AK94" s="38">
        <f t="shared" si="108"/>
        <v>3.1859722713968187E-3</v>
      </c>
      <c r="AN94" s="40">
        <f t="shared" si="109"/>
        <v>0</v>
      </c>
      <c r="AO94" s="28">
        <f t="shared" si="110"/>
        <v>7.7131239489435545E-3</v>
      </c>
      <c r="AP94" s="28">
        <f t="shared" si="111"/>
        <v>7.7131239489435545E-3</v>
      </c>
      <c r="AQ94" s="28">
        <f t="shared" si="112"/>
        <v>7.7131239489435545E-3</v>
      </c>
      <c r="AR94" s="38">
        <f t="shared" si="113"/>
        <v>7.7131239489435545E-3</v>
      </c>
      <c r="AU94" s="40">
        <f t="shared" si="114"/>
        <v>0</v>
      </c>
      <c r="AV94" s="28">
        <f t="shared" si="115"/>
        <v>6.7724303063135219E-2</v>
      </c>
      <c r="AW94" s="28">
        <f t="shared" si="116"/>
        <v>6.7724303063135219E-2</v>
      </c>
      <c r="AX94" s="28">
        <f t="shared" si="117"/>
        <v>6.7724303063135219E-2</v>
      </c>
      <c r="AY94" s="38">
        <f t="shared" si="118"/>
        <v>6.7724303063135219E-2</v>
      </c>
      <c r="BB94" s="40">
        <f t="shared" si="119"/>
        <v>0</v>
      </c>
      <c r="BC94" s="28">
        <f t="shared" si="120"/>
        <v>3.3665210025482561E-2</v>
      </c>
      <c r="BD94" s="28">
        <f t="shared" si="121"/>
        <v>3.3665210025482561E-2</v>
      </c>
      <c r="BE94" s="28">
        <f t="shared" si="122"/>
        <v>3.3665210025482561E-2</v>
      </c>
      <c r="BF94" s="38">
        <f t="shared" si="123"/>
        <v>3.3665210025482561E-2</v>
      </c>
      <c r="BQ94" s="1"/>
      <c r="BR94" s="1"/>
      <c r="BS94" s="1"/>
    </row>
    <row r="95" spans="1:71" ht="15" customHeight="1" thickBot="1" x14ac:dyDescent="0.3">
      <c r="A95" s="8" t="s">
        <v>191</v>
      </c>
      <c r="B95" s="8" t="s">
        <v>193</v>
      </c>
      <c r="C95" s="7">
        <v>43007</v>
      </c>
      <c r="D95" s="31">
        <v>69</v>
      </c>
      <c r="E95" s="117"/>
      <c r="F95" s="6">
        <v>-3.1988726441289423E-4</v>
      </c>
      <c r="G95" s="10"/>
      <c r="H95" s="71">
        <v>-1.1539086872664403E-3</v>
      </c>
      <c r="I95" s="71">
        <v>-1.9361692877458248E-2</v>
      </c>
      <c r="J95" s="71">
        <v>5.1639051357249971E-3</v>
      </c>
      <c r="K95" s="71">
        <v>4.9693807885111928E-3</v>
      </c>
      <c r="L95" s="76"/>
      <c r="M95" s="26" t="s">
        <v>201</v>
      </c>
      <c r="N95" s="3" t="s">
        <v>198</v>
      </c>
      <c r="O95" s="30" t="s">
        <v>211</v>
      </c>
      <c r="P95" s="3" t="s">
        <v>199</v>
      </c>
      <c r="Q95" s="8">
        <v>50</v>
      </c>
      <c r="R95" s="76"/>
      <c r="S95" s="9">
        <f t="shared" si="96"/>
        <v>0</v>
      </c>
      <c r="T95" s="8">
        <f t="shared" si="97"/>
        <v>1</v>
      </c>
      <c r="U95" s="75">
        <f t="shared" si="98"/>
        <v>1</v>
      </c>
      <c r="V95" s="8">
        <f t="shared" si="99"/>
        <v>1</v>
      </c>
      <c r="W95" s="8">
        <f t="shared" si="100"/>
        <v>50</v>
      </c>
      <c r="Z95" s="40">
        <f t="shared" si="124"/>
        <v>0</v>
      </c>
      <c r="AA95" s="28">
        <f t="shared" si="125"/>
        <v>-3.1988726441289423E-4</v>
      </c>
      <c r="AB95" s="28">
        <f t="shared" si="101"/>
        <v>-3.1988726441289423E-4</v>
      </c>
      <c r="AC95" s="28">
        <f t="shared" si="102"/>
        <v>-3.1988726441289423E-4</v>
      </c>
      <c r="AD95" s="38">
        <f t="shared" si="103"/>
        <v>0</v>
      </c>
      <c r="AE95" s="28"/>
      <c r="AG95" s="40">
        <f t="shared" si="104"/>
        <v>0</v>
      </c>
      <c r="AH95" s="28">
        <f t="shared" si="105"/>
        <v>-1.1539086872664403E-3</v>
      </c>
      <c r="AI95" s="28">
        <f t="shared" si="106"/>
        <v>-1.1539086872664403E-3</v>
      </c>
      <c r="AJ95" s="28">
        <f t="shared" si="107"/>
        <v>-1.1539086872664403E-3</v>
      </c>
      <c r="AK95" s="38">
        <f t="shared" si="108"/>
        <v>0</v>
      </c>
      <c r="AN95" s="40">
        <f t="shared" si="109"/>
        <v>0</v>
      </c>
      <c r="AO95" s="28">
        <f t="shared" si="110"/>
        <v>-1.9361692877458248E-2</v>
      </c>
      <c r="AP95" s="28">
        <f t="shared" si="111"/>
        <v>-1.9361692877458248E-2</v>
      </c>
      <c r="AQ95" s="28">
        <f t="shared" si="112"/>
        <v>-1.9361692877458248E-2</v>
      </c>
      <c r="AR95" s="38">
        <f t="shared" si="113"/>
        <v>0</v>
      </c>
      <c r="AU95" s="40">
        <f t="shared" si="114"/>
        <v>0</v>
      </c>
      <c r="AV95" s="28">
        <f t="shared" si="115"/>
        <v>5.1639051357249971E-3</v>
      </c>
      <c r="AW95" s="28">
        <f t="shared" si="116"/>
        <v>5.1639051357249971E-3</v>
      </c>
      <c r="AX95" s="28">
        <f t="shared" si="117"/>
        <v>5.1639051357249971E-3</v>
      </c>
      <c r="AY95" s="38">
        <f t="shared" si="118"/>
        <v>0</v>
      </c>
      <c r="BB95" s="40">
        <f t="shared" si="119"/>
        <v>0</v>
      </c>
      <c r="BC95" s="28">
        <f t="shared" si="120"/>
        <v>4.9693807885111928E-3</v>
      </c>
      <c r="BD95" s="28">
        <f t="shared" si="121"/>
        <v>4.9693807885111928E-3</v>
      </c>
      <c r="BE95" s="28">
        <f t="shared" si="122"/>
        <v>4.9693807885111928E-3</v>
      </c>
      <c r="BF95" s="38">
        <f t="shared" si="123"/>
        <v>0</v>
      </c>
      <c r="BQ95" s="1"/>
      <c r="BR95" s="1"/>
      <c r="BS95" s="1"/>
    </row>
    <row r="96" spans="1:71" ht="15" customHeight="1" thickBot="1" x14ac:dyDescent="0.3">
      <c r="A96" s="3" t="s">
        <v>194</v>
      </c>
      <c r="B96" s="3" t="s">
        <v>195</v>
      </c>
      <c r="C96" s="4">
        <v>39629</v>
      </c>
      <c r="D96" s="33">
        <v>70</v>
      </c>
      <c r="E96" s="118"/>
      <c r="F96" s="2">
        <v>-1.0637517393185643E-2</v>
      </c>
      <c r="G96" s="6"/>
      <c r="H96" s="77">
        <v>4.502457712983518E-2</v>
      </c>
      <c r="I96" s="77">
        <v>-8.1028168199988981E-2</v>
      </c>
      <c r="J96" s="77">
        <v>-5.3316084425299795E-2</v>
      </c>
      <c r="K96" s="77">
        <v>-0.12651938541603586</v>
      </c>
      <c r="L96" s="76"/>
      <c r="M96" s="27" t="s">
        <v>201</v>
      </c>
      <c r="N96" s="3" t="s">
        <v>198</v>
      </c>
      <c r="O96" s="31" t="s">
        <v>211</v>
      </c>
      <c r="P96" s="3" t="s">
        <v>199</v>
      </c>
      <c r="Q96" s="3">
        <v>67</v>
      </c>
      <c r="R96" s="76"/>
      <c r="S96" s="5">
        <f t="shared" si="96"/>
        <v>0</v>
      </c>
      <c r="T96" s="3">
        <f t="shared" si="97"/>
        <v>1</v>
      </c>
      <c r="U96" s="78">
        <f t="shared" si="98"/>
        <v>1</v>
      </c>
      <c r="V96" s="3">
        <f t="shared" si="99"/>
        <v>1</v>
      </c>
      <c r="W96" s="3">
        <f t="shared" si="100"/>
        <v>67</v>
      </c>
      <c r="Z96" s="40">
        <f t="shared" si="124"/>
        <v>0</v>
      </c>
      <c r="AA96" s="28">
        <f t="shared" si="125"/>
        <v>-1.0637517393185643E-2</v>
      </c>
      <c r="AB96" s="28">
        <f t="shared" si="101"/>
        <v>-1.0637517393185643E-2</v>
      </c>
      <c r="AC96" s="28">
        <f t="shared" si="102"/>
        <v>-1.0637517393185643E-2</v>
      </c>
      <c r="AD96" s="38">
        <f t="shared" si="103"/>
        <v>-1.0637517393185643E-2</v>
      </c>
      <c r="AE96" s="28"/>
      <c r="AG96" s="40">
        <f t="shared" si="104"/>
        <v>0</v>
      </c>
      <c r="AH96" s="28">
        <f t="shared" si="105"/>
        <v>4.502457712983518E-2</v>
      </c>
      <c r="AI96" s="28">
        <f t="shared" si="106"/>
        <v>4.502457712983518E-2</v>
      </c>
      <c r="AJ96" s="28">
        <f t="shared" si="107"/>
        <v>4.502457712983518E-2</v>
      </c>
      <c r="AK96" s="38">
        <f t="shared" si="108"/>
        <v>4.502457712983518E-2</v>
      </c>
      <c r="AN96" s="40">
        <f t="shared" si="109"/>
        <v>0</v>
      </c>
      <c r="AO96" s="28">
        <f t="shared" si="110"/>
        <v>-8.1028168199988981E-2</v>
      </c>
      <c r="AP96" s="28">
        <f t="shared" si="111"/>
        <v>-8.1028168199988981E-2</v>
      </c>
      <c r="AQ96" s="28">
        <f t="shared" si="112"/>
        <v>-8.1028168199988981E-2</v>
      </c>
      <c r="AR96" s="38">
        <f t="shared" si="113"/>
        <v>-8.1028168199988981E-2</v>
      </c>
      <c r="AU96" s="40">
        <f t="shared" si="114"/>
        <v>0</v>
      </c>
      <c r="AV96" s="28">
        <f t="shared" si="115"/>
        <v>-5.3316084425299795E-2</v>
      </c>
      <c r="AW96" s="28">
        <f t="shared" si="116"/>
        <v>-5.3316084425299795E-2</v>
      </c>
      <c r="AX96" s="28">
        <f t="shared" si="117"/>
        <v>-5.3316084425299795E-2</v>
      </c>
      <c r="AY96" s="38">
        <f t="shared" si="118"/>
        <v>-5.3316084425299795E-2</v>
      </c>
      <c r="BB96" s="40">
        <f t="shared" si="119"/>
        <v>0</v>
      </c>
      <c r="BC96" s="28">
        <f t="shared" si="120"/>
        <v>-0.12651938541603586</v>
      </c>
      <c r="BD96" s="28">
        <f t="shared" si="121"/>
        <v>-0.12651938541603586</v>
      </c>
      <c r="BE96" s="28">
        <f t="shared" si="122"/>
        <v>-0.12651938541603586</v>
      </c>
      <c r="BF96" s="38">
        <f t="shared" si="123"/>
        <v>-0.12651938541603586</v>
      </c>
      <c r="BQ96" s="1"/>
      <c r="BR96" s="1"/>
      <c r="BS96" s="1"/>
    </row>
    <row r="97" spans="5:71" ht="15.75" thickBot="1" x14ac:dyDescent="0.3">
      <c r="E97" s="29" t="s">
        <v>246</v>
      </c>
      <c r="F97" s="57">
        <f>AVERAGE(F2:F96)</f>
        <v>5.4198308702853055E-4</v>
      </c>
      <c r="G97" s="29" t="s">
        <v>246</v>
      </c>
      <c r="H97" s="57">
        <f>AVERAGE(H2:H96)</f>
        <v>6.9958714418557714E-3</v>
      </c>
      <c r="I97" s="57">
        <f>AVERAGE(I2:I96)</f>
        <v>9.6406095763510221E-3</v>
      </c>
      <c r="J97" s="57">
        <f>AVERAGE(J2:J96)</f>
        <v>-2.3614253972586265E-3</v>
      </c>
      <c r="K97" s="57">
        <f>AVERAGE(K2:K96)</f>
        <v>-1.3162647756376761E-2</v>
      </c>
      <c r="L97" s="80" t="s">
        <v>205</v>
      </c>
      <c r="M97" s="22">
        <f>COUNTIF(M1:M96,"YES")</f>
        <v>9</v>
      </c>
      <c r="N97" s="22">
        <f t="shared" ref="N97" si="126">COUNTIF(N1:N96,"YES")</f>
        <v>60</v>
      </c>
      <c r="O97" s="22">
        <f>COUNTIF(O1:O96,"HIGHER")</f>
        <v>84</v>
      </c>
      <c r="P97" s="22">
        <f>COUNTIF(P1:P96,"MALE")</f>
        <v>91</v>
      </c>
      <c r="Q97" s="17">
        <v>95</v>
      </c>
      <c r="W97" s="39">
        <f>AVERAGE(W2:W96)</f>
        <v>54.568421052631578</v>
      </c>
      <c r="Y97" s="17" t="s">
        <v>217</v>
      </c>
      <c r="Z97" s="42">
        <f>AVERAGE(Z2:Z96)</f>
        <v>-1.2837493479908107E-3</v>
      </c>
      <c r="AA97" s="42">
        <f t="shared" ref="AA97:BF97" si="127">AVERAGE(AA2:AA96)</f>
        <v>-2.8234936871533323E-3</v>
      </c>
      <c r="AB97" s="42">
        <f t="shared" si="127"/>
        <v>1.0354682675432288E-3</v>
      </c>
      <c r="AC97" s="42">
        <f t="shared" si="127"/>
        <v>3.0313693761692217E-4</v>
      </c>
      <c r="AD97" s="131">
        <f t="shared" si="127"/>
        <v>4.2926437934840732E-3</v>
      </c>
      <c r="AE97" s="28"/>
      <c r="AF97" s="41" t="s">
        <v>262</v>
      </c>
      <c r="AG97" s="42">
        <f t="shared" si="127"/>
        <v>-3.9082073870671408E-3</v>
      </c>
      <c r="AH97" s="42">
        <f t="shared" si="127"/>
        <v>-8.9546000429688525E-3</v>
      </c>
      <c r="AI97" s="42">
        <f t="shared" si="127"/>
        <v>6.4581545542832051E-3</v>
      </c>
      <c r="AJ97" s="42">
        <f t="shared" si="127"/>
        <v>5.6301291731513277E-3</v>
      </c>
      <c r="AK97" s="131">
        <f t="shared" si="127"/>
        <v>1.74673490491179E-3</v>
      </c>
      <c r="AL97" s="28"/>
      <c r="AM97" s="41" t="s">
        <v>261</v>
      </c>
      <c r="AN97" s="42">
        <f t="shared" si="127"/>
        <v>-4.4313594536161014E-3</v>
      </c>
      <c r="AO97" s="42">
        <f t="shared" si="127"/>
        <v>-9.6753080728282093E-3</v>
      </c>
      <c r="AP97" s="42">
        <f t="shared" si="127"/>
        <v>9.9288158012987553E-3</v>
      </c>
      <c r="AQ97" s="42">
        <f t="shared" si="127"/>
        <v>9.2192360954060221E-3</v>
      </c>
      <c r="AR97" s="131">
        <f t="shared" si="127"/>
        <v>5.4663571295733822E-3</v>
      </c>
      <c r="AS97" s="28"/>
      <c r="AT97" s="41" t="s">
        <v>260</v>
      </c>
      <c r="AU97" s="42">
        <f t="shared" si="127"/>
        <v>-1.127121259178657E-2</v>
      </c>
      <c r="AV97" s="42">
        <f t="shared" si="127"/>
        <v>-2.4632450045844852E-2</v>
      </c>
      <c r="AW97" s="42">
        <f t="shared" si="127"/>
        <v>-1.0382949903013439E-3</v>
      </c>
      <c r="AX97" s="42">
        <f t="shared" si="127"/>
        <v>-1.9285828042797104E-3</v>
      </c>
      <c r="AY97" s="131">
        <f t="shared" si="127"/>
        <v>-2.1169176099660948E-3</v>
      </c>
      <c r="AZ97" s="28"/>
      <c r="BA97" s="41" t="s">
        <v>259</v>
      </c>
      <c r="BB97" s="42">
        <f t="shared" si="127"/>
        <v>-1.5834740088365502E-2</v>
      </c>
      <c r="BC97" s="42">
        <f t="shared" si="127"/>
        <v>-2.5082715494299149E-2</v>
      </c>
      <c r="BD97" s="42">
        <f t="shared" si="127"/>
        <v>-8.9605529626574035E-3</v>
      </c>
      <c r="BE97" s="42">
        <f t="shared" si="127"/>
        <v>-1.1056579016507228E-2</v>
      </c>
      <c r="BF97" s="131">
        <f t="shared" si="127"/>
        <v>-9.872942090701364E-3</v>
      </c>
      <c r="BQ97" s="1"/>
      <c r="BR97" s="1"/>
      <c r="BS97" s="1"/>
    </row>
    <row r="98" spans="5:71" x14ac:dyDescent="0.25">
      <c r="L98" s="48"/>
      <c r="M98" s="48"/>
      <c r="N98" s="48"/>
      <c r="O98" s="48"/>
      <c r="P98" s="48"/>
      <c r="Q98" s="48"/>
      <c r="R98" s="48"/>
      <c r="BQ98" s="1"/>
      <c r="BR98" s="1"/>
      <c r="BS98" s="1"/>
    </row>
    <row r="99" spans="5:71" x14ac:dyDescent="0.25">
      <c r="BQ99" s="1"/>
      <c r="BR99" s="1"/>
      <c r="BS99" s="1"/>
    </row>
    <row r="100" spans="5:71" x14ac:dyDescent="0.25">
      <c r="H100" s="75"/>
      <c r="I100" s="75"/>
      <c r="J100" s="75"/>
      <c r="K100" s="75"/>
      <c r="BQ100" s="1"/>
      <c r="BR100" s="1"/>
      <c r="BS100" s="1"/>
    </row>
    <row r="101" spans="5:71" x14ac:dyDescent="0.25">
      <c r="BQ101" s="1"/>
      <c r="BR101" s="1"/>
      <c r="BS101" s="1"/>
    </row>
    <row r="102" spans="5:71" x14ac:dyDescent="0.25">
      <c r="BQ102" s="1"/>
      <c r="BR102" s="1"/>
      <c r="BS102" s="1"/>
    </row>
    <row r="103" spans="5:71" x14ac:dyDescent="0.25">
      <c r="BQ103" s="1"/>
      <c r="BR103" s="1"/>
      <c r="BS103" s="1"/>
    </row>
    <row r="104" spans="5:71" x14ac:dyDescent="0.25">
      <c r="BQ104" s="1"/>
      <c r="BR104" s="1"/>
      <c r="BS104" s="1"/>
    </row>
    <row r="105" spans="5:71" x14ac:dyDescent="0.25">
      <c r="BQ105" s="1"/>
      <c r="BR105" s="1"/>
      <c r="BS105" s="1"/>
    </row>
    <row r="106" spans="5:71" x14ac:dyDescent="0.25">
      <c r="BQ106" s="1"/>
      <c r="BR106" s="1"/>
      <c r="BS106" s="1"/>
    </row>
    <row r="107" spans="5:71" x14ac:dyDescent="0.25">
      <c r="BQ107" s="1"/>
    </row>
  </sheetData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 xr2:uid="{F9A57BD8-590F-4CE6-8058-21E1F53A3C1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'Hypothesis II-VI'!BR10:BV10</xm:f>
              <xm:sqref>BW10</xm:sqref>
            </x14:sparkline>
            <x14:sparkline>
              <xm:f>'Hypothesis II-VI'!BR11:BV11</xm:f>
              <xm:sqref>BW11</xm:sqref>
            </x14:sparkline>
            <x14:sparkline>
              <xm:f>'Hypothesis II-VI'!BR12:BV12</xm:f>
              <xm:sqref>BW12</xm:sqref>
            </x14:sparkline>
            <x14:sparkline>
              <xm:f>'Hypothesis II-VI'!BR13:BV13</xm:f>
              <xm:sqref>BW13</xm:sqref>
            </x14:sparkline>
            <x14:sparkline>
              <xm:f>'Hypothesis II-VI'!BR14:BV14</xm:f>
              <xm:sqref>BW14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Event Date</vt:lpstr>
      <vt:lpstr>Discriptive Statistics</vt:lpstr>
      <vt:lpstr>Hypothesis I</vt:lpstr>
      <vt:lpstr>Hypothesis II-VI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amrita</dc:creator>
  <cp:lastModifiedBy>amrita</cp:lastModifiedBy>
  <dcterms:created xsi:type="dcterms:W3CDTF">2018-07-24T18:29:52Z</dcterms:created>
  <dcterms:modified xsi:type="dcterms:W3CDTF">2018-09-03T00:18:54Z</dcterms:modified>
</cp:coreProperties>
</file>