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tables/table4.xml" ContentType="application/vnd.openxmlformats-officedocument.spreadsheetml.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3880" windowHeight="14490" firstSheet="2" activeTab="7"/>
  </bookViews>
  <sheets>
    <sheet name="1. Information" sheetId="9" r:id="rId1"/>
    <sheet name="2. Estimation of real distance" sheetId="7" r:id="rId2"/>
    <sheet name="3. Calculation kmph" sheetId="8" r:id="rId3"/>
    <sheet name="4. Pivot Current" sheetId="2" r:id="rId4"/>
    <sheet name="5. FINAL report CS" sheetId="1" r:id="rId5"/>
    <sheet name="6. Pivot Pilot" sheetId="5" r:id="rId6"/>
    <sheet name="7. FINAL report pilot" sheetId="3" r:id="rId7"/>
    <sheet name="8. Comparison" sheetId="4" r:id="rId8"/>
  </sheets>
  <externalReferences>
    <externalReference r:id="rId9"/>
  </externalReferences>
  <definedNames>
    <definedName name="FINALreport_pilot_midNov" localSheetId="6">'7. FINAL report pilot'!$A$1:$AW$222</definedName>
    <definedName name="solver_adj" localSheetId="1" hidden="1">'2. Estimation of real distance'!$N$2:$O$2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'2. Estimation of real distance'!$N$2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'2. Estimation of real distance'!$N$5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hs1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71027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J53" i="8" l="1"/>
  <c r="C53" i="8"/>
  <c r="D55" i="8" s="1"/>
  <c r="N39" i="8"/>
  <c r="K55" i="8" s="1"/>
  <c r="G39" i="8"/>
  <c r="J31" i="8"/>
  <c r="L33" i="8" s="1"/>
  <c r="C31" i="8"/>
  <c r="N14" i="8"/>
  <c r="G14" i="8"/>
  <c r="E33" i="8" s="1"/>
  <c r="E7" i="8"/>
  <c r="H101" i="7"/>
  <c r="J101" i="7" s="1"/>
  <c r="G101" i="7"/>
  <c r="J100" i="7"/>
  <c r="H100" i="7"/>
  <c r="G100" i="7"/>
  <c r="K99" i="7"/>
  <c r="J99" i="7"/>
  <c r="L99" i="7" s="1"/>
  <c r="H99" i="7"/>
  <c r="G99" i="7"/>
  <c r="L98" i="7"/>
  <c r="G98" i="7"/>
  <c r="H98" i="7" s="1"/>
  <c r="J98" i="7" s="1"/>
  <c r="K98" i="7" s="1"/>
  <c r="H97" i="7"/>
  <c r="J97" i="7" s="1"/>
  <c r="G97" i="7"/>
  <c r="J96" i="7"/>
  <c r="H96" i="7"/>
  <c r="G96" i="7"/>
  <c r="K95" i="7"/>
  <c r="J95" i="7"/>
  <c r="L95" i="7" s="1"/>
  <c r="H95" i="7"/>
  <c r="G95" i="7"/>
  <c r="G94" i="7"/>
  <c r="H94" i="7" s="1"/>
  <c r="J94" i="7" s="1"/>
  <c r="K94" i="7" s="1"/>
  <c r="H93" i="7"/>
  <c r="J93" i="7" s="1"/>
  <c r="G93" i="7"/>
  <c r="J92" i="7"/>
  <c r="H92" i="7"/>
  <c r="G92" i="7"/>
  <c r="K91" i="7"/>
  <c r="J91" i="7"/>
  <c r="L91" i="7" s="1"/>
  <c r="H91" i="7"/>
  <c r="G91" i="7"/>
  <c r="L90" i="7"/>
  <c r="G90" i="7"/>
  <c r="H90" i="7" s="1"/>
  <c r="J90" i="7" s="1"/>
  <c r="K90" i="7" s="1"/>
  <c r="H89" i="7"/>
  <c r="J89" i="7" s="1"/>
  <c r="G89" i="7"/>
  <c r="J88" i="7"/>
  <c r="H88" i="7"/>
  <c r="G88" i="7"/>
  <c r="K87" i="7"/>
  <c r="J87" i="7"/>
  <c r="L87" i="7" s="1"/>
  <c r="H87" i="7"/>
  <c r="G87" i="7"/>
  <c r="G86" i="7"/>
  <c r="H86" i="7" s="1"/>
  <c r="J86" i="7" s="1"/>
  <c r="K86" i="7" s="1"/>
  <c r="H85" i="7"/>
  <c r="J85" i="7" s="1"/>
  <c r="G85" i="7"/>
  <c r="J84" i="7"/>
  <c r="H84" i="7"/>
  <c r="G84" i="7"/>
  <c r="K83" i="7"/>
  <c r="J83" i="7"/>
  <c r="L83" i="7" s="1"/>
  <c r="H83" i="7"/>
  <c r="G83" i="7"/>
  <c r="L82" i="7"/>
  <c r="G82" i="7"/>
  <c r="H82" i="7" s="1"/>
  <c r="J82" i="7" s="1"/>
  <c r="K82" i="7" s="1"/>
  <c r="H81" i="7"/>
  <c r="J81" i="7" s="1"/>
  <c r="G81" i="7"/>
  <c r="J80" i="7"/>
  <c r="H80" i="7"/>
  <c r="G80" i="7"/>
  <c r="H79" i="7"/>
  <c r="J79" i="7" s="1"/>
  <c r="L79" i="7" s="1"/>
  <c r="G79" i="7"/>
  <c r="L78" i="7"/>
  <c r="G78" i="7"/>
  <c r="H78" i="7" s="1"/>
  <c r="J78" i="7" s="1"/>
  <c r="K78" i="7" s="1"/>
  <c r="H77" i="7"/>
  <c r="J77" i="7" s="1"/>
  <c r="G77" i="7"/>
  <c r="J76" i="7"/>
  <c r="H76" i="7"/>
  <c r="G76" i="7"/>
  <c r="H75" i="7"/>
  <c r="J75" i="7" s="1"/>
  <c r="L75" i="7" s="1"/>
  <c r="G75" i="7"/>
  <c r="L74" i="7"/>
  <c r="G74" i="7"/>
  <c r="H74" i="7" s="1"/>
  <c r="J74" i="7" s="1"/>
  <c r="K74" i="7" s="1"/>
  <c r="H73" i="7"/>
  <c r="J73" i="7" s="1"/>
  <c r="G73" i="7"/>
  <c r="J72" i="7"/>
  <c r="G72" i="7"/>
  <c r="H72" i="7" s="1"/>
  <c r="K71" i="7"/>
  <c r="H71" i="7"/>
  <c r="J71" i="7" s="1"/>
  <c r="L71" i="7" s="1"/>
  <c r="G71" i="7"/>
  <c r="G70" i="7"/>
  <c r="H70" i="7" s="1"/>
  <c r="J70" i="7" s="1"/>
  <c r="K70" i="7" s="1"/>
  <c r="H69" i="7"/>
  <c r="J69" i="7" s="1"/>
  <c r="G69" i="7"/>
  <c r="G68" i="7"/>
  <c r="H68" i="7" s="1"/>
  <c r="J68" i="7" s="1"/>
  <c r="H67" i="7"/>
  <c r="J67" i="7" s="1"/>
  <c r="L67" i="7" s="1"/>
  <c r="G67" i="7"/>
  <c r="L66" i="7"/>
  <c r="G66" i="7"/>
  <c r="H66" i="7" s="1"/>
  <c r="J66" i="7" s="1"/>
  <c r="K66" i="7" s="1"/>
  <c r="H65" i="7"/>
  <c r="J65" i="7" s="1"/>
  <c r="G65" i="7"/>
  <c r="J64" i="7"/>
  <c r="G64" i="7"/>
  <c r="H64" i="7" s="1"/>
  <c r="K63" i="7"/>
  <c r="H63" i="7"/>
  <c r="J63" i="7" s="1"/>
  <c r="L63" i="7" s="1"/>
  <c r="G63" i="7"/>
  <c r="G62" i="7"/>
  <c r="H62" i="7" s="1"/>
  <c r="J62" i="7" s="1"/>
  <c r="K62" i="7" s="1"/>
  <c r="H61" i="7"/>
  <c r="J61" i="7" s="1"/>
  <c r="G61" i="7"/>
  <c r="G60" i="7"/>
  <c r="H60" i="7" s="1"/>
  <c r="J60" i="7" s="1"/>
  <c r="H59" i="7"/>
  <c r="J59" i="7" s="1"/>
  <c r="L59" i="7" s="1"/>
  <c r="G59" i="7"/>
  <c r="L58" i="7"/>
  <c r="G58" i="7"/>
  <c r="H58" i="7" s="1"/>
  <c r="J58" i="7" s="1"/>
  <c r="K58" i="7" s="1"/>
  <c r="H57" i="7"/>
  <c r="J57" i="7" s="1"/>
  <c r="G57" i="7"/>
  <c r="J56" i="7"/>
  <c r="G56" i="7"/>
  <c r="H56" i="7" s="1"/>
  <c r="K55" i="7"/>
  <c r="H55" i="7"/>
  <c r="J55" i="7" s="1"/>
  <c r="L55" i="7" s="1"/>
  <c r="G55" i="7"/>
  <c r="G54" i="7"/>
  <c r="H54" i="7" s="1"/>
  <c r="J54" i="7" s="1"/>
  <c r="K54" i="7" s="1"/>
  <c r="H53" i="7"/>
  <c r="J53" i="7" s="1"/>
  <c r="G53" i="7"/>
  <c r="G52" i="7"/>
  <c r="H52" i="7" s="1"/>
  <c r="J52" i="7" s="1"/>
  <c r="H51" i="7"/>
  <c r="J51" i="7" s="1"/>
  <c r="L51" i="7" s="1"/>
  <c r="G51" i="7"/>
  <c r="L50" i="7"/>
  <c r="G50" i="7"/>
  <c r="H50" i="7" s="1"/>
  <c r="J50" i="7" s="1"/>
  <c r="K50" i="7" s="1"/>
  <c r="H49" i="7"/>
  <c r="J49" i="7" s="1"/>
  <c r="G49" i="7"/>
  <c r="J48" i="7"/>
  <c r="G48" i="7"/>
  <c r="H48" i="7" s="1"/>
  <c r="K47" i="7"/>
  <c r="H47" i="7"/>
  <c r="J47" i="7" s="1"/>
  <c r="L47" i="7" s="1"/>
  <c r="G47" i="7"/>
  <c r="G46" i="7"/>
  <c r="H46" i="7" s="1"/>
  <c r="J46" i="7" s="1"/>
  <c r="K46" i="7" s="1"/>
  <c r="H45" i="7"/>
  <c r="J45" i="7" s="1"/>
  <c r="G45" i="7"/>
  <c r="G44" i="7"/>
  <c r="H44" i="7" s="1"/>
  <c r="J44" i="7" s="1"/>
  <c r="H43" i="7"/>
  <c r="J43" i="7" s="1"/>
  <c r="L43" i="7" s="1"/>
  <c r="G43" i="7"/>
  <c r="L42" i="7"/>
  <c r="G42" i="7"/>
  <c r="H42" i="7" s="1"/>
  <c r="J42" i="7" s="1"/>
  <c r="K42" i="7" s="1"/>
  <c r="H41" i="7"/>
  <c r="J41" i="7" s="1"/>
  <c r="G41" i="7"/>
  <c r="J40" i="7"/>
  <c r="G40" i="7"/>
  <c r="H40" i="7" s="1"/>
  <c r="K39" i="7"/>
  <c r="H39" i="7"/>
  <c r="J39" i="7" s="1"/>
  <c r="L39" i="7" s="1"/>
  <c r="G39" i="7"/>
  <c r="G38" i="7"/>
  <c r="H38" i="7" s="1"/>
  <c r="J38" i="7" s="1"/>
  <c r="K38" i="7" s="1"/>
  <c r="H37" i="7"/>
  <c r="J37" i="7" s="1"/>
  <c r="G37" i="7"/>
  <c r="G36" i="7"/>
  <c r="H36" i="7" s="1"/>
  <c r="J36" i="7" s="1"/>
  <c r="H35" i="7"/>
  <c r="J35" i="7" s="1"/>
  <c r="L35" i="7" s="1"/>
  <c r="G35" i="7"/>
  <c r="L34" i="7"/>
  <c r="G34" i="7"/>
  <c r="H34" i="7" s="1"/>
  <c r="J34" i="7" s="1"/>
  <c r="K34" i="7" s="1"/>
  <c r="H33" i="7"/>
  <c r="J33" i="7" s="1"/>
  <c r="G33" i="7"/>
  <c r="J32" i="7"/>
  <c r="G32" i="7"/>
  <c r="H32" i="7" s="1"/>
  <c r="K31" i="7"/>
  <c r="H31" i="7"/>
  <c r="J31" i="7" s="1"/>
  <c r="L31" i="7" s="1"/>
  <c r="G31" i="7"/>
  <c r="G30" i="7"/>
  <c r="H30" i="7" s="1"/>
  <c r="J30" i="7" s="1"/>
  <c r="K30" i="7" s="1"/>
  <c r="H29" i="7"/>
  <c r="J29" i="7" s="1"/>
  <c r="G29" i="7"/>
  <c r="G28" i="7"/>
  <c r="H28" i="7" s="1"/>
  <c r="J28" i="7" s="1"/>
  <c r="H27" i="7"/>
  <c r="J27" i="7" s="1"/>
  <c r="L27" i="7" s="1"/>
  <c r="G27" i="7"/>
  <c r="L26" i="7"/>
  <c r="G26" i="7"/>
  <c r="H26" i="7" s="1"/>
  <c r="J26" i="7" s="1"/>
  <c r="K26" i="7" s="1"/>
  <c r="H25" i="7"/>
  <c r="J25" i="7" s="1"/>
  <c r="G25" i="7"/>
  <c r="J24" i="7"/>
  <c r="G24" i="7"/>
  <c r="H24" i="7" s="1"/>
  <c r="K23" i="7"/>
  <c r="H23" i="7"/>
  <c r="J23" i="7" s="1"/>
  <c r="L23" i="7" s="1"/>
  <c r="G23" i="7"/>
  <c r="G22" i="7"/>
  <c r="H22" i="7" s="1"/>
  <c r="J22" i="7" s="1"/>
  <c r="K22" i="7" s="1"/>
  <c r="H21" i="7"/>
  <c r="J21" i="7" s="1"/>
  <c r="G21" i="7"/>
  <c r="H20" i="7"/>
  <c r="J20" i="7" s="1"/>
  <c r="G20" i="7"/>
  <c r="H19" i="7"/>
  <c r="J19" i="7" s="1"/>
  <c r="G19" i="7"/>
  <c r="J18" i="7"/>
  <c r="L18" i="7" s="1"/>
  <c r="G18" i="7"/>
  <c r="H18" i="7" s="1"/>
  <c r="H17" i="7"/>
  <c r="J17" i="7" s="1"/>
  <c r="L17" i="7" s="1"/>
  <c r="G17" i="7"/>
  <c r="G16" i="7"/>
  <c r="H16" i="7" s="1"/>
  <c r="J16" i="7" s="1"/>
  <c r="H15" i="7"/>
  <c r="J15" i="7" s="1"/>
  <c r="G15" i="7"/>
  <c r="G14" i="7"/>
  <c r="H14" i="7" s="1"/>
  <c r="J14" i="7" s="1"/>
  <c r="H13" i="7"/>
  <c r="J13" i="7" s="1"/>
  <c r="G13" i="7"/>
  <c r="G12" i="7"/>
  <c r="H12" i="7" s="1"/>
  <c r="J12" i="7" s="1"/>
  <c r="H11" i="7"/>
  <c r="J11" i="7" s="1"/>
  <c r="G11" i="7"/>
  <c r="G10" i="7"/>
  <c r="H10" i="7" s="1"/>
  <c r="J10" i="7" s="1"/>
  <c r="H9" i="7"/>
  <c r="J9" i="7" s="1"/>
  <c r="G9" i="7"/>
  <c r="G8" i="7"/>
  <c r="H8" i="7" s="1"/>
  <c r="J8" i="7" s="1"/>
  <c r="H7" i="7"/>
  <c r="J7" i="7" s="1"/>
  <c r="G7" i="7"/>
  <c r="G6" i="7"/>
  <c r="H6" i="7" s="1"/>
  <c r="J6" i="7" s="1"/>
  <c r="H5" i="7"/>
  <c r="J5" i="7" s="1"/>
  <c r="G5" i="7"/>
  <c r="G4" i="7"/>
  <c r="H4" i="7" s="1"/>
  <c r="J4" i="7" s="1"/>
  <c r="H3" i="7"/>
  <c r="J3" i="7" s="1"/>
  <c r="G3" i="7"/>
  <c r="G2" i="7"/>
  <c r="H2" i="7" s="1"/>
  <c r="J2" i="7" s="1"/>
  <c r="L4" i="7" l="1"/>
  <c r="K4" i="7"/>
  <c r="L9" i="7"/>
  <c r="K9" i="7"/>
  <c r="L5" i="7"/>
  <c r="K5" i="7"/>
  <c r="L8" i="7"/>
  <c r="K8" i="7"/>
  <c r="L13" i="7"/>
  <c r="K13" i="7"/>
  <c r="L16" i="7"/>
  <c r="K16" i="7"/>
  <c r="L20" i="7"/>
  <c r="K20" i="7"/>
  <c r="L52" i="7"/>
  <c r="K52" i="7"/>
  <c r="K3" i="7"/>
  <c r="L3" i="7"/>
  <c r="K6" i="7"/>
  <c r="L6" i="7"/>
  <c r="K11" i="7"/>
  <c r="L11" i="7"/>
  <c r="K14" i="7"/>
  <c r="L14" i="7"/>
  <c r="L44" i="7"/>
  <c r="K44" i="7"/>
  <c r="L12" i="7"/>
  <c r="K12" i="7"/>
  <c r="L19" i="7"/>
  <c r="K19" i="7"/>
  <c r="L36" i="7"/>
  <c r="K36" i="7"/>
  <c r="L68" i="7"/>
  <c r="K68" i="7"/>
  <c r="K2" i="7"/>
  <c r="P5" i="7"/>
  <c r="L2" i="7"/>
  <c r="K7" i="7"/>
  <c r="L7" i="7"/>
  <c r="K10" i="7"/>
  <c r="L10" i="7"/>
  <c r="L15" i="7"/>
  <c r="K15" i="7"/>
  <c r="L28" i="7"/>
  <c r="K28" i="7"/>
  <c r="L60" i="7"/>
  <c r="K60" i="7"/>
  <c r="L48" i="7"/>
  <c r="K48" i="7"/>
  <c r="L57" i="7"/>
  <c r="K57" i="7"/>
  <c r="L97" i="7"/>
  <c r="K97" i="7"/>
  <c r="K17" i="7"/>
  <c r="K18" i="7"/>
  <c r="L22" i="7"/>
  <c r="K27" i="7"/>
  <c r="L29" i="7"/>
  <c r="K29" i="7"/>
  <c r="L38" i="7"/>
  <c r="K43" i="7"/>
  <c r="L45" i="7"/>
  <c r="K45" i="7"/>
  <c r="L54" i="7"/>
  <c r="K59" i="7"/>
  <c r="L61" i="7"/>
  <c r="K61" i="7"/>
  <c r="L70" i="7"/>
  <c r="K75" i="7"/>
  <c r="L84" i="7"/>
  <c r="K84" i="7"/>
  <c r="L86" i="7"/>
  <c r="L93" i="7"/>
  <c r="K93" i="7"/>
  <c r="L100" i="7"/>
  <c r="K100" i="7"/>
  <c r="L32" i="7"/>
  <c r="K32" i="7"/>
  <c r="L41" i="7"/>
  <c r="K41" i="7"/>
  <c r="L24" i="7"/>
  <c r="K24" i="7"/>
  <c r="L33" i="7"/>
  <c r="K33" i="7"/>
  <c r="L40" i="7"/>
  <c r="K40" i="7"/>
  <c r="L49" i="7"/>
  <c r="K49" i="7"/>
  <c r="L56" i="7"/>
  <c r="K56" i="7"/>
  <c r="L65" i="7"/>
  <c r="K65" i="7"/>
  <c r="L72" i="7"/>
  <c r="K72" i="7"/>
  <c r="L77" i="7"/>
  <c r="K77" i="7"/>
  <c r="L80" i="7"/>
  <c r="K80" i="7"/>
  <c r="L89" i="7"/>
  <c r="K89" i="7"/>
  <c r="L96" i="7"/>
  <c r="K96" i="7"/>
  <c r="L25" i="7"/>
  <c r="K25" i="7"/>
  <c r="L64" i="7"/>
  <c r="K64" i="7"/>
  <c r="L73" i="7"/>
  <c r="K73" i="7"/>
  <c r="L76" i="7"/>
  <c r="K76" i="7"/>
  <c r="L81" i="7"/>
  <c r="K81" i="7"/>
  <c r="L88" i="7"/>
  <c r="K88" i="7"/>
  <c r="L21" i="7"/>
  <c r="K21" i="7"/>
  <c r="L30" i="7"/>
  <c r="K35" i="7"/>
  <c r="L37" i="7"/>
  <c r="K37" i="7"/>
  <c r="L46" i="7"/>
  <c r="K51" i="7"/>
  <c r="L53" i="7"/>
  <c r="K53" i="7"/>
  <c r="L62" i="7"/>
  <c r="K67" i="7"/>
  <c r="L69" i="7"/>
  <c r="K69" i="7"/>
  <c r="K79" i="7"/>
  <c r="L85" i="7"/>
  <c r="K85" i="7"/>
  <c r="L92" i="7"/>
  <c r="K92" i="7"/>
  <c r="L94" i="7"/>
  <c r="L101" i="7"/>
  <c r="K101" i="7"/>
  <c r="N5" i="7" l="1"/>
  <c r="Q5" i="7"/>
  <c r="O5" i="7"/>
  <c r="A70" i="4"/>
  <c r="B70" i="4"/>
  <c r="C70" i="4"/>
  <c r="D70" i="4"/>
  <c r="E70" i="4"/>
  <c r="F70" i="4"/>
  <c r="G70" i="4"/>
  <c r="A71" i="4"/>
  <c r="B71" i="4"/>
  <c r="A72" i="4"/>
  <c r="G72" i="4"/>
  <c r="A73" i="4"/>
  <c r="D73" i="4"/>
  <c r="A74" i="4"/>
  <c r="E74" i="4"/>
  <c r="A75" i="4"/>
  <c r="B75" i="4"/>
  <c r="F75" i="4"/>
  <c r="A76" i="4"/>
  <c r="A77" i="4"/>
  <c r="D77" i="4"/>
  <c r="A78" i="4"/>
  <c r="E78" i="4"/>
  <c r="A79" i="4"/>
  <c r="A80" i="4"/>
  <c r="C80" i="4"/>
  <c r="G80" i="4"/>
  <c r="A81" i="4"/>
  <c r="A57" i="4"/>
  <c r="B57" i="4"/>
  <c r="C57" i="4"/>
  <c r="D57" i="4"/>
  <c r="E57" i="4"/>
  <c r="F57" i="4"/>
  <c r="G57" i="4"/>
  <c r="A58" i="4"/>
  <c r="B58" i="4"/>
  <c r="F58" i="4"/>
  <c r="A59" i="4"/>
  <c r="G59" i="4"/>
  <c r="A60" i="4"/>
  <c r="A61" i="4"/>
  <c r="A62" i="4"/>
  <c r="B62" i="4"/>
  <c r="F62" i="4"/>
  <c r="A63" i="4"/>
  <c r="G63" i="4"/>
  <c r="A64" i="4"/>
  <c r="A65" i="4"/>
  <c r="A66" i="4"/>
  <c r="B66" i="4"/>
  <c r="F66" i="4"/>
  <c r="A67" i="4"/>
  <c r="G67" i="4"/>
  <c r="A68" i="4"/>
  <c r="L5" i="5"/>
  <c r="M5" i="5" s="1"/>
  <c r="C72" i="4" s="1"/>
  <c r="L4" i="5"/>
  <c r="Q13" i="5"/>
  <c r="P13" i="5"/>
  <c r="F80" i="4" s="1"/>
  <c r="O13" i="5"/>
  <c r="E80" i="4" s="1"/>
  <c r="N13" i="5"/>
  <c r="D80" i="4" s="1"/>
  <c r="L13" i="5"/>
  <c r="M13" i="5" s="1"/>
  <c r="Q12" i="5"/>
  <c r="G79" i="4" s="1"/>
  <c r="P12" i="5"/>
  <c r="F79" i="4" s="1"/>
  <c r="O12" i="5"/>
  <c r="E79" i="4" s="1"/>
  <c r="N12" i="5"/>
  <c r="D79" i="4" s="1"/>
  <c r="L12" i="5"/>
  <c r="B79" i="4" s="1"/>
  <c r="Q11" i="5"/>
  <c r="G78" i="4" s="1"/>
  <c r="P11" i="5"/>
  <c r="F78" i="4" s="1"/>
  <c r="O11" i="5"/>
  <c r="N11" i="5"/>
  <c r="D78" i="4" s="1"/>
  <c r="L11" i="5"/>
  <c r="M11" i="5" s="1"/>
  <c r="C78" i="4" s="1"/>
  <c r="Q10" i="5"/>
  <c r="G77" i="4" s="1"/>
  <c r="P10" i="5"/>
  <c r="F77" i="4" s="1"/>
  <c r="O10" i="5"/>
  <c r="E77" i="4" s="1"/>
  <c r="N10" i="5"/>
  <c r="M10" i="5"/>
  <c r="C77" i="4" s="1"/>
  <c r="L10" i="5"/>
  <c r="B77" i="4" s="1"/>
  <c r="Q9" i="5"/>
  <c r="G76" i="4" s="1"/>
  <c r="P9" i="5"/>
  <c r="F76" i="4" s="1"/>
  <c r="O9" i="5"/>
  <c r="E76" i="4" s="1"/>
  <c r="N9" i="5"/>
  <c r="D76" i="4" s="1"/>
  <c r="L9" i="5"/>
  <c r="M9" i="5" s="1"/>
  <c r="C76" i="4" s="1"/>
  <c r="Q8" i="5"/>
  <c r="G75" i="4" s="1"/>
  <c r="P8" i="5"/>
  <c r="O8" i="5"/>
  <c r="E75" i="4" s="1"/>
  <c r="N8" i="5"/>
  <c r="D75" i="4" s="1"/>
  <c r="L8" i="5"/>
  <c r="M8" i="5" s="1"/>
  <c r="C75" i="4" s="1"/>
  <c r="Q7" i="5"/>
  <c r="G74" i="4" s="1"/>
  <c r="P7" i="5"/>
  <c r="F74" i="4" s="1"/>
  <c r="O7" i="5"/>
  <c r="N7" i="5"/>
  <c r="D74" i="4" s="1"/>
  <c r="L7" i="5"/>
  <c r="M7" i="5" s="1"/>
  <c r="C74" i="4" s="1"/>
  <c r="Q6" i="5"/>
  <c r="G73" i="4" s="1"/>
  <c r="P6" i="5"/>
  <c r="F73" i="4" s="1"/>
  <c r="O6" i="5"/>
  <c r="E73" i="4" s="1"/>
  <c r="N6" i="5"/>
  <c r="M6" i="5"/>
  <c r="C73" i="4" s="1"/>
  <c r="L6" i="5"/>
  <c r="B73" i="4" s="1"/>
  <c r="Q5" i="5"/>
  <c r="P5" i="5"/>
  <c r="F72" i="4" s="1"/>
  <c r="O5" i="5"/>
  <c r="E72" i="4" s="1"/>
  <c r="N5" i="5"/>
  <c r="D72" i="4" s="1"/>
  <c r="Q4" i="5"/>
  <c r="P4" i="5"/>
  <c r="P14" i="5" s="1"/>
  <c r="F81" i="4" s="1"/>
  <c r="O4" i="5"/>
  <c r="E71" i="4" s="1"/>
  <c r="N4" i="5"/>
  <c r="M4" i="5"/>
  <c r="C71" i="4" s="1"/>
  <c r="L14" i="5"/>
  <c r="B81" i="4" s="1"/>
  <c r="Q13" i="2"/>
  <c r="O13" i="2"/>
  <c r="E67" i="4" s="1"/>
  <c r="P13" i="2"/>
  <c r="F67" i="4" s="1"/>
  <c r="N13" i="2"/>
  <c r="D67" i="4" s="1"/>
  <c r="L13" i="2"/>
  <c r="B67" i="4" s="1"/>
  <c r="Q12" i="2"/>
  <c r="G66" i="4" s="1"/>
  <c r="O12" i="2"/>
  <c r="E66" i="4" s="1"/>
  <c r="P12" i="2"/>
  <c r="N12" i="2"/>
  <c r="D66" i="4" s="1"/>
  <c r="M12" i="2"/>
  <c r="C66" i="4" s="1"/>
  <c r="L12" i="2"/>
  <c r="Q11" i="2"/>
  <c r="G65" i="4" s="1"/>
  <c r="O11" i="2"/>
  <c r="E65" i="4" s="1"/>
  <c r="P11" i="2"/>
  <c r="F65" i="4" s="1"/>
  <c r="N11" i="2"/>
  <c r="D65" i="4" s="1"/>
  <c r="L11" i="2"/>
  <c r="B65" i="4" s="1"/>
  <c r="Q10" i="2"/>
  <c r="G64" i="4" s="1"/>
  <c r="O10" i="2"/>
  <c r="E64" i="4" s="1"/>
  <c r="P10" i="2"/>
  <c r="F64" i="4" s="1"/>
  <c r="N10" i="2"/>
  <c r="D64" i="4" s="1"/>
  <c r="M10" i="2"/>
  <c r="C64" i="4" s="1"/>
  <c r="L10" i="2"/>
  <c r="B64" i="4" s="1"/>
  <c r="Q9" i="2"/>
  <c r="O9" i="2"/>
  <c r="E63" i="4" s="1"/>
  <c r="P9" i="2"/>
  <c r="F63" i="4" s="1"/>
  <c r="N9" i="2"/>
  <c r="D63" i="4" s="1"/>
  <c r="L9" i="2"/>
  <c r="B63" i="4" s="1"/>
  <c r="Q8" i="2"/>
  <c r="G62" i="4" s="1"/>
  <c r="O8" i="2"/>
  <c r="E62" i="4" s="1"/>
  <c r="P8" i="2"/>
  <c r="N8" i="2"/>
  <c r="D62" i="4" s="1"/>
  <c r="M8" i="2"/>
  <c r="C62" i="4" s="1"/>
  <c r="L8" i="2"/>
  <c r="Q7" i="2"/>
  <c r="G61" i="4" s="1"/>
  <c r="O7" i="2"/>
  <c r="E61" i="4" s="1"/>
  <c r="P7" i="2"/>
  <c r="F61" i="4" s="1"/>
  <c r="N7" i="2"/>
  <c r="D61" i="4" s="1"/>
  <c r="L7" i="2"/>
  <c r="B61" i="4" s="1"/>
  <c r="Q6" i="2"/>
  <c r="G60" i="4" s="1"/>
  <c r="O6" i="2"/>
  <c r="E60" i="4" s="1"/>
  <c r="P6" i="2"/>
  <c r="F60" i="4" s="1"/>
  <c r="N6" i="2"/>
  <c r="D60" i="4" s="1"/>
  <c r="M6" i="2"/>
  <c r="C60" i="4" s="1"/>
  <c r="L6" i="2"/>
  <c r="B60" i="4" s="1"/>
  <c r="Q5" i="2"/>
  <c r="P5" i="2"/>
  <c r="P14" i="2" s="1"/>
  <c r="F68" i="4" s="1"/>
  <c r="O5" i="2"/>
  <c r="E59" i="4" s="1"/>
  <c r="N5" i="2"/>
  <c r="D59" i="4" s="1"/>
  <c r="L5" i="2"/>
  <c r="B59" i="4" s="1"/>
  <c r="Q4" i="2"/>
  <c r="G58" i="4" s="1"/>
  <c r="P4" i="2"/>
  <c r="O4" i="2"/>
  <c r="E58" i="4" s="1"/>
  <c r="N4" i="2"/>
  <c r="D58" i="4" s="1"/>
  <c r="L4" i="2"/>
  <c r="M4" i="2" s="1"/>
  <c r="C58" i="4" s="1"/>
  <c r="AZ195" i="3"/>
  <c r="AY195" i="3"/>
  <c r="AZ3" i="3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Z181" i="3"/>
  <c r="AZ182" i="3"/>
  <c r="AZ183" i="3"/>
  <c r="AZ184" i="3"/>
  <c r="AZ185" i="3"/>
  <c r="AZ186" i="3"/>
  <c r="AZ187" i="3"/>
  <c r="AZ188" i="3"/>
  <c r="AZ189" i="3"/>
  <c r="AZ190" i="3"/>
  <c r="AZ191" i="3"/>
  <c r="AZ192" i="3"/>
  <c r="AZ193" i="3"/>
  <c r="AZ194" i="3"/>
  <c r="AZ196" i="3"/>
  <c r="AZ197" i="3"/>
  <c r="AZ198" i="3"/>
  <c r="AZ199" i="3"/>
  <c r="AZ200" i="3"/>
  <c r="AZ201" i="3"/>
  <c r="AZ202" i="3"/>
  <c r="AZ203" i="3"/>
  <c r="AZ204" i="3"/>
  <c r="AZ205" i="3"/>
  <c r="AZ206" i="3"/>
  <c r="AZ207" i="3"/>
  <c r="AZ208" i="3"/>
  <c r="AZ209" i="3"/>
  <c r="AZ210" i="3"/>
  <c r="AZ211" i="3"/>
  <c r="AZ2" i="3"/>
  <c r="AZ212" i="3" s="1"/>
  <c r="D30" i="4" s="1"/>
  <c r="BA3" i="3"/>
  <c r="BA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BA108" i="3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BA155" i="3"/>
  <c r="BA156" i="3"/>
  <c r="BA157" i="3"/>
  <c r="BA158" i="3"/>
  <c r="BA159" i="3"/>
  <c r="BA160" i="3"/>
  <c r="BA161" i="3"/>
  <c r="BA162" i="3"/>
  <c r="BA163" i="3"/>
  <c r="BA164" i="3"/>
  <c r="BA165" i="3"/>
  <c r="BA166" i="3"/>
  <c r="BA167" i="3"/>
  <c r="BA168" i="3"/>
  <c r="BA169" i="3"/>
  <c r="BA170" i="3"/>
  <c r="BA171" i="3"/>
  <c r="BA172" i="3"/>
  <c r="BA173" i="3"/>
  <c r="BA174" i="3"/>
  <c r="BA175" i="3"/>
  <c r="BA176" i="3"/>
  <c r="BA177" i="3"/>
  <c r="BA178" i="3"/>
  <c r="BA179" i="3"/>
  <c r="BA180" i="3"/>
  <c r="BA181" i="3"/>
  <c r="BA182" i="3"/>
  <c r="BA183" i="3"/>
  <c r="BA184" i="3"/>
  <c r="BA185" i="3"/>
  <c r="BA186" i="3"/>
  <c r="BA187" i="3"/>
  <c r="BA188" i="3"/>
  <c r="BA189" i="3"/>
  <c r="BA190" i="3"/>
  <c r="BA191" i="3"/>
  <c r="BA192" i="3"/>
  <c r="BA193" i="3"/>
  <c r="BA194" i="3"/>
  <c r="BA195" i="3"/>
  <c r="BA196" i="3"/>
  <c r="BA197" i="3"/>
  <c r="BA198" i="3"/>
  <c r="BA199" i="3"/>
  <c r="BA200" i="3"/>
  <c r="BA201" i="3"/>
  <c r="BA202" i="3"/>
  <c r="BA203" i="3"/>
  <c r="BA204" i="3"/>
  <c r="BA205" i="3"/>
  <c r="BA206" i="3"/>
  <c r="BA207" i="3"/>
  <c r="BA208" i="3"/>
  <c r="BA209" i="3"/>
  <c r="BA210" i="3"/>
  <c r="BA211" i="3"/>
  <c r="BA2" i="3"/>
  <c r="BA212" i="3" s="1"/>
  <c r="D34" i="4" s="1"/>
  <c r="AY3" i="3"/>
  <c r="AY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Y181" i="3"/>
  <c r="AY182" i="3"/>
  <c r="AY183" i="3"/>
  <c r="AY184" i="3"/>
  <c r="AY185" i="3"/>
  <c r="AY186" i="3"/>
  <c r="AY187" i="3"/>
  <c r="AY188" i="3"/>
  <c r="AY189" i="3"/>
  <c r="AY190" i="3"/>
  <c r="AY191" i="3"/>
  <c r="AY192" i="3"/>
  <c r="AY193" i="3"/>
  <c r="AY194" i="3"/>
  <c r="AY196" i="3"/>
  <c r="AY197" i="3"/>
  <c r="AY198" i="3"/>
  <c r="AY199" i="3"/>
  <c r="AY200" i="3"/>
  <c r="AY201" i="3"/>
  <c r="AY202" i="3"/>
  <c r="AY203" i="3"/>
  <c r="AY204" i="3"/>
  <c r="AY205" i="3"/>
  <c r="AY206" i="3"/>
  <c r="AY207" i="3"/>
  <c r="AY208" i="3"/>
  <c r="AY209" i="3"/>
  <c r="AY210" i="3"/>
  <c r="AY211" i="3"/>
  <c r="AY2" i="3"/>
  <c r="AY212" i="3" s="1"/>
  <c r="D33" i="4" s="1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X182" i="3"/>
  <c r="AX183" i="3"/>
  <c r="AX184" i="3"/>
  <c r="AX185" i="3"/>
  <c r="AX186" i="3"/>
  <c r="AX187" i="3"/>
  <c r="AX188" i="3"/>
  <c r="AX189" i="3"/>
  <c r="AX190" i="3"/>
  <c r="AX191" i="3"/>
  <c r="AX192" i="3"/>
  <c r="AX193" i="3"/>
  <c r="AX194" i="3"/>
  <c r="AX195" i="3"/>
  <c r="AX196" i="3"/>
  <c r="AX197" i="3"/>
  <c r="AX198" i="3"/>
  <c r="AX199" i="3"/>
  <c r="AX200" i="3"/>
  <c r="AX201" i="3"/>
  <c r="AX202" i="3"/>
  <c r="AX203" i="3"/>
  <c r="AX204" i="3"/>
  <c r="AX205" i="3"/>
  <c r="AX206" i="3"/>
  <c r="AX207" i="3"/>
  <c r="AX208" i="3"/>
  <c r="AX209" i="3"/>
  <c r="AX210" i="3"/>
  <c r="AX211" i="3"/>
  <c r="AX3" i="3"/>
  <c r="AX4" i="3"/>
  <c r="AX5" i="3"/>
  <c r="AX212" i="3" s="1"/>
  <c r="D29" i="4" s="1"/>
  <c r="AX2" i="3"/>
  <c r="AH2" i="1"/>
  <c r="AH212" i="1" s="1"/>
  <c r="D32" i="4" s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G2" i="1"/>
  <c r="AG212" i="1" s="1"/>
  <c r="D28" i="4" s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M5" i="2" l="1"/>
  <c r="C59" i="4" s="1"/>
  <c r="M7" i="2"/>
  <c r="C61" i="4" s="1"/>
  <c r="M9" i="2"/>
  <c r="C63" i="4" s="1"/>
  <c r="M11" i="2"/>
  <c r="C65" i="4" s="1"/>
  <c r="M13" i="2"/>
  <c r="C67" i="4" s="1"/>
  <c r="O14" i="2"/>
  <c r="E68" i="4" s="1"/>
  <c r="Q14" i="5"/>
  <c r="G81" i="4" s="1"/>
  <c r="M12" i="5"/>
  <c r="C79" i="4" s="1"/>
  <c r="F59" i="4"/>
  <c r="B80" i="4"/>
  <c r="B76" i="4"/>
  <c r="B72" i="4"/>
  <c r="F71" i="4"/>
  <c r="L14" i="2"/>
  <c r="B68" i="4" s="1"/>
  <c r="N14" i="2"/>
  <c r="D68" i="4" s="1"/>
  <c r="N14" i="5"/>
  <c r="D81" i="4" s="1"/>
  <c r="D71" i="4"/>
  <c r="Q14" i="2"/>
  <c r="G68" i="4" s="1"/>
  <c r="O14" i="5"/>
  <c r="E81" i="4" s="1"/>
  <c r="B78" i="4"/>
  <c r="B74" i="4"/>
  <c r="G71" i="4"/>
  <c r="M14" i="5"/>
  <c r="C81" i="4" s="1"/>
  <c r="M14" i="2" l="1"/>
  <c r="C68" i="4" s="1"/>
  <c r="AW212" i="3"/>
  <c r="AV212" i="3"/>
  <c r="AU212" i="3"/>
  <c r="AT212" i="3"/>
  <c r="AS212" i="3"/>
  <c r="AR212" i="3"/>
  <c r="AQ212" i="3"/>
  <c r="AP212" i="3"/>
  <c r="AO212" i="3"/>
  <c r="AN212" i="3"/>
  <c r="C4" i="4" s="1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C3" i="4" s="1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B43" i="4" s="1"/>
  <c r="F212" i="3"/>
  <c r="D22" i="4" s="1"/>
  <c r="E212" i="3"/>
  <c r="C22" i="4" s="1"/>
  <c r="D212" i="3"/>
  <c r="B22" i="4" s="1"/>
  <c r="E22" i="4" s="1"/>
  <c r="J16" i="4" s="1"/>
  <c r="C212" i="3"/>
  <c r="A22" i="4" s="1"/>
  <c r="J17" i="4" s="1"/>
  <c r="B212" i="3"/>
  <c r="C43" i="4" l="1"/>
  <c r="C5" i="4"/>
  <c r="N4" i="4"/>
  <c r="C212" i="1"/>
  <c r="A18" i="4" s="1"/>
  <c r="I17" i="4" s="1"/>
  <c r="D212" i="1"/>
  <c r="B18" i="4" s="1"/>
  <c r="E212" i="1"/>
  <c r="C18" i="4" s="1"/>
  <c r="F212" i="1"/>
  <c r="D18" i="4" s="1"/>
  <c r="G212" i="1"/>
  <c r="B42" i="4" s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B3" i="4" s="1"/>
  <c r="AA212" i="1"/>
  <c r="AB212" i="1"/>
  <c r="AC212" i="1"/>
  <c r="AD212" i="1"/>
  <c r="AE212" i="1"/>
  <c r="AF212" i="1"/>
  <c r="B212" i="1"/>
  <c r="C42" i="4" l="1"/>
  <c r="E18" i="4"/>
  <c r="I16" i="4" s="1"/>
  <c r="B5" i="4"/>
  <c r="M4" i="4"/>
</calcChain>
</file>

<file path=xl/connections.xml><?xml version="1.0" encoding="utf-8"?>
<connections xmlns="http://schemas.openxmlformats.org/spreadsheetml/2006/main">
  <connection id="1" name="FINALreport_pilot_midNov" type="6" refreshedVersion="6" background="1" saveData="1">
    <textPr codePage="850" sourceFile="\\nbsstd\dfsroot\StudentHome\11\s1116668\Downloads\FINALreport_pilot_midNov.csv" decimal="," thousands=" " comma="1">
      <textFields count="4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<sst xmlns="http://schemas.openxmlformats.org/spreadsheetml/2006/main" count="368" uniqueCount="210">
  <si>
    <t>Date</t>
  </si>
  <si>
    <t>totalDelivery</t>
  </si>
  <si>
    <t>totalPickup</t>
  </si>
  <si>
    <t>totalCriticalDelivery</t>
  </si>
  <si>
    <t>totalBusinessDelivery</t>
  </si>
  <si>
    <t>totalPrivateDelivery</t>
  </si>
  <si>
    <t>onTimeDelivery</t>
  </si>
  <si>
    <t>onTimePickup</t>
  </si>
  <si>
    <t>ontimeCriticalDelivery</t>
  </si>
  <si>
    <t>ontimeBusinessDelivery</t>
  </si>
  <si>
    <t>ontimePrivateDelivery</t>
  </si>
  <si>
    <t>totalTraveledDistance</t>
  </si>
  <si>
    <t>totalTraveledTime</t>
  </si>
  <si>
    <t>numberOfPostponedServices</t>
  </si>
  <si>
    <t>VANtotalDelivery</t>
  </si>
  <si>
    <t>VANtotalPickup</t>
  </si>
  <si>
    <t>VANtotalCriticalDelivery</t>
  </si>
  <si>
    <t>VANtotalBusinessDelivery</t>
  </si>
  <si>
    <t>VANtotalPrivateDelivery</t>
  </si>
  <si>
    <t>VANonTimeDelivery</t>
  </si>
  <si>
    <t>VANonTimePickup</t>
  </si>
  <si>
    <t>VANontimeCriticalDelivery</t>
  </si>
  <si>
    <t>VANontimeBusinessDelivery</t>
  </si>
  <si>
    <t>VANontimePrivateDelivery</t>
  </si>
  <si>
    <t>NumberOfusedVans</t>
  </si>
  <si>
    <t>VANtotalTraveledDistance</t>
  </si>
  <si>
    <t>VANtotalTraveledTime</t>
  </si>
  <si>
    <t>VANnumberOfPostponedServices</t>
  </si>
  <si>
    <t>VAN_deliverywieghtPerCapacity</t>
  </si>
  <si>
    <t>VAN_pickUpWieghtPerCapacity</t>
  </si>
  <si>
    <t>TotalNotDeliverable</t>
  </si>
  <si>
    <t>VANTotalTrips</t>
  </si>
  <si>
    <t>Row Labels</t>
  </si>
  <si>
    <t>Grand Total</t>
  </si>
  <si>
    <t>Sum of totalDelivery</t>
  </si>
  <si>
    <t>Sum of totalPickup</t>
  </si>
  <si>
    <t>Sum of onTimePickup</t>
  </si>
  <si>
    <t>SUM</t>
  </si>
  <si>
    <t>BIKEtotalDelivery</t>
  </si>
  <si>
    <t>BIKEtotalPickup</t>
  </si>
  <si>
    <t>BIKEtotalCriticalDelivery</t>
  </si>
  <si>
    <t>BIKEtotalBusinessDelivery</t>
  </si>
  <si>
    <t>BIKEtotalPrivateDelivery</t>
  </si>
  <si>
    <t>BIKEonTimeDelivery</t>
  </si>
  <si>
    <t>BIKEonTimePickup</t>
  </si>
  <si>
    <t>BIKEontimeCriticalDelivery</t>
  </si>
  <si>
    <t>BIKEontimeBusinessDelivery</t>
  </si>
  <si>
    <t>BIKEontimePrivateDelivery</t>
  </si>
  <si>
    <t>NumberOfUsedBikes</t>
  </si>
  <si>
    <t>BIKEtraveledDistance</t>
  </si>
  <si>
    <t>BIKEtraveledTime</t>
  </si>
  <si>
    <t>BIKEnumberOfPostponedServices</t>
  </si>
  <si>
    <t>BIKE_deliverywieghtPerCapacity</t>
  </si>
  <si>
    <t>BIKE_PickUpWeieghtPerCapacity</t>
  </si>
  <si>
    <t>BikeTotalTrips</t>
  </si>
  <si>
    <t>Van</t>
  </si>
  <si>
    <t>CS</t>
  </si>
  <si>
    <t>PP</t>
  </si>
  <si>
    <t>Total km</t>
  </si>
  <si>
    <t>Comparison of total distance</t>
  </si>
  <si>
    <t>Cargo bike</t>
  </si>
  <si>
    <t xml:space="preserve">Total CO2 emission </t>
  </si>
  <si>
    <t>CU.Delivery</t>
  </si>
  <si>
    <t>CU.PU</t>
  </si>
  <si>
    <t>VAN.CU.D</t>
  </si>
  <si>
    <t>VAN.CU.PU</t>
  </si>
  <si>
    <t>BIKE.CU.D</t>
  </si>
  <si>
    <t>BIKE.CU.PU</t>
  </si>
  <si>
    <t>Total number of pickups and deliveries</t>
  </si>
  <si>
    <t>Current system</t>
  </si>
  <si>
    <t>Pickups</t>
  </si>
  <si>
    <t>Critical</t>
  </si>
  <si>
    <t>Business</t>
  </si>
  <si>
    <t>Private</t>
  </si>
  <si>
    <t>Pilot Project</t>
  </si>
  <si>
    <t>Total deliveries</t>
  </si>
  <si>
    <t>Total Pickups</t>
  </si>
  <si>
    <t>*Average capacity Utilization</t>
  </si>
  <si>
    <t>Deliveries</t>
  </si>
  <si>
    <t>Comparison of CO2 emission</t>
  </si>
  <si>
    <t>CO2 per km</t>
  </si>
  <si>
    <t>kg</t>
  </si>
  <si>
    <t>Comparison of service level</t>
  </si>
  <si>
    <t>Sum of ontimeCriticalDelivery</t>
  </si>
  <si>
    <t>Sum of ontimeBusinessDelivery</t>
  </si>
  <si>
    <t>Sum of ontimePrivateDelivery</t>
  </si>
  <si>
    <t>Sum of onTimeDelivery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</si>
  <si>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</si>
  <si>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</si>
  <si>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</si>
  <si>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</si>
  <si>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</si>
  <si>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</si>
  <si>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</si>
  <si>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</si>
  <si>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</si>
  <si>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</si>
  <si>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Ontime PU</t>
  </si>
  <si>
    <t>Delayed PU</t>
  </si>
  <si>
    <t>Ontime Critical</t>
  </si>
  <si>
    <t>Ontime Business</t>
  </si>
  <si>
    <t>Ontime Private</t>
  </si>
  <si>
    <t>Delayed Deliveries</t>
  </si>
  <si>
    <t>Total</t>
  </si>
  <si>
    <t>Current</t>
  </si>
  <si>
    <t>Pilot</t>
  </si>
  <si>
    <t>Distribution of deliveries, pickups and delays</t>
  </si>
  <si>
    <t>PP vans</t>
  </si>
  <si>
    <t>PP cargo bikes</t>
  </si>
  <si>
    <t>Cleaning of dataset</t>
  </si>
  <si>
    <t>Removed ZIP-codes that were registered as "do not exist" or not in use</t>
  </si>
  <si>
    <t xml:space="preserve">Removed ZIP-codes outside of Oslo Municipality </t>
  </si>
  <si>
    <t>Removed rows that lacked a ZIP-code</t>
  </si>
  <si>
    <t>Removed rows that lacked both ZIP-code, and one or more of the following: town, Act Base, Delivery Type, Pickup Type, Prod Grp, Prod Code, Total Pcs, Weight</t>
  </si>
  <si>
    <t>Assumptions</t>
  </si>
  <si>
    <t>All deliveries before 12AM are critical deliveries</t>
  </si>
  <si>
    <t>All deliveries after 12AM are timed deliveries (regular)</t>
  </si>
  <si>
    <t>All deliveries before 5PM are business customers</t>
  </si>
  <si>
    <t>All handovers to service points are considered private customers</t>
  </si>
  <si>
    <t>All deliveries after 5PM are private customers</t>
  </si>
  <si>
    <t>Small private businesses/Home offices (which can get a delivery/pickup after 5PM) are considered private customers</t>
  </si>
  <si>
    <t>Speed for bicycles are on average 15 kmph based on previous studies from other countries and TØI-report</t>
  </si>
  <si>
    <t>Information: "2. PUD Dataset 2016"</t>
  </si>
  <si>
    <t>All blank cells in the Weight column are given value 0 such that it does not affect the nodes</t>
  </si>
  <si>
    <t xml:space="preserve">The rows of ZIP-code column that lacked coordinates have been added manually (marked as red). These are therefore not exact coordinates of the customers but based on ZIP-code coordinates </t>
  </si>
  <si>
    <t>The rows of Pilot area: 1 - pilot area, 0 - otherwise</t>
  </si>
  <si>
    <t>General information: Vehicles</t>
  </si>
  <si>
    <t>Comments</t>
  </si>
  <si>
    <t>Average time per stop</t>
  </si>
  <si>
    <t>minutes</t>
  </si>
  <si>
    <t>Number of vans, current system</t>
  </si>
  <si>
    <t>Number of vans, pilot project</t>
  </si>
  <si>
    <t>Number of bicycles, pilot project</t>
  </si>
  <si>
    <t>Average driving speed, vans</t>
  </si>
  <si>
    <t>km/h</t>
  </si>
  <si>
    <t>Average driving speed, bicycle</t>
  </si>
  <si>
    <t>Maximum speed. See Assumptions above</t>
  </si>
  <si>
    <t>Capacity per van</t>
  </si>
  <si>
    <t>Capacity per bicycle</t>
  </si>
  <si>
    <t>6 boxes à 60x80x30cm</t>
  </si>
  <si>
    <t>General information: Pickups</t>
  </si>
  <si>
    <t>Earliest pickup is 2 hours after ordering</t>
  </si>
  <si>
    <t>Deadline for ordering a pickup is 3.30PM</t>
  </si>
  <si>
    <t>This applies for both business customers and private customers</t>
  </si>
  <si>
    <t>General information: DHL Express' packaging</t>
  </si>
  <si>
    <t>Size, envelopes</t>
  </si>
  <si>
    <t>28x35x1</t>
  </si>
  <si>
    <t>cm</t>
  </si>
  <si>
    <t>Maximum weight, envelopes</t>
  </si>
  <si>
    <t>Size, flyers</t>
  </si>
  <si>
    <t>38x48x5</t>
  </si>
  <si>
    <t>Maximum weight, flyers</t>
  </si>
  <si>
    <t>Maximum size, packages</t>
  </si>
  <si>
    <t>120x80x80</t>
  </si>
  <si>
    <t>Maximum weight, packages</t>
  </si>
  <si>
    <t>Coordinates</t>
  </si>
  <si>
    <t>Latitude</t>
  </si>
  <si>
    <t>Longitude</t>
  </si>
  <si>
    <t>Coordinate of micro depot at Filipstad/Tjuvholmen</t>
  </si>
  <si>
    <t>Coordinate of main terminal at Berger/Skedsmo</t>
  </si>
  <si>
    <t>Row no. Pt 1</t>
  </si>
  <si>
    <t>X coordinates (lat) pt 1</t>
  </si>
  <si>
    <t>Y coordinates (lon) pt 1</t>
  </si>
  <si>
    <t>Row no. Pt 2</t>
  </si>
  <si>
    <t>X coordinates (lat) pt 2</t>
  </si>
  <si>
    <t>Y coordinates (lon) pt2</t>
  </si>
  <si>
    <t>Direct distance</t>
  </si>
  <si>
    <t>Estimated distance</t>
  </si>
  <si>
    <t>Real distance in km (google maps)</t>
  </si>
  <si>
    <t>Error</t>
  </si>
  <si>
    <t>Squared error</t>
  </si>
  <si>
    <t>Absolute error</t>
  </si>
  <si>
    <t>a</t>
  </si>
  <si>
    <t>b</t>
  </si>
  <si>
    <t>Sum of squared errors</t>
  </si>
  <si>
    <t>Sum of absolute errors</t>
  </si>
  <si>
    <t>Sum of error</t>
  </si>
  <si>
    <t>Max error</t>
  </si>
  <si>
    <t>Calculation of average speed: vans</t>
  </si>
  <si>
    <t>Selected four random days for two different routes (two days per route)</t>
  </si>
  <si>
    <t>Separate setup of routes for each day in GoogleMaps to find total km driven per day</t>
  </si>
  <si>
    <t>Average speed per day = Total number of km/number of work hours per day</t>
  </si>
  <si>
    <t>Found average speed in total for each day</t>
  </si>
  <si>
    <t>Total average speed</t>
  </si>
  <si>
    <t>Route: OV01</t>
  </si>
  <si>
    <t>Route: OV13</t>
  </si>
  <si>
    <t>Total number of stops</t>
  </si>
  <si>
    <t>First stop</t>
  </si>
  <si>
    <t>Last stop</t>
  </si>
  <si>
    <t>Total driving time</t>
  </si>
  <si>
    <t>hours</t>
  </si>
  <si>
    <t>Cluster</t>
  </si>
  <si>
    <t>km</t>
  </si>
  <si>
    <t>Average driving speed km/h</t>
  </si>
  <si>
    <t>These information and assumptions are made for the raw historical data from 2016 provided by DHL Express. These information were used for coding and programming for simulation</t>
  </si>
  <si>
    <t>Revised assumptions</t>
  </si>
  <si>
    <t>New speed for bicycles are 25 km/h based on TØI-report</t>
  </si>
  <si>
    <t>Inputs</t>
  </si>
  <si>
    <t>Revised inputs</t>
  </si>
  <si>
    <t>2 minutes</t>
  </si>
  <si>
    <t>6,68 km/h</t>
  </si>
  <si>
    <t>40 km/h</t>
  </si>
  <si>
    <t>15 km/h</t>
  </si>
  <si>
    <t>25 km/h</t>
  </si>
  <si>
    <t>14 m3</t>
  </si>
  <si>
    <t>864000 cm3</t>
  </si>
  <si>
    <t>=6(60*80*30)</t>
  </si>
  <si>
    <t>cm3 = 864000/1000000 m3</t>
  </si>
  <si>
    <t>Last pickup is 5.30PM for pickups that should be shipped the same day</t>
  </si>
  <si>
    <t>See Sheet 3 "Calculation kmph"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</si>
</sst>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000000"/>
    <numFmt numFmtId="167" formatCode="0.00000000000000"/>
    <numFmt numFmtId="168" formatCode="0.000000000000000"/>
    <numFmt numFmtId="169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81FF"/>
        <bgColor indexed="64"/>
      </patternFill>
    </fill>
    <fill>
      <patternFill patternType="solid">
        <fgColor rgb="FFD49EEA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B8CCE4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11" fontId="0" fillId="0" borderId="0" xfId="0" applyNumberFormat="1"/>
    <xf numFmtId="0" fontId="0" fillId="33" borderId="0" xfId="0" applyFill="1"/>
    <xf numFmtId="0" fontId="0" fillId="33" borderId="0" xfId="0" applyFill="1" applyBorder="1"/>
    <xf numFmtId="1" fontId="0" fillId="33" borderId="0" xfId="0" applyNumberFormat="1" applyFill="1"/>
    <xf numFmtId="0" fontId="0" fillId="34" borderId="0" xfId="0" applyFill="1"/>
    <xf numFmtId="0" fontId="0" fillId="34" borderId="0" xfId="0" applyFill="1" applyBorder="1"/>
    <xf numFmtId="1" fontId="0" fillId="34" borderId="0" xfId="0" applyNumberFormat="1" applyFill="1" applyBorder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18" fillId="0" borderId="0" xfId="0" applyFont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0" xfId="0" applyNumberFormat="1" applyFont="1"/>
    <xf numFmtId="0" fontId="0" fillId="40" borderId="0" xfId="0" applyFill="1"/>
    <xf numFmtId="0" fontId="0" fillId="41" borderId="0" xfId="0" applyFill="1"/>
    <xf numFmtId="0" fontId="0" fillId="42" borderId="0" xfId="0" applyFill="1"/>
    <xf numFmtId="9" fontId="0" fillId="42" borderId="0" xfId="1" applyFont="1" applyFill="1"/>
    <xf numFmtId="0" fontId="0" fillId="43" borderId="0" xfId="0" applyFill="1"/>
    <xf numFmtId="0" fontId="0" fillId="44" borderId="0" xfId="0" applyFill="1"/>
    <xf numFmtId="0" fontId="0" fillId="0" borderId="0" xfId="0" applyFill="1"/>
    <xf numFmtId="0" fontId="0" fillId="45" borderId="0" xfId="0" applyFill="1"/>
    <xf numFmtId="0" fontId="0" fillId="46" borderId="0" xfId="0" applyFill="1"/>
    <xf numFmtId="9" fontId="0" fillId="46" borderId="0" xfId="1" applyFont="1" applyFill="1"/>
    <xf numFmtId="9" fontId="0" fillId="0" borderId="0" xfId="0" applyNumberForma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7" borderId="0" xfId="0" applyFill="1"/>
    <xf numFmtId="0" fontId="0" fillId="48" borderId="0" xfId="0" applyFill="1"/>
    <xf numFmtId="0" fontId="0" fillId="49" borderId="0" xfId="0" applyFill="1"/>
    <xf numFmtId="0" fontId="0" fillId="49" borderId="16" xfId="0" applyFill="1" applyBorder="1"/>
    <xf numFmtId="0" fontId="0" fillId="49" borderId="17" xfId="0" applyFill="1" applyBorder="1"/>
    <xf numFmtId="0" fontId="0" fillId="49" borderId="18" xfId="0" applyFill="1" applyBorder="1"/>
    <xf numFmtId="0" fontId="0" fillId="50" borderId="0" xfId="0" applyFill="1"/>
    <xf numFmtId="1" fontId="0" fillId="41" borderId="0" xfId="0" applyNumberFormat="1" applyFill="1"/>
    <xf numFmtId="0" fontId="13" fillId="9" borderId="17" xfId="19" applyFont="1" applyBorder="1"/>
    <xf numFmtId="0" fontId="17" fillId="9" borderId="17" xfId="19" applyBorder="1"/>
    <xf numFmtId="0" fontId="1" fillId="10" borderId="0" xfId="20" applyAlignment="1">
      <alignment horizontal="center"/>
    </xf>
    <xf numFmtId="0" fontId="1" fillId="10" borderId="0" xfId="20"/>
    <xf numFmtId="0" fontId="1" fillId="11" borderId="0" xfId="21"/>
    <xf numFmtId="0" fontId="0" fillId="11" borderId="0" xfId="21" applyFont="1"/>
    <xf numFmtId="0" fontId="1" fillId="11" borderId="0" xfId="21" applyAlignment="1">
      <alignment horizontal="right"/>
    </xf>
    <xf numFmtId="20" fontId="13" fillId="9" borderId="17" xfId="19" applyNumberFormat="1" applyFont="1" applyBorder="1"/>
    <xf numFmtId="0" fontId="0" fillId="10" borderId="0" xfId="20" applyFont="1"/>
    <xf numFmtId="166" fontId="1" fillId="10" borderId="0" xfId="20" applyNumberFormat="1"/>
    <xf numFmtId="167" fontId="1" fillId="10" borderId="0" xfId="20" applyNumberFormat="1" applyAlignment="1">
      <alignment wrapText="1"/>
    </xf>
    <xf numFmtId="168" fontId="1" fillId="10" borderId="0" xfId="20" applyNumberFormat="1" applyAlignment="1">
      <alignment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20" xfId="0" applyFont="1" applyFill="1" applyBorder="1"/>
    <xf numFmtId="0" fontId="0" fillId="0" borderId="19" xfId="0" applyFont="1" applyFill="1" applyBorder="1"/>
    <xf numFmtId="0" fontId="19" fillId="0" borderId="0" xfId="0" applyFont="1" applyFill="1"/>
    <xf numFmtId="0" fontId="0" fillId="0" borderId="21" xfId="0" applyFont="1" applyFill="1" applyBorder="1"/>
    <xf numFmtId="0" fontId="1" fillId="0" borderId="0" xfId="21" applyFill="1"/>
    <xf numFmtId="0" fontId="1" fillId="0" borderId="0" xfId="20" applyFont="1" applyFill="1"/>
    <xf numFmtId="0" fontId="1" fillId="0" borderId="20" xfId="20" applyFont="1" applyFill="1" applyBorder="1"/>
    <xf numFmtId="0" fontId="1" fillId="0" borderId="22" xfId="21" applyFill="1" applyBorder="1"/>
    <xf numFmtId="2" fontId="1" fillId="0" borderId="0" xfId="20" applyNumberFormat="1" applyFill="1"/>
    <xf numFmtId="0" fontId="1" fillId="0" borderId="0" xfId="20" applyFill="1"/>
    <xf numFmtId="0" fontId="16" fillId="10" borderId="0" xfId="20" applyFont="1"/>
    <xf numFmtId="0" fontId="20" fillId="12" borderId="0" xfId="22" applyFont="1"/>
    <xf numFmtId="2" fontId="20" fillId="12" borderId="0" xfId="22" applyNumberFormat="1" applyFont="1"/>
    <xf numFmtId="0" fontId="13" fillId="9" borderId="23" xfId="19" applyFont="1" applyBorder="1"/>
    <xf numFmtId="0" fontId="13" fillId="9" borderId="24" xfId="19" applyFont="1" applyBorder="1"/>
    <xf numFmtId="0" fontId="13" fillId="9" borderId="25" xfId="19" applyFont="1" applyBorder="1"/>
    <xf numFmtId="0" fontId="1" fillId="11" borderId="22" xfId="21" applyBorder="1"/>
    <xf numFmtId="15" fontId="1" fillId="11" borderId="0" xfId="21" applyNumberFormat="1" applyBorder="1"/>
    <xf numFmtId="0" fontId="1" fillId="11" borderId="0" xfId="21" applyBorder="1"/>
    <xf numFmtId="0" fontId="1" fillId="11" borderId="0" xfId="21" applyNumberFormat="1" applyBorder="1"/>
    <xf numFmtId="0" fontId="1" fillId="11" borderId="20" xfId="21" applyBorder="1"/>
    <xf numFmtId="0" fontId="1" fillId="11" borderId="0" xfId="21" applyBorder="1" applyAlignment="1">
      <alignment horizontal="right"/>
    </xf>
    <xf numFmtId="169" fontId="1" fillId="11" borderId="0" xfId="21" applyNumberFormat="1" applyBorder="1" applyAlignment="1">
      <alignment horizontal="right"/>
    </xf>
    <xf numFmtId="0" fontId="20" fillId="12" borderId="22" xfId="22" applyFont="1" applyBorder="1"/>
    <xf numFmtId="0" fontId="21" fillId="12" borderId="0" xfId="22" applyNumberFormat="1" applyFont="1" applyBorder="1" applyAlignment="1">
      <alignment horizontal="right"/>
    </xf>
    <xf numFmtId="0" fontId="21" fillId="12" borderId="0" xfId="22" applyFont="1" applyBorder="1"/>
    <xf numFmtId="0" fontId="21" fillId="12" borderId="0" xfId="22" applyNumberFormat="1" applyFont="1" applyBorder="1"/>
    <xf numFmtId="0" fontId="21" fillId="12" borderId="20" xfId="22" applyFont="1" applyBorder="1"/>
    <xf numFmtId="2" fontId="21" fillId="12" borderId="0" xfId="22" applyNumberFormat="1" applyFont="1" applyBorder="1"/>
    <xf numFmtId="0" fontId="1" fillId="10" borderId="22" xfId="20" applyBorder="1"/>
    <xf numFmtId="0" fontId="1" fillId="10" borderId="0" xfId="20" applyBorder="1"/>
    <xf numFmtId="0" fontId="1" fillId="10" borderId="20" xfId="20" applyBorder="1"/>
    <xf numFmtId="0" fontId="16" fillId="10" borderId="22" xfId="20" applyFont="1" applyBorder="1" applyAlignment="1">
      <alignment horizontal="center"/>
    </xf>
    <xf numFmtId="0" fontId="16" fillId="10" borderId="0" xfId="20" applyFont="1" applyBorder="1" applyAlignment="1">
      <alignment horizontal="right"/>
    </xf>
    <xf numFmtId="0" fontId="1" fillId="10" borderId="0" xfId="20" applyNumberFormat="1" applyBorder="1" applyAlignment="1">
      <alignment horizontal="center"/>
    </xf>
    <xf numFmtId="0" fontId="1" fillId="10" borderId="22" xfId="20" applyBorder="1" applyAlignment="1">
      <alignment horizontal="center"/>
    </xf>
    <xf numFmtId="0" fontId="1" fillId="10" borderId="0" xfId="20" applyNumberFormat="1" applyBorder="1"/>
    <xf numFmtId="0" fontId="1" fillId="10" borderId="0" xfId="20" quotePrefix="1" applyBorder="1"/>
    <xf numFmtId="0" fontId="20" fillId="12" borderId="24" xfId="22" applyFont="1" applyBorder="1" applyAlignment="1">
      <alignment horizontal="center"/>
    </xf>
    <xf numFmtId="0" fontId="21" fillId="12" borderId="23" xfId="22" applyFont="1" applyBorder="1"/>
    <xf numFmtId="165" fontId="21" fillId="12" borderId="0" xfId="22" applyNumberFormat="1" applyFont="1" applyBorder="1"/>
    <xf numFmtId="0" fontId="1" fillId="10" borderId="26" xfId="20" applyBorder="1" applyAlignment="1">
      <alignment horizontal="center"/>
    </xf>
    <xf numFmtId="0" fontId="1" fillId="10" borderId="27" xfId="20" applyBorder="1" applyAlignment="1">
      <alignment horizontal="center"/>
    </xf>
    <xf numFmtId="165" fontId="1" fillId="10" borderId="27" xfId="20" applyNumberFormat="1" applyBorder="1"/>
    <xf numFmtId="0" fontId="1" fillId="10" borderId="27" xfId="20" applyBorder="1"/>
    <xf numFmtId="0" fontId="1" fillId="10" borderId="28" xfId="20" applyBorder="1"/>
    <xf numFmtId="0" fontId="1" fillId="10" borderId="26" xfId="20" applyBorder="1"/>
    <xf numFmtId="0" fontId="1" fillId="11" borderId="24" xfId="21" applyBorder="1"/>
    <xf numFmtId="15" fontId="1" fillId="11" borderId="23" xfId="21" applyNumberFormat="1" applyBorder="1"/>
    <xf numFmtId="0" fontId="1" fillId="11" borderId="23" xfId="21" applyBorder="1"/>
    <xf numFmtId="0" fontId="1" fillId="11" borderId="23" xfId="21" applyNumberFormat="1" applyBorder="1"/>
    <xf numFmtId="0" fontId="1" fillId="11" borderId="25" xfId="21" applyBorder="1"/>
    <xf numFmtId="0" fontId="1" fillId="11" borderId="0" xfId="21" applyNumberFormat="1" applyBorder="1" applyAlignment="1">
      <alignment horizontal="right"/>
    </xf>
    <xf numFmtId="169" fontId="1" fillId="11" borderId="0" xfId="21" applyNumberFormat="1" applyBorder="1"/>
    <xf numFmtId="164" fontId="21" fillId="12" borderId="0" xfId="22" applyNumberFormat="1" applyFont="1" applyBorder="1"/>
    <xf numFmtId="0" fontId="21" fillId="12" borderId="27" xfId="22" applyFont="1" applyBorder="1"/>
    <xf numFmtId="0" fontId="21" fillId="12" borderId="28" xfId="22" applyFont="1" applyBorder="1"/>
    <xf numFmtId="0" fontId="16" fillId="33" borderId="0" xfId="0" applyFont="1" applyFill="1"/>
    <xf numFmtId="0" fontId="1" fillId="11" borderId="0" xfId="21" applyAlignment="1">
      <alignment horizontal="left"/>
    </xf>
    <xf numFmtId="0" fontId="1" fillId="11" borderId="0" xfId="21" applyAlignment="1">
      <alignment horizontal="center"/>
    </xf>
    <xf numFmtId="0" fontId="22" fillId="51" borderId="17" xfId="0" applyFont="1" applyFill="1" applyBorder="1"/>
    <xf numFmtId="0" fontId="19" fillId="52" borderId="0" xfId="0" applyFont="1" applyFill="1"/>
    <xf numFmtId="0" fontId="0" fillId="11" borderId="0" xfId="21" applyFont="1" applyAlignment="1">
      <alignment horizontal="left"/>
    </xf>
    <xf numFmtId="49" fontId="1" fillId="11" borderId="0" xfId="21" applyNumberFormat="1"/>
    <xf numFmtId="49" fontId="0" fillId="11" borderId="0" xfId="21" applyNumberFormat="1" applyFont="1"/>
    <xf numFmtId="0" fontId="1" fillId="11" borderId="0" xfId="21" applyAlignment="1">
      <alignment horizontal="left"/>
    </xf>
    <xf numFmtId="0" fontId="1" fillId="11" borderId="0" xfId="21" applyAlignment="1">
      <alignment horizontal="center"/>
    </xf>
    <xf numFmtId="0" fontId="1" fillId="10" borderId="0" xfId="20" applyAlignment="1">
      <alignment horizontal="left"/>
    </xf>
    <xf numFmtId="0" fontId="0" fillId="10" borderId="0" xfId="20" applyFont="1" applyAlignment="1">
      <alignment horizontal="left"/>
    </xf>
    <xf numFmtId="0" fontId="1" fillId="10" borderId="0" xfId="20" applyBorder="1" applyAlignment="1">
      <alignment horizontal="center"/>
    </xf>
    <xf numFmtId="0" fontId="20" fillId="12" borderId="22" xfId="22" applyFont="1" applyBorder="1" applyAlignment="1">
      <alignment horizontal="center"/>
    </xf>
    <xf numFmtId="0" fontId="20" fillId="12" borderId="0" xfId="22" applyFont="1" applyBorder="1" applyAlignment="1">
      <alignment horizontal="center"/>
    </xf>
    <xf numFmtId="0" fontId="20" fillId="12" borderId="26" xfId="22" applyFont="1" applyBorder="1" applyAlignment="1">
      <alignment horizontal="center"/>
    </xf>
    <xf numFmtId="0" fontId="20" fillId="12" borderId="27" xfId="22" applyFont="1" applyBorder="1" applyAlignment="1">
      <alignment horizontal="center"/>
    </xf>
  </cellXfs>
  <cellStyles count="43">
    <cellStyle name="20 % - uthevingsfarge 1" xfId="20" builtinId="30" customBuiltin="1"/>
    <cellStyle name="20 % - uthevingsfarge 2" xfId="24" builtinId="34" customBuiltin="1"/>
    <cellStyle name="20 % - uthevingsfarge 3" xfId="28" builtinId="38" customBuiltin="1"/>
    <cellStyle name="20 % - uthevingsfarge 4" xfId="32" builtinId="42" customBuiltin="1"/>
    <cellStyle name="20 % - uthevingsfarge 5" xfId="36" builtinId="46" customBuiltin="1"/>
    <cellStyle name="20 % - uthevingsfarge 6" xfId="40" builtinId="50" customBuiltin="1"/>
    <cellStyle name="40 % - uthevingsfarge 1" xfId="21" builtinId="31" customBuiltin="1"/>
    <cellStyle name="40 % - uthevingsfarge 2" xfId="25" builtinId="35" customBuiltin="1"/>
    <cellStyle name="40 % - uthevingsfarge 3" xfId="29" builtinId="39" customBuiltin="1"/>
    <cellStyle name="40 % - uthevingsfarge 4" xfId="33" builtinId="43" customBuiltin="1"/>
    <cellStyle name="40 % - uthevingsfarge 5" xfId="37" builtinId="47" customBuiltin="1"/>
    <cellStyle name="40 % - uthevingsfarge 6" xfId="41" builtinId="51" customBuiltin="1"/>
    <cellStyle name="60 % - uthevingsfarge 1" xfId="22" builtinId="32" customBuiltin="1"/>
    <cellStyle name="60 % - uthevingsfarge 2" xfId="26" builtinId="36" customBuiltin="1"/>
    <cellStyle name="60 % - uthevingsfarge 3" xfId="30" builtinId="40" customBuiltin="1"/>
    <cellStyle name="60 % - uthevingsfarge 4" xfId="34" builtinId="44" customBuiltin="1"/>
    <cellStyle name="60 % - uthevingsfarge 5" xfId="38" builtinId="48" customBuiltin="1"/>
    <cellStyle name="60 % -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5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5050"/>
      <color rgb="FFFFB3B3"/>
      <color rgb="FFFF8F8F"/>
      <color rgb="FFFF3300"/>
      <color rgb="FFFF0000"/>
      <color rgb="FFD49EEA"/>
      <color rgb="FFD27AEA"/>
      <color rgb="FFC081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Total driving 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'8. Comparison'!$A$3</c:f>
              <c:strCache>
                <c:ptCount val="1"/>
                <c:pt idx="0">
                  <c:v>Van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Comparison'!$B$2:$C$2</c:f>
              <c:strCache>
                <c:ptCount val="2"/>
                <c:pt idx="0">
                  <c:v>CS</c:v>
                </c:pt>
                <c:pt idx="1">
                  <c:v>PP</c:v>
                </c:pt>
              </c:strCache>
            </c:strRef>
          </c:cat>
          <c:val>
            <c:numRef>
              <c:f>'8. Comparison'!$B$3:$C$3</c:f>
              <c:numCache>
                <c:formatCode>0</c:formatCode>
                <c:ptCount val="2"/>
                <c:pt idx="0">
                  <c:v>71616.138459499998</c:v>
                </c:pt>
                <c:pt idx="1">
                  <c:v>36576.979350076457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2-453D-845A-660FBDDA32A8}"/>
            </c:ext>
          </c:extLst>
        </c:ser>
        <c:ser>
          <c:idx val="1"/>
          <c:order val="1"/>
          <c:tx>
            <c:strRef>
              <c:f>'8. Comparison'!$A$4</c:f>
              <c:strCache>
                <c:ptCount val="1"/>
                <c:pt idx="0">
                  <c:v>Cargo bike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Comparison'!$B$2:$C$2</c:f>
              <c:strCache>
                <c:ptCount val="2"/>
                <c:pt idx="0">
                  <c:v>CS</c:v>
                </c:pt>
                <c:pt idx="1">
                  <c:v>PP</c:v>
                </c:pt>
              </c:strCache>
            </c:strRef>
          </c:cat>
          <c:val>
            <c:numRef>
              <c:f>'8. Comparison'!$B$4:$C$4</c:f>
              <c:numCache>
                <c:formatCode>0</c:formatCode>
                <c:ptCount val="2"/>
                <c:pt idx="1">
                  <c:v>45684.083704689139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2-453D-845A-660FBDDA32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3226448"/>
        <c:axId val="283223824"/>
      </c:barChart>
      <c:catAx>
        <c:axId val="2832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223824"/>
        <c:crosses val="autoZero"/>
        <c:auto val="1"/>
        <c:lblAlgn val="ctr"/>
        <c:lblOffset val="100"/>
        <c:noMultiLvlLbl val="0"/>
      </c:catAx>
      <c:valAx>
        <c:axId val="2832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Number</a:t>
                </a:r>
                <a:r>
                  <a:rPr lang="nb-NO" baseline="0"/>
                  <a:t> of 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2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Comparison'!$L$4</c:f>
              <c:strCache>
                <c:ptCount val="1"/>
                <c:pt idx="0">
                  <c:v>Total CO2 emission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Comparison'!$M$3:$N$3</c:f>
              <c:strCache>
                <c:ptCount val="2"/>
                <c:pt idx="0">
                  <c:v>CS</c:v>
                </c:pt>
                <c:pt idx="1">
                  <c:v>PP</c:v>
                </c:pt>
              </c:strCache>
            </c:strRef>
          </c:cat>
          <c:val>
            <c:numRef>
              <c:f>'8. Comparison'!$M$4:$N$4</c:f>
              <c:numCache>
                <c:formatCode>0</c:formatCode>
                <c:ptCount val="2"/>
                <c:pt idx="0">
                  <c:v>14466.459968819001</c:v>
                </c:pt>
                <c:pt idx="1">
                  <c:v>7388.5498287154451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0-475C-9D2B-FD8921870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220872"/>
        <c:axId val="283219888"/>
      </c:barChart>
      <c:catAx>
        <c:axId val="28322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219888"/>
        <c:crosses val="autoZero"/>
        <c:auto val="1"/>
        <c:lblAlgn val="ctr"/>
        <c:lblOffset val="100"/>
        <c:noMultiLvlLbl val="0"/>
      </c:catAx>
      <c:valAx>
        <c:axId val="2832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322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Total</a:t>
            </a:r>
            <a:r>
              <a:rPr lang="nb-NO" baseline="0"/>
              <a:t> number of deliveries and pickups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'8. Comparison'!$H$16</c:f>
              <c:strCache>
                <c:ptCount val="1"/>
                <c:pt idx="0">
                  <c:v>Total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Comparison'!$I$15:$J$15</c:f>
              <c:strCache>
                <c:ptCount val="2"/>
                <c:pt idx="0">
                  <c:v>CS</c:v>
                </c:pt>
                <c:pt idx="1">
                  <c:v>PP</c:v>
                </c:pt>
              </c:strCache>
            </c:strRef>
          </c:cat>
          <c:val>
            <c:numRef>
              <c:f>'8. Comparison'!$I$16:$J$16</c:f>
              <c:numCache>
                <c:formatCode>General</c:formatCode>
                <c:ptCount val="2"/>
                <c:pt idx="0">
                  <c:v>74024</c:v>
                </c:pt>
                <c:pt idx="1">
                  <c:v>74622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5-440F-BBF5-D15C99617147}"/>
            </c:ext>
          </c:extLst>
        </c:ser>
        <c:ser>
          <c:idx val="1"/>
          <c:order val="1"/>
          <c:tx>
            <c:strRef>
              <c:f>'8. Comparison'!$H$17</c:f>
              <c:strCache>
                <c:ptCount val="1"/>
                <c:pt idx="0">
                  <c:v>Total Pickups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Comparison'!$I$15:$J$15</c:f>
              <c:strCache>
                <c:ptCount val="2"/>
                <c:pt idx="0">
                  <c:v>CS</c:v>
                </c:pt>
                <c:pt idx="1">
                  <c:v>PP</c:v>
                </c:pt>
              </c:strCache>
            </c:strRef>
          </c:cat>
          <c:val>
            <c:numRef>
              <c:f>'8. Comparison'!$I$17:$J$17</c:f>
              <c:numCache>
                <c:formatCode>General</c:formatCode>
                <c:ptCount val="2"/>
                <c:pt idx="0">
                  <c:v>16776</c:v>
                </c:pt>
                <c:pt idx="1">
                  <c:v>16902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5-440F-BBF5-D15C9961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0244456"/>
        <c:axId val="370244128"/>
      </c:barChart>
      <c:catAx>
        <c:axId val="37024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0244128"/>
        <c:crosses val="autoZero"/>
        <c:auto val="1"/>
        <c:lblAlgn val="ctr"/>
        <c:lblOffset val="100"/>
        <c:noMultiLvlLbl val="0"/>
      </c:catAx>
      <c:valAx>
        <c:axId val="3702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024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Service</a:t>
            </a:r>
            <a:r>
              <a:rPr lang="nb-NO" baseline="0"/>
              <a:t> level</a:t>
            </a:r>
            <a:endParaRPr lang="nb-NO"/>
          </a:p>
        </c:rich>
      </c:tx>
      <c:layout>
        <c:manualLayout>
          <c:xMode val="edge"/>
          <c:yMode val="edge"/>
          <c:x val="0.3993333333333333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Comparison'!$A$42</c:f>
              <c:strCache>
                <c:ptCount val="1"/>
                <c:pt idx="0">
                  <c:v>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Comparison'!$B$41:$C$41</c:f>
              <c:strCache>
                <c:ptCount val="2"/>
                <c:pt idx="0">
                  <c:v>Deliveries</c:v>
                </c:pt>
                <c:pt idx="1">
                  <c:v>Pickups</c:v>
                </c:pt>
              </c:strCache>
            </c:strRef>
          </c:cat>
          <c:val>
            <c:numRef>
              <c:f>'8. Comparison'!$B$42:$C$42</c:f>
              <c:numCache>
                <c:formatCode>0%</c:formatCode>
                <c:ptCount val="2"/>
                <c:pt idx="0">
                  <c:v>0.9521911812385172</c:v>
                </c:pt>
                <c:pt idx="1">
                  <c:v>0.95386266094420602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8-4A4B-93E0-29B7FE95E05E}"/>
            </c:ext>
          </c:extLst>
        </c:ser>
        <c:ser>
          <c:idx val="1"/>
          <c:order val="1"/>
          <c:tx>
            <c:strRef>
              <c:f>'8. Comparison'!$A$43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Comparison'!$B$41:$C$41</c:f>
              <c:strCache>
                <c:ptCount val="2"/>
                <c:pt idx="0">
                  <c:v>Deliveries</c:v>
                </c:pt>
                <c:pt idx="1">
                  <c:v>Pickups</c:v>
                </c:pt>
              </c:strCache>
            </c:strRef>
          </c:cat>
          <c:val>
            <c:numRef>
              <c:f>'8. Comparison'!$B$43:$C$43</c:f>
              <c:numCache>
                <c:formatCode>0%</c:formatCode>
                <c:ptCount val="2"/>
                <c:pt idx="0">
                  <c:v>0.96622979818284149</c:v>
                </c:pt>
                <c:pt idx="1">
                  <c:v>0.95586321145426578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8-4A4B-93E0-29B7FE95E0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3078120"/>
        <c:axId val="453089272"/>
      </c:barChart>
      <c:catAx>
        <c:axId val="45307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3089272"/>
        <c:crosses val="autoZero"/>
        <c:auto val="1"/>
        <c:lblAlgn val="ctr"/>
        <c:lblOffset val="100"/>
        <c:noMultiLvlLbl val="0"/>
      </c:catAx>
      <c:valAx>
        <c:axId val="453089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30781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Average capacity utilization</a:t>
            </a:r>
          </a:p>
        </c:rich>
      </c:tx>
      <c:layout>
        <c:manualLayout>
          <c:xMode val="edge"/>
          <c:yMode val="edge"/>
          <c:x val="0.2763818897637795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'8. Comparison'!$A$28:$B$34</c:f>
              <c:multiLvlStrCache>
                <c:ptCount val="7"/>
                <c:lvl>
                  <c:pt idx="0">
                    <c:v>CS</c:v>
                  </c:pt>
                  <c:pt idx="1">
                    <c:v>PP vans</c:v>
                  </c:pt>
                  <c:pt idx="2">
                    <c:v>PP cargo bikes</c:v>
                  </c:pt>
                  <c:pt idx="4">
                    <c:v>CS</c:v>
                  </c:pt>
                  <c:pt idx="5">
                    <c:v>PP vans</c:v>
                  </c:pt>
                  <c:pt idx="6">
                    <c:v>PP cargo bikes</c:v>
                  </c:pt>
                </c:lvl>
                <c:lvl>
                  <c:pt idx="0">
                    <c:v>Deliveries</c:v>
                  </c:pt>
                  <c:pt idx="4">
                    <c:v>Pickups</c:v>
                  </c:pt>
                </c:lvl>
              </c:multiLvlStrCache>
            </c:multiLvlStrRef>
          </c:cat>
          <c:val>
            <c:numRef>
              <c:f>'8. Comparison'!$C$28:$C$34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25A-42E2-ABBB-59A74BE00AF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25A-42E2-ABBB-59A74BE00AF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25A-42E2-ABBB-59A74BE00AF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5A-42E2-ABBB-59A74BE00A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'8. Comparison'!$A$28:$B$34</c:f>
              <c:multiLvlStrCache>
                <c:ptCount val="7"/>
                <c:lvl>
                  <c:pt idx="0">
                    <c:v>CS</c:v>
                  </c:pt>
                  <c:pt idx="1">
                    <c:v>PP vans</c:v>
                  </c:pt>
                  <c:pt idx="2">
                    <c:v>PP cargo bikes</c:v>
                  </c:pt>
                  <c:pt idx="4">
                    <c:v>CS</c:v>
                  </c:pt>
                  <c:pt idx="5">
                    <c:v>PP vans</c:v>
                  </c:pt>
                  <c:pt idx="6">
                    <c:v>PP cargo bikes</c:v>
                  </c:pt>
                </c:lvl>
                <c:lvl>
                  <c:pt idx="0">
                    <c:v>Deliveries</c:v>
                  </c:pt>
                  <c:pt idx="4">
                    <c:v>Pickups</c:v>
                  </c:pt>
                </c:lvl>
              </c:multiLvlStrCache>
            </c:multiLvlStrRef>
          </c:cat>
          <c:val>
            <c:numRef>
              <c:f>'8. Comparison'!$D$28:$D$34</c:f>
              <c:numCache>
                <c:formatCode>0%</c:formatCode>
                <c:ptCount val="7"/>
                <c:pt idx="0">
                  <c:v>0.60921402610544195</c:v>
                </c:pt>
                <c:pt idx="1">
                  <c:v>0.28253830009920611</c:v>
                </c:pt>
                <c:pt idx="2">
                  <c:v>1.1146971942917305</c:v>
                </c:pt>
                <c:pt idx="4">
                  <c:v>0.11585165155895694</c:v>
                </c:pt>
                <c:pt idx="5">
                  <c:v>3.804598373015871E-2</c:v>
                </c:pt>
                <c:pt idx="6">
                  <c:v>0.24578825573077356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A-42E2-ABBB-59A74BE00A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50106104"/>
        <c:axId val="250106432"/>
      </c:barChart>
      <c:catAx>
        <c:axId val="25010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0106432"/>
        <c:crosses val="autoZero"/>
        <c:auto val="1"/>
        <c:lblAlgn val="ctr"/>
        <c:lblOffset val="100"/>
        <c:noMultiLvlLbl val="0"/>
      </c:catAx>
      <c:valAx>
        <c:axId val="25010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0106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Distribution of deliveries, pickups and delays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'8. Comparison'!$L$55</c:f>
              <c:strCache>
                <c:ptCount val="1"/>
                <c:pt idx="0">
                  <c:v>Ontime PU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Comparison'!$J$56:$K$84</c:f>
              <c:multiLvlStrCache>
                <c:ptCount val="29"/>
                <c:lvl>
                  <c:pt idx="0">
                    <c:v>CS</c:v>
                  </c:pt>
                  <c:pt idx="1">
                    <c:v>PP</c:v>
                  </c:pt>
                  <c:pt idx="3">
                    <c:v>CS</c:v>
                  </c:pt>
                  <c:pt idx="4">
                    <c:v>PP</c:v>
                  </c:pt>
                  <c:pt idx="6">
                    <c:v>CS</c:v>
                  </c:pt>
                  <c:pt idx="7">
                    <c:v>PP</c:v>
                  </c:pt>
                  <c:pt idx="9">
                    <c:v>CS</c:v>
                  </c:pt>
                  <c:pt idx="10">
                    <c:v>PP</c:v>
                  </c:pt>
                  <c:pt idx="12">
                    <c:v>CS</c:v>
                  </c:pt>
                  <c:pt idx="13">
                    <c:v>PP</c:v>
                  </c:pt>
                  <c:pt idx="15">
                    <c:v>CS</c:v>
                  </c:pt>
                  <c:pt idx="16">
                    <c:v>PP</c:v>
                  </c:pt>
                  <c:pt idx="18">
                    <c:v>CS</c:v>
                  </c:pt>
                  <c:pt idx="19">
                    <c:v>PP</c:v>
                  </c:pt>
                  <c:pt idx="21">
                    <c:v>CS</c:v>
                  </c:pt>
                  <c:pt idx="22">
                    <c:v>PP</c:v>
                  </c:pt>
                  <c:pt idx="24">
                    <c:v>CS</c:v>
                  </c:pt>
                  <c:pt idx="25">
                    <c:v>PP</c:v>
                  </c:pt>
                  <c:pt idx="27">
                    <c:v>CS</c:v>
                  </c:pt>
                  <c:pt idx="28">
                    <c:v>PP</c:v>
                  </c:pt>
                </c:lvl>
                <c:lvl>
                  <c:pt idx="0">
                    <c:v>January</c:v>
                  </c:pt>
                  <c:pt idx="3">
                    <c:v>February</c:v>
                  </c:pt>
                  <c:pt idx="6">
                    <c:v>March</c:v>
                  </c:pt>
                  <c:pt idx="9">
                    <c:v>April</c:v>
                  </c:pt>
                  <c:pt idx="12">
                    <c:v>May</c:v>
                  </c:pt>
                  <c:pt idx="15">
                    <c:v>June</c:v>
                  </c:pt>
                  <c:pt idx="18">
                    <c:v>July</c:v>
                  </c:pt>
                  <c:pt idx="21">
                    <c:v>August</c:v>
                  </c:pt>
                  <c:pt idx="24">
                    <c:v>September</c:v>
                  </c:pt>
                  <c:pt idx="27">
                    <c:v>October</c:v>
                  </c:pt>
                </c:lvl>
              </c:multiLvlStrCache>
            </c:multiLvlStrRef>
          </c:cat>
          <c:val>
            <c:numRef>
              <c:f>'8. Comparison'!$L$56:$L$84</c:f>
              <c:numCache>
                <c:formatCode>General</c:formatCode>
                <c:ptCount val="29"/>
                <c:pt idx="0">
                  <c:v>1195</c:v>
                </c:pt>
                <c:pt idx="1">
                  <c:v>1187</c:v>
                </c:pt>
                <c:pt idx="3">
                  <c:v>1349</c:v>
                </c:pt>
                <c:pt idx="4">
                  <c:v>1376</c:v>
                </c:pt>
                <c:pt idx="6">
                  <c:v>1375</c:v>
                </c:pt>
                <c:pt idx="7">
                  <c:v>1428</c:v>
                </c:pt>
                <c:pt idx="9">
                  <c:v>1571</c:v>
                </c:pt>
                <c:pt idx="10">
                  <c:v>1565</c:v>
                </c:pt>
                <c:pt idx="12">
                  <c:v>1586</c:v>
                </c:pt>
                <c:pt idx="13">
                  <c:v>1607</c:v>
                </c:pt>
                <c:pt idx="15">
                  <c:v>1786</c:v>
                </c:pt>
                <c:pt idx="16">
                  <c:v>1809</c:v>
                </c:pt>
                <c:pt idx="18">
                  <c:v>1065</c:v>
                </c:pt>
                <c:pt idx="19">
                  <c:v>1093</c:v>
                </c:pt>
                <c:pt idx="21">
                  <c:v>1692</c:v>
                </c:pt>
                <c:pt idx="22">
                  <c:v>1725</c:v>
                </c:pt>
                <c:pt idx="24">
                  <c:v>2047</c:v>
                </c:pt>
                <c:pt idx="25">
                  <c:v>2066</c:v>
                </c:pt>
                <c:pt idx="27">
                  <c:v>2336</c:v>
                </c:pt>
                <c:pt idx="28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5-47B5-ADDC-65276FDE20F1}"/>
            </c:ext>
          </c:extLst>
        </c:ser>
        <c:ser>
          <c:idx val="1"/>
          <c:order val="1"/>
          <c:tx>
            <c:strRef>
              <c:f>'8. Comparison'!$M$55</c:f>
              <c:strCache>
                <c:ptCount val="1"/>
                <c:pt idx="0">
                  <c:v>Delayed PU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'8. Comparison'!$J$56:$K$84</c:f>
              <c:multiLvlStrCache>
                <c:ptCount val="29"/>
                <c:lvl>
                  <c:pt idx="0">
                    <c:v>CS</c:v>
                  </c:pt>
                  <c:pt idx="1">
                    <c:v>PP</c:v>
                  </c:pt>
                  <c:pt idx="3">
                    <c:v>CS</c:v>
                  </c:pt>
                  <c:pt idx="4">
                    <c:v>PP</c:v>
                  </c:pt>
                  <c:pt idx="6">
                    <c:v>CS</c:v>
                  </c:pt>
                  <c:pt idx="7">
                    <c:v>PP</c:v>
                  </c:pt>
                  <c:pt idx="9">
                    <c:v>CS</c:v>
                  </c:pt>
                  <c:pt idx="10">
                    <c:v>PP</c:v>
                  </c:pt>
                  <c:pt idx="12">
                    <c:v>CS</c:v>
                  </c:pt>
                  <c:pt idx="13">
                    <c:v>PP</c:v>
                  </c:pt>
                  <c:pt idx="15">
                    <c:v>CS</c:v>
                  </c:pt>
                  <c:pt idx="16">
                    <c:v>PP</c:v>
                  </c:pt>
                  <c:pt idx="18">
                    <c:v>CS</c:v>
                  </c:pt>
                  <c:pt idx="19">
                    <c:v>PP</c:v>
                  </c:pt>
                  <c:pt idx="21">
                    <c:v>CS</c:v>
                  </c:pt>
                  <c:pt idx="22">
                    <c:v>PP</c:v>
                  </c:pt>
                  <c:pt idx="24">
                    <c:v>CS</c:v>
                  </c:pt>
                  <c:pt idx="25">
                    <c:v>PP</c:v>
                  </c:pt>
                  <c:pt idx="27">
                    <c:v>CS</c:v>
                  </c:pt>
                  <c:pt idx="28">
                    <c:v>PP</c:v>
                  </c:pt>
                </c:lvl>
                <c:lvl>
                  <c:pt idx="0">
                    <c:v>January</c:v>
                  </c:pt>
                  <c:pt idx="3">
                    <c:v>February</c:v>
                  </c:pt>
                  <c:pt idx="6">
                    <c:v>March</c:v>
                  </c:pt>
                  <c:pt idx="9">
                    <c:v>April</c:v>
                  </c:pt>
                  <c:pt idx="12">
                    <c:v>May</c:v>
                  </c:pt>
                  <c:pt idx="15">
                    <c:v>June</c:v>
                  </c:pt>
                  <c:pt idx="18">
                    <c:v>July</c:v>
                  </c:pt>
                  <c:pt idx="21">
                    <c:v>August</c:v>
                  </c:pt>
                  <c:pt idx="24">
                    <c:v>September</c:v>
                  </c:pt>
                  <c:pt idx="27">
                    <c:v>October</c:v>
                  </c:pt>
                </c:lvl>
              </c:multiLvlStrCache>
            </c:multiLvlStrRef>
          </c:cat>
          <c:val>
            <c:numRef>
              <c:f>'8. Comparison'!$M$56:$M$84</c:f>
              <c:numCache>
                <c:formatCode>General</c:formatCode>
                <c:ptCount val="29"/>
                <c:pt idx="0">
                  <c:v>40</c:v>
                </c:pt>
                <c:pt idx="1">
                  <c:v>108</c:v>
                </c:pt>
                <c:pt idx="3">
                  <c:v>57</c:v>
                </c:pt>
                <c:pt idx="4">
                  <c:v>141</c:v>
                </c:pt>
                <c:pt idx="6">
                  <c:v>254</c:v>
                </c:pt>
                <c:pt idx="7">
                  <c:v>53</c:v>
                </c:pt>
                <c:pt idx="9">
                  <c:v>167</c:v>
                </c:pt>
                <c:pt idx="10">
                  <c:v>44</c:v>
                </c:pt>
                <c:pt idx="12">
                  <c:v>38</c:v>
                </c:pt>
                <c:pt idx="13">
                  <c:v>38</c:v>
                </c:pt>
                <c:pt idx="15">
                  <c:v>44</c:v>
                </c:pt>
                <c:pt idx="16">
                  <c:v>44</c:v>
                </c:pt>
                <c:pt idx="18">
                  <c:v>42</c:v>
                </c:pt>
                <c:pt idx="19">
                  <c:v>42</c:v>
                </c:pt>
                <c:pt idx="21">
                  <c:v>46</c:v>
                </c:pt>
                <c:pt idx="22">
                  <c:v>46</c:v>
                </c:pt>
                <c:pt idx="24">
                  <c:v>44</c:v>
                </c:pt>
                <c:pt idx="25">
                  <c:v>44</c:v>
                </c:pt>
                <c:pt idx="27">
                  <c:v>42</c:v>
                </c:pt>
                <c:pt idx="28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5-47B5-ADDC-65276FDE20F1}"/>
            </c:ext>
          </c:extLst>
        </c:ser>
        <c:ser>
          <c:idx val="2"/>
          <c:order val="2"/>
          <c:tx>
            <c:strRef>
              <c:f>'8. Comparison'!$N$55</c:f>
              <c:strCache>
                <c:ptCount val="1"/>
                <c:pt idx="0">
                  <c:v>Ontime Critical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Comparison'!$J$56:$K$84</c:f>
              <c:multiLvlStrCache>
                <c:ptCount val="29"/>
                <c:lvl>
                  <c:pt idx="0">
                    <c:v>CS</c:v>
                  </c:pt>
                  <c:pt idx="1">
                    <c:v>PP</c:v>
                  </c:pt>
                  <c:pt idx="3">
                    <c:v>CS</c:v>
                  </c:pt>
                  <c:pt idx="4">
                    <c:v>PP</c:v>
                  </c:pt>
                  <c:pt idx="6">
                    <c:v>CS</c:v>
                  </c:pt>
                  <c:pt idx="7">
                    <c:v>PP</c:v>
                  </c:pt>
                  <c:pt idx="9">
                    <c:v>CS</c:v>
                  </c:pt>
                  <c:pt idx="10">
                    <c:v>PP</c:v>
                  </c:pt>
                  <c:pt idx="12">
                    <c:v>CS</c:v>
                  </c:pt>
                  <c:pt idx="13">
                    <c:v>PP</c:v>
                  </c:pt>
                  <c:pt idx="15">
                    <c:v>CS</c:v>
                  </c:pt>
                  <c:pt idx="16">
                    <c:v>PP</c:v>
                  </c:pt>
                  <c:pt idx="18">
                    <c:v>CS</c:v>
                  </c:pt>
                  <c:pt idx="19">
                    <c:v>PP</c:v>
                  </c:pt>
                  <c:pt idx="21">
                    <c:v>CS</c:v>
                  </c:pt>
                  <c:pt idx="22">
                    <c:v>PP</c:v>
                  </c:pt>
                  <c:pt idx="24">
                    <c:v>CS</c:v>
                  </c:pt>
                  <c:pt idx="25">
                    <c:v>PP</c:v>
                  </c:pt>
                  <c:pt idx="27">
                    <c:v>CS</c:v>
                  </c:pt>
                  <c:pt idx="28">
                    <c:v>PP</c:v>
                  </c:pt>
                </c:lvl>
                <c:lvl>
                  <c:pt idx="0">
                    <c:v>January</c:v>
                  </c:pt>
                  <c:pt idx="3">
                    <c:v>February</c:v>
                  </c:pt>
                  <c:pt idx="6">
                    <c:v>March</c:v>
                  </c:pt>
                  <c:pt idx="9">
                    <c:v>April</c:v>
                  </c:pt>
                  <c:pt idx="12">
                    <c:v>May</c:v>
                  </c:pt>
                  <c:pt idx="15">
                    <c:v>June</c:v>
                  </c:pt>
                  <c:pt idx="18">
                    <c:v>July</c:v>
                  </c:pt>
                  <c:pt idx="21">
                    <c:v>August</c:v>
                  </c:pt>
                  <c:pt idx="24">
                    <c:v>September</c:v>
                  </c:pt>
                  <c:pt idx="27">
                    <c:v>October</c:v>
                  </c:pt>
                </c:lvl>
              </c:multiLvlStrCache>
            </c:multiLvlStrRef>
          </c:cat>
          <c:val>
            <c:numRef>
              <c:f>'8. Comparison'!$N$56:$N$84</c:f>
              <c:numCache>
                <c:formatCode>General</c:formatCode>
                <c:ptCount val="29"/>
                <c:pt idx="0">
                  <c:v>2425</c:v>
                </c:pt>
                <c:pt idx="1">
                  <c:v>2502</c:v>
                </c:pt>
                <c:pt idx="3">
                  <c:v>2704</c:v>
                </c:pt>
                <c:pt idx="4">
                  <c:v>2798</c:v>
                </c:pt>
                <c:pt idx="6">
                  <c:v>2928</c:v>
                </c:pt>
                <c:pt idx="7">
                  <c:v>3005</c:v>
                </c:pt>
                <c:pt idx="9">
                  <c:v>3453</c:v>
                </c:pt>
                <c:pt idx="10">
                  <c:v>3478</c:v>
                </c:pt>
                <c:pt idx="12">
                  <c:v>4161</c:v>
                </c:pt>
                <c:pt idx="13">
                  <c:v>3876</c:v>
                </c:pt>
                <c:pt idx="15">
                  <c:v>3771</c:v>
                </c:pt>
                <c:pt idx="16">
                  <c:v>3773</c:v>
                </c:pt>
                <c:pt idx="18">
                  <c:v>2797</c:v>
                </c:pt>
                <c:pt idx="19">
                  <c:v>2602</c:v>
                </c:pt>
                <c:pt idx="21">
                  <c:v>3665</c:v>
                </c:pt>
                <c:pt idx="22">
                  <c:v>3514</c:v>
                </c:pt>
                <c:pt idx="24">
                  <c:v>3971</c:v>
                </c:pt>
                <c:pt idx="25">
                  <c:v>3863</c:v>
                </c:pt>
                <c:pt idx="27">
                  <c:v>3451</c:v>
                </c:pt>
                <c:pt idx="28">
                  <c:v>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75-47B5-ADDC-65276FDE20F1}"/>
            </c:ext>
          </c:extLst>
        </c:ser>
        <c:ser>
          <c:idx val="3"/>
          <c:order val="3"/>
          <c:tx>
            <c:strRef>
              <c:f>'8. Comparison'!$O$55</c:f>
              <c:strCache>
                <c:ptCount val="1"/>
                <c:pt idx="0">
                  <c:v>Ontime Business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'8. Comparison'!$J$56:$K$84</c:f>
              <c:multiLvlStrCache>
                <c:ptCount val="29"/>
                <c:lvl>
                  <c:pt idx="0">
                    <c:v>CS</c:v>
                  </c:pt>
                  <c:pt idx="1">
                    <c:v>PP</c:v>
                  </c:pt>
                  <c:pt idx="3">
                    <c:v>CS</c:v>
                  </c:pt>
                  <c:pt idx="4">
                    <c:v>PP</c:v>
                  </c:pt>
                  <c:pt idx="6">
                    <c:v>CS</c:v>
                  </c:pt>
                  <c:pt idx="7">
                    <c:v>PP</c:v>
                  </c:pt>
                  <c:pt idx="9">
                    <c:v>CS</c:v>
                  </c:pt>
                  <c:pt idx="10">
                    <c:v>PP</c:v>
                  </c:pt>
                  <c:pt idx="12">
                    <c:v>CS</c:v>
                  </c:pt>
                  <c:pt idx="13">
                    <c:v>PP</c:v>
                  </c:pt>
                  <c:pt idx="15">
                    <c:v>CS</c:v>
                  </c:pt>
                  <c:pt idx="16">
                    <c:v>PP</c:v>
                  </c:pt>
                  <c:pt idx="18">
                    <c:v>CS</c:v>
                  </c:pt>
                  <c:pt idx="19">
                    <c:v>PP</c:v>
                  </c:pt>
                  <c:pt idx="21">
                    <c:v>CS</c:v>
                  </c:pt>
                  <c:pt idx="22">
                    <c:v>PP</c:v>
                  </c:pt>
                  <c:pt idx="24">
                    <c:v>CS</c:v>
                  </c:pt>
                  <c:pt idx="25">
                    <c:v>PP</c:v>
                  </c:pt>
                  <c:pt idx="27">
                    <c:v>CS</c:v>
                  </c:pt>
                  <c:pt idx="28">
                    <c:v>PP</c:v>
                  </c:pt>
                </c:lvl>
                <c:lvl>
                  <c:pt idx="0">
                    <c:v>January</c:v>
                  </c:pt>
                  <c:pt idx="3">
                    <c:v>February</c:v>
                  </c:pt>
                  <c:pt idx="6">
                    <c:v>March</c:v>
                  </c:pt>
                  <c:pt idx="9">
                    <c:v>April</c:v>
                  </c:pt>
                  <c:pt idx="12">
                    <c:v>May</c:v>
                  </c:pt>
                  <c:pt idx="15">
                    <c:v>June</c:v>
                  </c:pt>
                  <c:pt idx="18">
                    <c:v>July</c:v>
                  </c:pt>
                  <c:pt idx="21">
                    <c:v>August</c:v>
                  </c:pt>
                  <c:pt idx="24">
                    <c:v>September</c:v>
                  </c:pt>
                  <c:pt idx="27">
                    <c:v>October</c:v>
                  </c:pt>
                </c:lvl>
              </c:multiLvlStrCache>
            </c:multiLvlStrRef>
          </c:cat>
          <c:val>
            <c:numRef>
              <c:f>'8. Comparison'!$O$56:$O$84</c:f>
              <c:numCache>
                <c:formatCode>General</c:formatCode>
                <c:ptCount val="29"/>
                <c:pt idx="0">
                  <c:v>3013</c:v>
                </c:pt>
                <c:pt idx="1">
                  <c:v>3106</c:v>
                </c:pt>
                <c:pt idx="3">
                  <c:v>3082</c:v>
                </c:pt>
                <c:pt idx="4">
                  <c:v>3155</c:v>
                </c:pt>
                <c:pt idx="6">
                  <c:v>3422</c:v>
                </c:pt>
                <c:pt idx="7">
                  <c:v>3480</c:v>
                </c:pt>
                <c:pt idx="9">
                  <c:v>3630</c:v>
                </c:pt>
                <c:pt idx="10">
                  <c:v>3706</c:v>
                </c:pt>
                <c:pt idx="12">
                  <c:v>3585</c:v>
                </c:pt>
                <c:pt idx="13">
                  <c:v>3670</c:v>
                </c:pt>
                <c:pt idx="15">
                  <c:v>3743</c:v>
                </c:pt>
                <c:pt idx="16">
                  <c:v>3840</c:v>
                </c:pt>
                <c:pt idx="18">
                  <c:v>1978</c:v>
                </c:pt>
                <c:pt idx="19">
                  <c:v>2054</c:v>
                </c:pt>
                <c:pt idx="21">
                  <c:v>3284</c:v>
                </c:pt>
                <c:pt idx="22">
                  <c:v>3381</c:v>
                </c:pt>
                <c:pt idx="24">
                  <c:v>4377</c:v>
                </c:pt>
                <c:pt idx="25">
                  <c:v>4481</c:v>
                </c:pt>
                <c:pt idx="27">
                  <c:v>3640</c:v>
                </c:pt>
                <c:pt idx="28">
                  <c:v>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75-47B5-ADDC-65276FDE20F1}"/>
            </c:ext>
          </c:extLst>
        </c:ser>
        <c:ser>
          <c:idx val="4"/>
          <c:order val="4"/>
          <c:tx>
            <c:strRef>
              <c:f>'8. Comparison'!$P$55</c:f>
              <c:strCache>
                <c:ptCount val="1"/>
                <c:pt idx="0">
                  <c:v>Ontime Private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'8. Comparison'!$J$56:$K$84</c:f>
              <c:multiLvlStrCache>
                <c:ptCount val="29"/>
                <c:lvl>
                  <c:pt idx="0">
                    <c:v>CS</c:v>
                  </c:pt>
                  <c:pt idx="1">
                    <c:v>PP</c:v>
                  </c:pt>
                  <c:pt idx="3">
                    <c:v>CS</c:v>
                  </c:pt>
                  <c:pt idx="4">
                    <c:v>PP</c:v>
                  </c:pt>
                  <c:pt idx="6">
                    <c:v>CS</c:v>
                  </c:pt>
                  <c:pt idx="7">
                    <c:v>PP</c:v>
                  </c:pt>
                  <c:pt idx="9">
                    <c:v>CS</c:v>
                  </c:pt>
                  <c:pt idx="10">
                    <c:v>PP</c:v>
                  </c:pt>
                  <c:pt idx="12">
                    <c:v>CS</c:v>
                  </c:pt>
                  <c:pt idx="13">
                    <c:v>PP</c:v>
                  </c:pt>
                  <c:pt idx="15">
                    <c:v>CS</c:v>
                  </c:pt>
                  <c:pt idx="16">
                    <c:v>PP</c:v>
                  </c:pt>
                  <c:pt idx="18">
                    <c:v>CS</c:v>
                  </c:pt>
                  <c:pt idx="19">
                    <c:v>PP</c:v>
                  </c:pt>
                  <c:pt idx="21">
                    <c:v>CS</c:v>
                  </c:pt>
                  <c:pt idx="22">
                    <c:v>PP</c:v>
                  </c:pt>
                  <c:pt idx="24">
                    <c:v>CS</c:v>
                  </c:pt>
                  <c:pt idx="25">
                    <c:v>PP</c:v>
                  </c:pt>
                  <c:pt idx="27">
                    <c:v>CS</c:v>
                  </c:pt>
                  <c:pt idx="28">
                    <c:v>PP</c:v>
                  </c:pt>
                </c:lvl>
                <c:lvl>
                  <c:pt idx="0">
                    <c:v>January</c:v>
                  </c:pt>
                  <c:pt idx="3">
                    <c:v>February</c:v>
                  </c:pt>
                  <c:pt idx="6">
                    <c:v>March</c:v>
                  </c:pt>
                  <c:pt idx="9">
                    <c:v>April</c:v>
                  </c:pt>
                  <c:pt idx="12">
                    <c:v>May</c:v>
                  </c:pt>
                  <c:pt idx="15">
                    <c:v>June</c:v>
                  </c:pt>
                  <c:pt idx="18">
                    <c:v>July</c:v>
                  </c:pt>
                  <c:pt idx="21">
                    <c:v>August</c:v>
                  </c:pt>
                  <c:pt idx="24">
                    <c:v>September</c:v>
                  </c:pt>
                  <c:pt idx="27">
                    <c:v>October</c:v>
                  </c:pt>
                </c:lvl>
              </c:multiLvlStrCache>
            </c:multiLvlStrRef>
          </c:cat>
          <c:val>
            <c:numRef>
              <c:f>'8. Comparison'!$P$56:$P$84</c:f>
              <c:numCache>
                <c:formatCode>General</c:formatCode>
                <c:ptCount val="29"/>
                <c:pt idx="0">
                  <c:v>567</c:v>
                </c:pt>
                <c:pt idx="1">
                  <c:v>571</c:v>
                </c:pt>
                <c:pt idx="3">
                  <c:v>350</c:v>
                </c:pt>
                <c:pt idx="4">
                  <c:v>355</c:v>
                </c:pt>
                <c:pt idx="6">
                  <c:v>452</c:v>
                </c:pt>
                <c:pt idx="7">
                  <c:v>453</c:v>
                </c:pt>
                <c:pt idx="9">
                  <c:v>636</c:v>
                </c:pt>
                <c:pt idx="10">
                  <c:v>651</c:v>
                </c:pt>
                <c:pt idx="12">
                  <c:v>904</c:v>
                </c:pt>
                <c:pt idx="13">
                  <c:v>931</c:v>
                </c:pt>
                <c:pt idx="15">
                  <c:v>949</c:v>
                </c:pt>
                <c:pt idx="16">
                  <c:v>981</c:v>
                </c:pt>
                <c:pt idx="18">
                  <c:v>315</c:v>
                </c:pt>
                <c:pt idx="19">
                  <c:v>340</c:v>
                </c:pt>
                <c:pt idx="21">
                  <c:v>711</c:v>
                </c:pt>
                <c:pt idx="22">
                  <c:v>746</c:v>
                </c:pt>
                <c:pt idx="24">
                  <c:v>1050</c:v>
                </c:pt>
                <c:pt idx="25">
                  <c:v>1080</c:v>
                </c:pt>
                <c:pt idx="27">
                  <c:v>1010</c:v>
                </c:pt>
                <c:pt idx="28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75-47B5-ADDC-65276FDE20F1}"/>
            </c:ext>
          </c:extLst>
        </c:ser>
        <c:ser>
          <c:idx val="5"/>
          <c:order val="5"/>
          <c:tx>
            <c:strRef>
              <c:f>'8. Comparison'!$Q$55</c:f>
              <c:strCache>
                <c:ptCount val="1"/>
                <c:pt idx="0">
                  <c:v>Delayed Deliveries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'8. Comparison'!$J$56:$K$84</c:f>
              <c:multiLvlStrCache>
                <c:ptCount val="29"/>
                <c:lvl>
                  <c:pt idx="0">
                    <c:v>CS</c:v>
                  </c:pt>
                  <c:pt idx="1">
                    <c:v>PP</c:v>
                  </c:pt>
                  <c:pt idx="3">
                    <c:v>CS</c:v>
                  </c:pt>
                  <c:pt idx="4">
                    <c:v>PP</c:v>
                  </c:pt>
                  <c:pt idx="6">
                    <c:v>CS</c:v>
                  </c:pt>
                  <c:pt idx="7">
                    <c:v>PP</c:v>
                  </c:pt>
                  <c:pt idx="9">
                    <c:v>CS</c:v>
                  </c:pt>
                  <c:pt idx="10">
                    <c:v>PP</c:v>
                  </c:pt>
                  <c:pt idx="12">
                    <c:v>CS</c:v>
                  </c:pt>
                  <c:pt idx="13">
                    <c:v>PP</c:v>
                  </c:pt>
                  <c:pt idx="15">
                    <c:v>CS</c:v>
                  </c:pt>
                  <c:pt idx="16">
                    <c:v>PP</c:v>
                  </c:pt>
                  <c:pt idx="18">
                    <c:v>CS</c:v>
                  </c:pt>
                  <c:pt idx="19">
                    <c:v>PP</c:v>
                  </c:pt>
                  <c:pt idx="21">
                    <c:v>CS</c:v>
                  </c:pt>
                  <c:pt idx="22">
                    <c:v>PP</c:v>
                  </c:pt>
                  <c:pt idx="24">
                    <c:v>CS</c:v>
                  </c:pt>
                  <c:pt idx="25">
                    <c:v>PP</c:v>
                  </c:pt>
                  <c:pt idx="27">
                    <c:v>CS</c:v>
                  </c:pt>
                  <c:pt idx="28">
                    <c:v>PP</c:v>
                  </c:pt>
                </c:lvl>
                <c:lvl>
                  <c:pt idx="0">
                    <c:v>January</c:v>
                  </c:pt>
                  <c:pt idx="3">
                    <c:v>February</c:v>
                  </c:pt>
                  <c:pt idx="6">
                    <c:v>March</c:v>
                  </c:pt>
                  <c:pt idx="9">
                    <c:v>April</c:v>
                  </c:pt>
                  <c:pt idx="12">
                    <c:v>May</c:v>
                  </c:pt>
                  <c:pt idx="15">
                    <c:v>June</c:v>
                  </c:pt>
                  <c:pt idx="18">
                    <c:v>July</c:v>
                  </c:pt>
                  <c:pt idx="21">
                    <c:v>August</c:v>
                  </c:pt>
                  <c:pt idx="24">
                    <c:v>September</c:v>
                  </c:pt>
                  <c:pt idx="27">
                    <c:v>October</c:v>
                  </c:pt>
                </c:lvl>
              </c:multiLvlStrCache>
            </c:multiLvlStrRef>
          </c:cat>
          <c:val>
            <c:numRef>
              <c:f>'8. Comparison'!$Q$56:$Q$84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137</c:v>
                </c:pt>
                <c:pt idx="10">
                  <c:v>70</c:v>
                </c:pt>
                <c:pt idx="12">
                  <c:v>748</c:v>
                </c:pt>
                <c:pt idx="13">
                  <c:v>408</c:v>
                </c:pt>
                <c:pt idx="15">
                  <c:v>507</c:v>
                </c:pt>
                <c:pt idx="16">
                  <c:v>429</c:v>
                </c:pt>
                <c:pt idx="18">
                  <c:v>476</c:v>
                </c:pt>
                <c:pt idx="19">
                  <c:v>222</c:v>
                </c:pt>
                <c:pt idx="21">
                  <c:v>567</c:v>
                </c:pt>
                <c:pt idx="22">
                  <c:v>374</c:v>
                </c:pt>
                <c:pt idx="24">
                  <c:v>686</c:v>
                </c:pt>
                <c:pt idx="25">
                  <c:v>518</c:v>
                </c:pt>
                <c:pt idx="27">
                  <c:v>418</c:v>
                </c:pt>
                <c:pt idx="28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75-47B5-ADDC-65276FDE2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72422440"/>
        <c:axId val="372429328"/>
      </c:barChart>
      <c:catAx>
        <c:axId val="37242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2429328"/>
        <c:crosses val="autoZero"/>
        <c:auto val="1"/>
        <c:lblAlgn val="ctr"/>
        <c:lblOffset val="100"/>
        <c:noMultiLvlLbl val="0"/>
      </c:catAx>
      <c:valAx>
        <c:axId val="37242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242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161925</xdr:rowOff>
    </xdr:from>
    <xdr:to>
      <xdr:col>10</xdr:col>
      <xdr:colOff>180975</xdr:colOff>
      <xdr:row>12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138112</xdr:colOff>
      <xdr:row>0</xdr:row>
      <xdr:rowOff>0</xdr:rowOff>
    </xdr:from>
    <xdr:to>
      <xdr:col>19</xdr:col>
      <xdr:colOff>152400</xdr:colOff>
      <xdr:row>12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466725</xdr:colOff>
      <xdr:row>12</xdr:row>
      <xdr:rowOff>123825</xdr:rowOff>
    </xdr:from>
    <xdr:to>
      <xdr:col>16</xdr:col>
      <xdr:colOff>428625</xdr:colOff>
      <xdr:row>25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400050</xdr:colOff>
      <xdr:row>40</xdr:row>
      <xdr:rowOff>38101</xdr:rowOff>
    </xdr:from>
    <xdr:to>
      <xdr:col>10</xdr:col>
      <xdr:colOff>228600</xdr:colOff>
      <xdr:row>53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219075</xdr:colOff>
      <xdr:row>24</xdr:row>
      <xdr:rowOff>9525</xdr:rowOff>
    </xdr:from>
    <xdr:to>
      <xdr:col>12</xdr:col>
      <xdr:colOff>342900</xdr:colOff>
      <xdr:row>38</xdr:row>
      <xdr:rowOff>85725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514350</xdr:colOff>
      <xdr:row>57</xdr:row>
      <xdr:rowOff>38100</xdr:rowOff>
    </xdr:from>
    <xdr:to>
      <xdr:col>13</xdr:col>
      <xdr:colOff>676275</xdr:colOff>
      <xdr:row>80</xdr:row>
      <xdr:rowOff>47625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ropbox/Datafil%20DHL%20Express/Datasett/Primary%20Data/Beregning%20av%20km%20per%20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1"/>
      <sheetName val="OV13"/>
    </sheetNames>
    <sheetDataSet>
      <sheetData sheetId="0"/>
      <sheetData sheetId="1">
        <row r="25">
          <cell r="D25">
            <v>5.9326788218793833</v>
          </cell>
        </row>
        <row r="47">
          <cell r="C47">
            <v>5.5079999999999991</v>
          </cell>
        </row>
      </sheetData>
      <sheetData sheetId="2">
        <row r="22">
          <cell r="D22">
            <v>7.1134020618556697</v>
          </cell>
        </row>
        <row r="46">
          <cell r="C46">
            <v>8.1624365482233507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udent" refreshedDate="42972.385028240744" createdVersion="6" refreshedVersion="6" minRefreshableVersion="3" recordCount="255">
  <cacheSource type="worksheet">
    <worksheetSource ref="A1:AF1048576" sheet="5. FINAL report CS"/>
  </cacheSource>
  <cacheFields count="32">
    <cacheField name="Date" numFmtId="0">
      <sharedItems containsString="0" containsBlank="1" containsNumber="1" containsInteger="1" minValue="20160104" maxValue="20161031" count="211">
        <n v="20160104"/>
        <n v="20160105"/>
        <n v="20160106"/>
        <n v="20160107"/>
        <n v="20160108"/>
        <n v="20160111"/>
        <n v="20160112"/>
        <n v="20160113"/>
        <n v="20160114"/>
        <n v="20160115"/>
        <n v="20160118"/>
        <n v="20160119"/>
        <n v="20160120"/>
        <n v="20160121"/>
        <n v="20160122"/>
        <n v="20160125"/>
        <n v="20160126"/>
        <n v="20160127"/>
        <n v="20160128"/>
        <n v="20160129"/>
        <n v="20160201"/>
        <n v="20160202"/>
        <n v="20160203"/>
        <n v="20160204"/>
        <n v="20160205"/>
        <n v="20160208"/>
        <n v="20160209"/>
        <n v="20160210"/>
        <n v="20160211"/>
        <n v="20160212"/>
        <n v="20160215"/>
        <n v="20160216"/>
        <n v="20160217"/>
        <n v="20160218"/>
        <n v="20160219"/>
        <n v="20160222"/>
        <n v="20160223"/>
        <n v="20160224"/>
        <n v="20160225"/>
        <n v="20160226"/>
        <n v="20160229"/>
        <n v="20160301"/>
        <n v="20160302"/>
        <n v="20160303"/>
        <n v="20160304"/>
        <n v="20160307"/>
        <n v="20160308"/>
        <n v="20160309"/>
        <n v="20160310"/>
        <n v="20160311"/>
        <n v="20160314"/>
        <n v="20160315"/>
        <n v="20160316"/>
        <n v="20160317"/>
        <n v="20160318"/>
        <n v="20160321"/>
        <n v="20160322"/>
        <n v="20160323"/>
        <n v="20160329"/>
        <n v="20160330"/>
        <n v="20160331"/>
        <n v="20160401"/>
        <n v="20160404"/>
        <n v="20160405"/>
        <n v="20160406"/>
        <n v="20160407"/>
        <n v="20160408"/>
        <n v="20160411"/>
        <n v="20160412"/>
        <n v="20160413"/>
        <n v="20160414"/>
        <n v="20160415"/>
        <n v="20160418"/>
        <n v="20160419"/>
        <n v="20160420"/>
        <n v="20160421"/>
        <n v="20160422"/>
        <n v="20160425"/>
        <n v="20160426"/>
        <n v="20160427"/>
        <n v="20160428"/>
        <n v="20160429"/>
        <n v="20160502"/>
        <n v="20160503"/>
        <n v="20160504"/>
        <n v="20160506"/>
        <n v="20160509"/>
        <n v="20160510"/>
        <n v="20160511"/>
        <n v="20160512"/>
        <n v="20160513"/>
        <n v="20160518"/>
        <n v="20160519"/>
        <n v="20160520"/>
        <n v="20160523"/>
        <n v="20160524"/>
        <n v="20160525"/>
        <n v="20160526"/>
        <n v="20160527"/>
        <n v="20160530"/>
        <n v="20160531"/>
        <n v="20160601"/>
        <n v="20160602"/>
        <n v="20160603"/>
        <n v="20160606"/>
        <n v="20160607"/>
        <n v="20160608"/>
        <n v="20160609"/>
        <n v="20160610"/>
        <n v="20160613"/>
        <n v="20160614"/>
        <n v="20160615"/>
        <n v="20160616"/>
        <n v="20160617"/>
        <n v="20160620"/>
        <n v="20160621"/>
        <n v="20160622"/>
        <n v="20160623"/>
        <n v="20160624"/>
        <n v="20160627"/>
        <n v="20160628"/>
        <n v="20160629"/>
        <n v="20160630"/>
        <n v="20160701"/>
        <n v="20160704"/>
        <n v="20160705"/>
        <n v="20160706"/>
        <n v="20160707"/>
        <n v="20160708"/>
        <n v="20160711"/>
        <n v="20160712"/>
        <n v="20160713"/>
        <n v="20160714"/>
        <n v="20160715"/>
        <n v="20160718"/>
        <n v="20160719"/>
        <n v="20160720"/>
        <n v="20160721"/>
        <n v="20160722"/>
        <n v="20160725"/>
        <n v="20160726"/>
        <n v="20160727"/>
        <n v="20160728"/>
        <n v="20160729"/>
        <n v="20160801"/>
        <n v="20160802"/>
        <n v="20160803"/>
        <n v="20160804"/>
        <n v="20160805"/>
        <n v="20160808"/>
        <n v="20160809"/>
        <n v="20160810"/>
        <n v="20160811"/>
        <n v="20160812"/>
        <n v="20160815"/>
        <n v="20160816"/>
        <n v="20160817"/>
        <n v="20160818"/>
        <n v="20160819"/>
        <n v="20160822"/>
        <n v="20160823"/>
        <n v="20160824"/>
        <n v="20160825"/>
        <n v="20160826"/>
        <n v="20160829"/>
        <n v="20160830"/>
        <n v="20160831"/>
        <n v="20160901"/>
        <n v="20160902"/>
        <n v="20160905"/>
        <n v="20160906"/>
        <n v="20160907"/>
        <n v="20160908"/>
        <n v="20160909"/>
        <n v="20160912"/>
        <n v="20160913"/>
        <n v="20160914"/>
        <n v="20160915"/>
        <n v="20160916"/>
        <n v="20160919"/>
        <n v="20160920"/>
        <n v="20160921"/>
        <n v="20160922"/>
        <n v="20160923"/>
        <n v="20160926"/>
        <n v="20160927"/>
        <n v="20160928"/>
        <n v="20160929"/>
        <n v="20160930"/>
        <n v="20161003"/>
        <n v="20161004"/>
        <n v="20161005"/>
        <n v="20161006"/>
        <n v="20161007"/>
        <n v="20161010"/>
        <n v="20161011"/>
        <n v="20161012"/>
        <n v="20161013"/>
        <n v="20161014"/>
        <n v="20161017"/>
        <n v="20161018"/>
        <n v="20161019"/>
        <n v="20161020"/>
        <n v="20161021"/>
        <n v="20161024"/>
        <n v="20161025"/>
        <n v="20161026"/>
        <n v="20161027"/>
        <n v="20161028"/>
        <n v="20161031"/>
        <m/>
      </sharedItems>
    </cacheField>
    <cacheField name="totalDelivery" numFmtId="0">
      <sharedItems containsString="0" containsBlank="1" containsNumber="1" containsInteger="1" minValue="139" maxValue="694" count="149">
        <n v="279"/>
        <n v="309"/>
        <n v="230"/>
        <n v="319"/>
        <n v="355"/>
        <n v="306"/>
        <n v="332"/>
        <n v="327"/>
        <n v="334"/>
        <n v="300"/>
        <n v="259"/>
        <n v="318"/>
        <n v="343"/>
        <n v="337"/>
        <n v="356"/>
        <n v="267"/>
        <n v="231"/>
        <n v="252"/>
        <n v="272"/>
        <n v="344"/>
        <n v="275"/>
        <n v="339"/>
        <n v="316"/>
        <n v="223"/>
        <n v="312"/>
        <n v="314"/>
        <n v="258"/>
        <n v="305"/>
        <n v="215"/>
        <n v="296"/>
        <n v="345"/>
        <n v="326"/>
        <n v="273"/>
        <n v="195"/>
        <n v="277"/>
        <n v="288"/>
        <n v="271"/>
        <n v="336"/>
        <n v="315"/>
        <n v="235"/>
        <n v="280"/>
        <n v="342"/>
        <n v="396"/>
        <n v="276"/>
        <n v="358"/>
        <n v="361"/>
        <n v="398"/>
        <n v="287"/>
        <n v="325"/>
        <n v="349"/>
        <n v="335"/>
        <n v="412"/>
        <n v="282"/>
        <n v="499"/>
        <n v="393"/>
        <n v="369"/>
        <n v="363"/>
        <n v="427"/>
        <n v="294"/>
        <n v="350"/>
        <n v="268"/>
        <n v="367"/>
        <n v="321"/>
        <n v="391"/>
        <n v="383"/>
        <n v="428"/>
        <n v="377"/>
        <n v="373"/>
        <n v="404"/>
        <n v="432"/>
        <n v="308"/>
        <n v="370"/>
        <n v="400"/>
        <n v="448"/>
        <n v="425"/>
        <n v="501"/>
        <n v="566"/>
        <n v="403"/>
        <n v="445"/>
        <n v="443"/>
        <n v="447"/>
        <n v="694"/>
        <n v="546"/>
        <n v="436"/>
        <n v="494"/>
        <n v="374"/>
        <n v="431"/>
        <n v="385"/>
        <n v="440"/>
        <n v="407"/>
        <n v="313"/>
        <n v="405"/>
        <n v="418"/>
        <n v="352"/>
        <n v="467"/>
        <n v="433"/>
        <n v="506"/>
        <n v="380"/>
        <n v="253"/>
        <n v="224"/>
        <n v="188"/>
        <n v="205"/>
        <n v="155"/>
        <n v="160"/>
        <n v="139"/>
        <n v="174"/>
        <n v="254"/>
        <n v="285"/>
        <n v="307"/>
        <n v="243"/>
        <n v="227"/>
        <n v="228"/>
        <n v="372"/>
        <n v="289"/>
        <n v="281"/>
        <n v="298"/>
        <n v="295"/>
        <n v="203"/>
        <n v="196"/>
        <n v="278"/>
        <n v="423"/>
        <n v="420"/>
        <n v="333"/>
        <n v="322"/>
        <n v="468"/>
        <n v="426"/>
        <n v="475"/>
        <n v="244"/>
        <n v="328"/>
        <n v="364"/>
        <n v="502"/>
        <n v="495"/>
        <n v="527"/>
        <n v="528"/>
        <n v="449"/>
        <n v="554"/>
        <n v="463"/>
        <n v="417"/>
        <n v="474"/>
        <n v="317"/>
        <n v="331"/>
        <n v="438"/>
        <n v="348"/>
        <n v="441"/>
        <n v="394"/>
        <n v="430"/>
        <n v="406"/>
        <n v="456"/>
        <m/>
      </sharedItems>
    </cacheField>
    <cacheField name="totalPickup" numFmtId="0">
      <sharedItems containsString="0" containsBlank="1" containsNumber="1" containsInteger="1" minValue="32" maxValue="154" count="85">
        <n v="56"/>
        <n v="84"/>
        <n v="51"/>
        <n v="70"/>
        <n v="68"/>
        <n v="66"/>
        <n v="65"/>
        <n v="36"/>
        <n v="54"/>
        <n v="63"/>
        <n v="71"/>
        <n v="64"/>
        <n v="73"/>
        <n v="59"/>
        <n v="35"/>
        <n v="49"/>
        <n v="77"/>
        <n v="67"/>
        <n v="75"/>
        <n v="53"/>
        <n v="72"/>
        <n v="61"/>
        <n v="78"/>
        <n v="47"/>
        <n v="60"/>
        <n v="128"/>
        <n v="58"/>
        <n v="74"/>
        <n v="94"/>
        <n v="80"/>
        <n v="107"/>
        <n v="96"/>
        <n v="88"/>
        <n v="82"/>
        <n v="87"/>
        <n v="76"/>
        <n v="106"/>
        <n v="52"/>
        <n v="136"/>
        <n v="111"/>
        <n v="62"/>
        <n v="55"/>
        <n v="93"/>
        <n v="108"/>
        <n v="112"/>
        <n v="92"/>
        <n v="79"/>
        <n v="110"/>
        <n v="89"/>
        <n v="91"/>
        <n v="83"/>
        <n v="90"/>
        <n v="95"/>
        <n v="97"/>
        <n v="98"/>
        <n v="85"/>
        <n v="102"/>
        <n v="99"/>
        <n v="81"/>
        <n v="57"/>
        <n v="50"/>
        <n v="37"/>
        <n v="34"/>
        <n v="32"/>
        <n v="33"/>
        <n v="41"/>
        <n v="117"/>
        <n v="86"/>
        <n v="104"/>
        <n v="114"/>
        <n v="103"/>
        <n v="100"/>
        <n v="109"/>
        <n v="127"/>
        <n v="105"/>
        <n v="118"/>
        <n v="101"/>
        <n v="125"/>
        <n v="113"/>
        <n v="124"/>
        <n v="135"/>
        <n v="132"/>
        <n v="122"/>
        <n v="154"/>
        <m/>
      </sharedItems>
    </cacheField>
    <cacheField name="totalCriticalDelivery" numFmtId="0">
      <sharedItems containsString="0" containsBlank="1" containsNumber="1" containsInteger="1" minValue="62" maxValue="286" count="120">
        <n v="102"/>
        <n v="123"/>
        <n v="124"/>
        <n v="135"/>
        <n v="62"/>
        <n v="178"/>
        <n v="121"/>
        <n v="145"/>
        <n v="110"/>
        <n v="115"/>
        <n v="150"/>
        <n v="64"/>
        <n v="134"/>
        <n v="130"/>
        <n v="144"/>
        <n v="159"/>
        <n v="122"/>
        <n v="89"/>
        <n v="108"/>
        <n v="185"/>
        <n v="133"/>
        <n v="112"/>
        <n v="126"/>
        <n v="94"/>
        <n v="142"/>
        <n v="154"/>
        <n v="136"/>
        <n v="104"/>
        <n v="93"/>
        <n v="156"/>
        <n v="158"/>
        <n v="82"/>
        <n v="148"/>
        <n v="114"/>
        <n v="151"/>
        <n v="181"/>
        <n v="141"/>
        <n v="147"/>
        <n v="119"/>
        <n v="180"/>
        <n v="198"/>
        <n v="170"/>
        <n v="179"/>
        <n v="152"/>
        <n v="204"/>
        <n v="140"/>
        <n v="176"/>
        <n v="155"/>
        <n v="161"/>
        <n v="143"/>
        <n v="175"/>
        <n v="174"/>
        <n v="160"/>
        <n v="213"/>
        <n v="164"/>
        <n v="138"/>
        <n v="202"/>
        <n v="211"/>
        <n v="235"/>
        <n v="282"/>
        <n v="261"/>
        <n v="194"/>
        <n v="256"/>
        <n v="193"/>
        <n v="265"/>
        <n v="247"/>
        <n v="231"/>
        <n v="258"/>
        <n v="188"/>
        <n v="200"/>
        <n v="173"/>
        <n v="209"/>
        <n v="218"/>
        <n v="157"/>
        <n v="149"/>
        <n v="195"/>
        <n v="163"/>
        <n v="217"/>
        <n v="172"/>
        <n v="221"/>
        <n v="184"/>
        <n v="219"/>
        <n v="146"/>
        <n v="118"/>
        <n v="182"/>
        <n v="81"/>
        <n v="106"/>
        <n v="90"/>
        <n v="95"/>
        <n v="68"/>
        <n v="86"/>
        <n v="177"/>
        <n v="113"/>
        <n v="129"/>
        <n v="120"/>
        <n v="84"/>
        <n v="92"/>
        <n v="116"/>
        <n v="162"/>
        <n v="205"/>
        <n v="187"/>
        <n v="237"/>
        <n v="166"/>
        <n v="103"/>
        <n v="190"/>
        <n v="262"/>
        <n v="220"/>
        <n v="286"/>
        <n v="189"/>
        <n v="109"/>
        <n v="165"/>
        <n v="210"/>
        <n v="132"/>
        <n v="139"/>
        <n v="169"/>
        <n v="168"/>
        <n v="125"/>
        <n v="171"/>
        <n v="199"/>
        <m/>
      </sharedItems>
    </cacheField>
    <cacheField name="totalBusinessDelivery" numFmtId="0">
      <sharedItems containsString="0" containsBlank="1" containsNumber="1" containsInteger="1" minValue="52" maxValue="282" count="116">
        <n v="131"/>
        <n v="128"/>
        <n v="171"/>
        <n v="91"/>
        <n v="216"/>
        <n v="165"/>
        <n v="147"/>
        <n v="160"/>
        <n v="189"/>
        <n v="176"/>
        <n v="113"/>
        <n v="158"/>
        <n v="157"/>
        <n v="179"/>
        <n v="159"/>
        <n v="109"/>
        <n v="135"/>
        <n v="138"/>
        <n v="133"/>
        <n v="132"/>
        <n v="201"/>
        <n v="172"/>
        <n v="125"/>
        <n v="167"/>
        <n v="145"/>
        <n v="107"/>
        <n v="185"/>
        <n v="168"/>
        <n v="181"/>
        <n v="98"/>
        <n v="104"/>
        <n v="152"/>
        <n v="143"/>
        <n v="149"/>
        <n v="173"/>
        <n v="115"/>
        <n v="183"/>
        <n v="129"/>
        <n v="200"/>
        <n v="204"/>
        <n v="195"/>
        <n v="187"/>
        <n v="146"/>
        <n v="106"/>
        <n v="267"/>
        <n v="184"/>
        <n v="180"/>
        <n v="190"/>
        <n v="137"/>
        <n v="122"/>
        <n v="148"/>
        <n v="161"/>
        <n v="214"/>
        <n v="175"/>
        <n v="203"/>
        <n v="174"/>
        <n v="208"/>
        <n v="227"/>
        <n v="141"/>
        <n v="226"/>
        <n v="188"/>
        <n v="224"/>
        <n v="170"/>
        <n v="196"/>
        <n v="205"/>
        <n v="263"/>
        <n v="225"/>
        <n v="186"/>
        <n v="153"/>
        <n v="166"/>
        <n v="154"/>
        <n v="198"/>
        <n v="112"/>
        <n v="194"/>
        <n v="163"/>
        <n v="192"/>
        <n v="178"/>
        <n v="202"/>
        <n v="207"/>
        <n v="121"/>
        <n v="111"/>
        <n v="90"/>
        <n v="92"/>
        <n v="85"/>
        <n v="83"/>
        <n v="55"/>
        <n v="52"/>
        <n v="54"/>
        <n v="75"/>
        <n v="79"/>
        <n v="100"/>
        <n v="142"/>
        <n v="119"/>
        <n v="123"/>
        <n v="134"/>
        <n v="77"/>
        <n v="140"/>
        <n v="136"/>
        <n v="155"/>
        <n v="151"/>
        <n v="210"/>
        <n v="169"/>
        <n v="182"/>
        <n v="206"/>
        <n v="220"/>
        <n v="245"/>
        <n v="232"/>
        <n v="282"/>
        <n v="241"/>
        <n v="222"/>
        <n v="191"/>
        <n v="156"/>
        <n v="221"/>
        <n v="193"/>
        <n v="229"/>
        <m/>
      </sharedItems>
    </cacheField>
    <cacheField name="totalPrivateDelivery" numFmtId="0">
      <sharedItems containsString="0" containsBlank="1" containsNumber="1" containsInteger="1" minValue="4" maxValue="166" count="69">
        <n v="46"/>
        <n v="28"/>
        <n v="14"/>
        <n v="4"/>
        <n v="41"/>
        <n v="12"/>
        <n v="38"/>
        <n v="27"/>
        <n v="43"/>
        <n v="37"/>
        <n v="34"/>
        <n v="26"/>
        <n v="10"/>
        <n v="18"/>
        <n v="19"/>
        <n v="21"/>
        <n v="23"/>
        <n v="17"/>
        <n v="9"/>
        <n v="15"/>
        <n v="13"/>
        <n v="39"/>
        <n v="6"/>
        <n v="20"/>
        <n v="32"/>
        <n v="22"/>
        <n v="7"/>
        <n v="24"/>
        <n v="109"/>
        <n v="30"/>
        <n v="16"/>
        <n v="33"/>
        <n v="50"/>
        <n v="29"/>
        <n v="49"/>
        <n v="53"/>
        <n v="31"/>
        <n v="81"/>
        <n v="25"/>
        <n v="54"/>
        <n v="166"/>
        <n v="74"/>
        <n v="45"/>
        <n v="35"/>
        <n v="67"/>
        <n v="36"/>
        <n v="56"/>
        <n v="44"/>
        <n v="48"/>
        <n v="58"/>
        <n v="62"/>
        <n v="51"/>
        <n v="80"/>
        <n v="11"/>
        <n v="71"/>
        <n v="85"/>
        <n v="59"/>
        <n v="47"/>
        <n v="61"/>
        <n v="55"/>
        <n v="69"/>
        <n v="78"/>
        <n v="73"/>
        <n v="77"/>
        <n v="63"/>
        <n v="64"/>
        <n v="60"/>
        <n v="42"/>
        <m/>
      </sharedItems>
    </cacheField>
    <cacheField name="onTimeDelivery" numFmtId="0">
      <sharedItems containsString="0" containsBlank="1" containsNumber="1" containsInteger="1" minValue="133" maxValue="670" count="161">
        <n v="279"/>
        <n v="309"/>
        <n v="230"/>
        <n v="319"/>
        <n v="355"/>
        <n v="306"/>
        <n v="332"/>
        <n v="327"/>
        <n v="334"/>
        <n v="300"/>
        <n v="259"/>
        <n v="318"/>
        <n v="343"/>
        <n v="337"/>
        <n v="356"/>
        <n v="267"/>
        <n v="231"/>
        <n v="252"/>
        <n v="272"/>
        <n v="344"/>
        <n v="275"/>
        <n v="339"/>
        <n v="316"/>
        <n v="223"/>
        <n v="312"/>
        <n v="314"/>
        <n v="258"/>
        <n v="305"/>
        <n v="215"/>
        <n v="296"/>
        <n v="345"/>
        <n v="326"/>
        <n v="273"/>
        <n v="195"/>
        <n v="277"/>
        <n v="288"/>
        <n v="271"/>
        <n v="336"/>
        <n v="315"/>
        <n v="235"/>
        <n v="280"/>
        <n v="342"/>
        <n v="396"/>
        <n v="276"/>
        <n v="358"/>
        <n v="361"/>
        <n v="398"/>
        <n v="287"/>
        <n v="325"/>
        <n v="349"/>
        <n v="335"/>
        <n v="412"/>
        <n v="282"/>
        <n v="499"/>
        <n v="393"/>
        <n v="369"/>
        <n v="363"/>
        <n v="427"/>
        <n v="294"/>
        <n v="350"/>
        <n v="268"/>
        <n v="367"/>
        <n v="321"/>
        <n v="391"/>
        <n v="383"/>
        <n v="428"/>
        <n v="377"/>
        <n v="373"/>
        <n v="404"/>
        <n v="432"/>
        <n v="308"/>
        <n v="378"/>
        <n v="400"/>
        <n v="388"/>
        <n v="401"/>
        <n v="563"/>
        <n v="331"/>
        <n v="429"/>
        <n v="418"/>
        <n v="670"/>
        <n v="515"/>
        <n v="491"/>
        <n v="413"/>
        <n v="382"/>
        <n v="406"/>
        <n v="397"/>
        <n v="278"/>
        <n v="310"/>
        <n v="364"/>
        <n v="415"/>
        <n v="341"/>
        <n v="354"/>
        <n v="453"/>
        <n v="330"/>
        <n v="419"/>
        <n v="362"/>
        <n v="501"/>
        <n v="375"/>
        <n v="192"/>
        <n v="324"/>
        <n v="243"/>
        <n v="265"/>
        <n v="218"/>
        <n v="226"/>
        <n v="274"/>
        <n v="143"/>
        <n v="199"/>
        <n v="148"/>
        <n v="154"/>
        <n v="133"/>
        <n v="135"/>
        <n v="201"/>
        <n v="269"/>
        <n v="301"/>
        <n v="237"/>
        <n v="247"/>
        <n v="221"/>
        <n v="172"/>
        <n v="346"/>
        <n v="255"/>
        <n v="295"/>
        <n v="251"/>
        <n v="289"/>
        <n v="191"/>
        <n v="190"/>
        <n v="261"/>
        <n v="263"/>
        <n v="417"/>
        <n v="307"/>
        <n v="414"/>
        <n v="254"/>
        <n v="449"/>
        <n v="407"/>
        <n v="469"/>
        <n v="186"/>
        <n v="322"/>
        <n v="227"/>
        <n v="434"/>
        <n v="329"/>
        <n v="302"/>
        <n v="437"/>
        <n v="496"/>
        <n v="264"/>
        <n v="477"/>
        <n v="405"/>
        <n v="456"/>
        <n v="487"/>
        <n v="460"/>
        <n v="548"/>
        <n v="390"/>
        <n v="451"/>
        <n v="392"/>
        <n v="370"/>
        <n v="445"/>
        <n v="311"/>
        <n v="352"/>
        <n v="371"/>
        <n v="366"/>
        <n v="424"/>
        <n v="386"/>
        <m/>
      </sharedItems>
    </cacheField>
    <cacheField name="onTimePickup" numFmtId="0">
      <sharedItems containsString="0" containsBlank="1" containsNumber="1" containsInteger="1" minValue="19" maxValue="152" count="89">
        <n v="56"/>
        <n v="33"/>
        <n v="84"/>
        <n v="51"/>
        <n v="66"/>
        <n v="68"/>
        <n v="69"/>
        <n v="65"/>
        <n v="36"/>
        <n v="42"/>
        <n v="63"/>
        <n v="71"/>
        <n v="64"/>
        <n v="73"/>
        <n v="59"/>
        <n v="35"/>
        <n v="49"/>
        <n v="77"/>
        <n v="62"/>
        <n v="75"/>
        <n v="70"/>
        <n v="53"/>
        <n v="72"/>
        <n v="60"/>
        <n v="54"/>
        <n v="78"/>
        <n v="47"/>
        <n v="25"/>
        <n v="128"/>
        <n v="58"/>
        <n v="67"/>
        <n v="50"/>
        <n v="52"/>
        <n v="94"/>
        <n v="24"/>
        <n v="88"/>
        <n v="85"/>
        <n v="86"/>
        <n v="105"/>
        <n v="19"/>
        <n v="106"/>
        <n v="109"/>
        <n v="74"/>
        <n v="61"/>
        <n v="92"/>
        <n v="90"/>
        <n v="76"/>
        <n v="87"/>
        <n v="79"/>
        <n v="37"/>
        <n v="108"/>
        <n v="89"/>
        <n v="81"/>
        <n v="93"/>
        <n v="95"/>
        <n v="96"/>
        <n v="83"/>
        <n v="100"/>
        <n v="82"/>
        <n v="91"/>
        <n v="97"/>
        <n v="55"/>
        <n v="48"/>
        <n v="32"/>
        <n v="30"/>
        <n v="31"/>
        <n v="39"/>
        <n v="57"/>
        <n v="80"/>
        <n v="115"/>
        <n v="104"/>
        <n v="102"/>
        <n v="112"/>
        <n v="101"/>
        <n v="98"/>
        <n v="107"/>
        <n v="126"/>
        <n v="125"/>
        <n v="103"/>
        <n v="116"/>
        <n v="99"/>
        <n v="123"/>
        <n v="111"/>
        <n v="122"/>
        <n v="133"/>
        <n v="130"/>
        <n v="120"/>
        <n v="152"/>
        <m/>
      </sharedItems>
    </cacheField>
    <cacheField name="ontimeCriticalDelivery" numFmtId="0">
      <sharedItems containsString="0" containsBlank="1" containsNumber="1" containsInteger="1" minValue="62" maxValue="286" count="120">
        <n v="102"/>
        <n v="123"/>
        <n v="124"/>
        <n v="135"/>
        <n v="62"/>
        <n v="178"/>
        <n v="121"/>
        <n v="145"/>
        <n v="110"/>
        <n v="115"/>
        <n v="150"/>
        <n v="64"/>
        <n v="134"/>
        <n v="130"/>
        <n v="144"/>
        <n v="159"/>
        <n v="122"/>
        <n v="89"/>
        <n v="108"/>
        <n v="185"/>
        <n v="133"/>
        <n v="112"/>
        <n v="126"/>
        <n v="94"/>
        <n v="142"/>
        <n v="154"/>
        <n v="136"/>
        <n v="104"/>
        <n v="93"/>
        <n v="156"/>
        <n v="158"/>
        <n v="82"/>
        <n v="148"/>
        <n v="114"/>
        <n v="151"/>
        <n v="181"/>
        <n v="141"/>
        <n v="147"/>
        <n v="119"/>
        <n v="180"/>
        <n v="198"/>
        <n v="170"/>
        <n v="179"/>
        <n v="152"/>
        <n v="204"/>
        <n v="140"/>
        <n v="176"/>
        <n v="155"/>
        <n v="161"/>
        <n v="143"/>
        <n v="175"/>
        <n v="174"/>
        <n v="160"/>
        <n v="213"/>
        <n v="164"/>
        <n v="138"/>
        <n v="202"/>
        <n v="211"/>
        <n v="235"/>
        <n v="282"/>
        <n v="261"/>
        <n v="194"/>
        <n v="256"/>
        <n v="193"/>
        <n v="265"/>
        <n v="247"/>
        <n v="231"/>
        <n v="258"/>
        <n v="188"/>
        <n v="200"/>
        <n v="173"/>
        <n v="209"/>
        <n v="218"/>
        <n v="157"/>
        <n v="149"/>
        <n v="195"/>
        <n v="163"/>
        <n v="217"/>
        <n v="172"/>
        <n v="221"/>
        <n v="184"/>
        <n v="219"/>
        <n v="146"/>
        <n v="118"/>
        <n v="182"/>
        <n v="81"/>
        <n v="106"/>
        <n v="90"/>
        <n v="95"/>
        <n v="68"/>
        <n v="86"/>
        <n v="177"/>
        <n v="113"/>
        <n v="129"/>
        <n v="120"/>
        <n v="84"/>
        <n v="92"/>
        <n v="116"/>
        <n v="162"/>
        <n v="205"/>
        <n v="187"/>
        <n v="237"/>
        <n v="166"/>
        <n v="103"/>
        <n v="190"/>
        <n v="262"/>
        <n v="220"/>
        <n v="286"/>
        <n v="189"/>
        <n v="109"/>
        <n v="165"/>
        <n v="210"/>
        <n v="132"/>
        <n v="139"/>
        <n v="169"/>
        <n v="168"/>
        <n v="125"/>
        <n v="171"/>
        <n v="199"/>
        <m/>
      </sharedItems>
    </cacheField>
    <cacheField name="ontimeBusinessDelivery" numFmtId="0">
      <sharedItems containsString="0" containsBlank="1" containsNumber="1" containsInteger="1" minValue="52" maxValue="282" count="116">
        <n v="131"/>
        <n v="128"/>
        <n v="171"/>
        <n v="91"/>
        <n v="216"/>
        <n v="165"/>
        <n v="147"/>
        <n v="160"/>
        <n v="189"/>
        <n v="176"/>
        <n v="113"/>
        <n v="158"/>
        <n v="157"/>
        <n v="179"/>
        <n v="159"/>
        <n v="109"/>
        <n v="135"/>
        <n v="138"/>
        <n v="133"/>
        <n v="132"/>
        <n v="201"/>
        <n v="172"/>
        <n v="125"/>
        <n v="167"/>
        <n v="145"/>
        <n v="107"/>
        <n v="185"/>
        <n v="168"/>
        <n v="181"/>
        <n v="98"/>
        <n v="104"/>
        <n v="152"/>
        <n v="143"/>
        <n v="149"/>
        <n v="173"/>
        <n v="115"/>
        <n v="183"/>
        <n v="129"/>
        <n v="200"/>
        <n v="204"/>
        <n v="195"/>
        <n v="187"/>
        <n v="146"/>
        <n v="106"/>
        <n v="267"/>
        <n v="184"/>
        <n v="180"/>
        <n v="190"/>
        <n v="137"/>
        <n v="122"/>
        <n v="148"/>
        <n v="161"/>
        <n v="214"/>
        <n v="175"/>
        <n v="203"/>
        <n v="174"/>
        <n v="208"/>
        <n v="227"/>
        <n v="141"/>
        <n v="226"/>
        <n v="188"/>
        <n v="224"/>
        <n v="170"/>
        <n v="196"/>
        <n v="205"/>
        <n v="263"/>
        <n v="225"/>
        <n v="186"/>
        <n v="153"/>
        <n v="166"/>
        <n v="154"/>
        <n v="198"/>
        <n v="112"/>
        <n v="194"/>
        <n v="163"/>
        <n v="192"/>
        <n v="178"/>
        <n v="202"/>
        <n v="207"/>
        <n v="121"/>
        <n v="111"/>
        <n v="90"/>
        <n v="92"/>
        <n v="85"/>
        <n v="83"/>
        <n v="55"/>
        <n v="52"/>
        <n v="54"/>
        <n v="75"/>
        <n v="79"/>
        <n v="100"/>
        <n v="142"/>
        <n v="119"/>
        <n v="123"/>
        <n v="134"/>
        <n v="77"/>
        <n v="140"/>
        <n v="136"/>
        <n v="155"/>
        <n v="151"/>
        <n v="210"/>
        <n v="169"/>
        <n v="182"/>
        <n v="206"/>
        <n v="220"/>
        <n v="245"/>
        <n v="232"/>
        <n v="282"/>
        <n v="241"/>
        <n v="222"/>
        <n v="191"/>
        <n v="156"/>
        <n v="221"/>
        <n v="193"/>
        <n v="229"/>
        <m/>
      </sharedItems>
    </cacheField>
    <cacheField name="ontimePrivateDelivery" numFmtId="0">
      <sharedItems containsString="0" containsBlank="1" containsNumber="1" containsInteger="1" minValue="4" maxValue="166" count="69">
        <n v="46"/>
        <n v="28"/>
        <n v="14"/>
        <n v="4"/>
        <n v="41"/>
        <n v="12"/>
        <n v="38"/>
        <n v="27"/>
        <n v="43"/>
        <n v="37"/>
        <n v="34"/>
        <n v="26"/>
        <n v="10"/>
        <n v="18"/>
        <n v="19"/>
        <n v="21"/>
        <n v="23"/>
        <n v="17"/>
        <n v="9"/>
        <n v="15"/>
        <n v="13"/>
        <n v="39"/>
        <n v="6"/>
        <n v="20"/>
        <n v="32"/>
        <n v="22"/>
        <n v="7"/>
        <n v="24"/>
        <n v="109"/>
        <n v="30"/>
        <n v="16"/>
        <n v="33"/>
        <n v="50"/>
        <n v="29"/>
        <n v="49"/>
        <n v="53"/>
        <n v="31"/>
        <n v="81"/>
        <n v="25"/>
        <n v="54"/>
        <n v="166"/>
        <n v="74"/>
        <n v="45"/>
        <n v="35"/>
        <n v="67"/>
        <n v="36"/>
        <n v="56"/>
        <n v="44"/>
        <n v="48"/>
        <n v="58"/>
        <n v="62"/>
        <n v="51"/>
        <n v="80"/>
        <n v="11"/>
        <n v="71"/>
        <n v="85"/>
        <n v="59"/>
        <n v="47"/>
        <n v="61"/>
        <n v="55"/>
        <n v="69"/>
        <n v="78"/>
        <n v="73"/>
        <n v="77"/>
        <n v="63"/>
        <n v="64"/>
        <n v="60"/>
        <n v="42"/>
        <m/>
      </sharedItems>
    </cacheField>
    <cacheField name="totalTraveledDistance" numFmtId="0">
      <sharedItems containsBlank="1"/>
    </cacheField>
    <cacheField name="totalTraveledTime" numFmtId="0">
      <sharedItems containsBlank="1"/>
    </cacheField>
    <cacheField name="numberOfPostponedServices" numFmtId="0">
      <sharedItems containsString="0" containsBlank="1" containsNumber="1" containsInteger="1" minValue="0" maxValue="131" count="67">
        <n v="0"/>
        <n v="23"/>
        <n v="4"/>
        <n v="1"/>
        <n v="12"/>
        <n v="5"/>
        <n v="46"/>
        <n v="22"/>
        <n v="9"/>
        <n v="47"/>
        <n v="19"/>
        <n v="26"/>
        <n v="3"/>
        <n v="25"/>
        <n v="58"/>
        <n v="30"/>
        <n v="2"/>
        <n v="32"/>
        <n v="45"/>
        <n v="42"/>
        <n v="66"/>
        <n v="53"/>
        <n v="24"/>
        <n v="50"/>
        <n v="69"/>
        <n v="102"/>
        <n v="74"/>
        <n v="18"/>
        <n v="27"/>
        <n v="131"/>
        <n v="33"/>
        <n v="34"/>
        <n v="67"/>
        <n v="20"/>
        <n v="36"/>
        <n v="31"/>
        <n v="43"/>
        <n v="7"/>
        <n v="84"/>
        <n v="35"/>
        <n v="38"/>
        <n v="16"/>
        <n v="6"/>
        <n v="44"/>
        <n v="14"/>
        <n v="63"/>
        <n v="17"/>
        <n v="8"/>
        <n v="52"/>
        <n v="41"/>
        <n v="55"/>
        <n v="28"/>
        <n v="65"/>
        <n v="10"/>
        <n v="70"/>
        <n v="21"/>
        <n v="60"/>
        <n v="64"/>
        <n v="83"/>
        <n v="73"/>
        <n v="87"/>
        <n v="49"/>
        <n v="51"/>
        <n v="48"/>
        <n v="11"/>
        <n v="15"/>
        <m/>
      </sharedItems>
    </cacheField>
    <cacheField name="VANtotalDelivery" numFmtId="0">
      <sharedItems containsString="0" containsBlank="1" containsNumber="1" containsInteger="1" minValue="139" maxValue="694" count="149">
        <n v="279"/>
        <n v="309"/>
        <n v="230"/>
        <n v="319"/>
        <n v="355"/>
        <n v="306"/>
        <n v="332"/>
        <n v="327"/>
        <n v="334"/>
        <n v="300"/>
        <n v="259"/>
        <n v="318"/>
        <n v="343"/>
        <n v="337"/>
        <n v="356"/>
        <n v="267"/>
        <n v="231"/>
        <n v="252"/>
        <n v="272"/>
        <n v="344"/>
        <n v="275"/>
        <n v="339"/>
        <n v="316"/>
        <n v="223"/>
        <n v="312"/>
        <n v="314"/>
        <n v="258"/>
        <n v="305"/>
        <n v="215"/>
        <n v="296"/>
        <n v="345"/>
        <n v="326"/>
        <n v="273"/>
        <n v="195"/>
        <n v="277"/>
        <n v="288"/>
        <n v="271"/>
        <n v="336"/>
        <n v="315"/>
        <n v="235"/>
        <n v="280"/>
        <n v="342"/>
        <n v="396"/>
        <n v="276"/>
        <n v="358"/>
        <n v="361"/>
        <n v="398"/>
        <n v="287"/>
        <n v="325"/>
        <n v="349"/>
        <n v="335"/>
        <n v="412"/>
        <n v="282"/>
        <n v="499"/>
        <n v="393"/>
        <n v="369"/>
        <n v="363"/>
        <n v="427"/>
        <n v="294"/>
        <n v="350"/>
        <n v="268"/>
        <n v="367"/>
        <n v="321"/>
        <n v="391"/>
        <n v="383"/>
        <n v="428"/>
        <n v="377"/>
        <n v="373"/>
        <n v="404"/>
        <n v="432"/>
        <n v="308"/>
        <n v="370"/>
        <n v="400"/>
        <n v="448"/>
        <n v="425"/>
        <n v="501"/>
        <n v="566"/>
        <n v="403"/>
        <n v="445"/>
        <n v="443"/>
        <n v="447"/>
        <n v="694"/>
        <n v="546"/>
        <n v="436"/>
        <n v="494"/>
        <n v="374"/>
        <n v="431"/>
        <n v="385"/>
        <n v="440"/>
        <n v="407"/>
        <n v="313"/>
        <n v="405"/>
        <n v="418"/>
        <n v="352"/>
        <n v="467"/>
        <n v="433"/>
        <n v="506"/>
        <n v="380"/>
        <n v="253"/>
        <n v="224"/>
        <n v="188"/>
        <n v="205"/>
        <n v="155"/>
        <n v="160"/>
        <n v="139"/>
        <n v="174"/>
        <n v="254"/>
        <n v="285"/>
        <n v="307"/>
        <n v="243"/>
        <n v="227"/>
        <n v="228"/>
        <n v="372"/>
        <n v="289"/>
        <n v="281"/>
        <n v="298"/>
        <n v="295"/>
        <n v="203"/>
        <n v="196"/>
        <n v="278"/>
        <n v="423"/>
        <n v="420"/>
        <n v="333"/>
        <n v="322"/>
        <n v="468"/>
        <n v="426"/>
        <n v="475"/>
        <n v="244"/>
        <n v="328"/>
        <n v="364"/>
        <n v="502"/>
        <n v="495"/>
        <n v="527"/>
        <n v="528"/>
        <n v="449"/>
        <n v="554"/>
        <n v="463"/>
        <n v="417"/>
        <n v="474"/>
        <n v="317"/>
        <n v="331"/>
        <n v="438"/>
        <n v="348"/>
        <n v="441"/>
        <n v="394"/>
        <n v="430"/>
        <n v="406"/>
        <n v="456"/>
        <m/>
      </sharedItems>
    </cacheField>
    <cacheField name="VANtotalPickup" numFmtId="0">
      <sharedItems containsString="0" containsBlank="1" containsNumber="1" containsInteger="1" minValue="32" maxValue="154" count="85">
        <n v="56"/>
        <n v="84"/>
        <n v="51"/>
        <n v="70"/>
        <n v="68"/>
        <n v="66"/>
        <n v="65"/>
        <n v="36"/>
        <n v="54"/>
        <n v="63"/>
        <n v="71"/>
        <n v="64"/>
        <n v="73"/>
        <n v="59"/>
        <n v="35"/>
        <n v="49"/>
        <n v="77"/>
        <n v="67"/>
        <n v="75"/>
        <n v="53"/>
        <n v="72"/>
        <n v="61"/>
        <n v="78"/>
        <n v="47"/>
        <n v="60"/>
        <n v="128"/>
        <n v="58"/>
        <n v="74"/>
        <n v="94"/>
        <n v="80"/>
        <n v="107"/>
        <n v="96"/>
        <n v="88"/>
        <n v="82"/>
        <n v="87"/>
        <n v="76"/>
        <n v="106"/>
        <n v="52"/>
        <n v="136"/>
        <n v="111"/>
        <n v="62"/>
        <n v="55"/>
        <n v="93"/>
        <n v="108"/>
        <n v="112"/>
        <n v="92"/>
        <n v="79"/>
        <n v="110"/>
        <n v="89"/>
        <n v="91"/>
        <n v="83"/>
        <n v="90"/>
        <n v="95"/>
        <n v="97"/>
        <n v="98"/>
        <n v="85"/>
        <n v="102"/>
        <n v="99"/>
        <n v="81"/>
        <n v="57"/>
        <n v="50"/>
        <n v="37"/>
        <n v="34"/>
        <n v="32"/>
        <n v="33"/>
        <n v="41"/>
        <n v="117"/>
        <n v="86"/>
        <n v="104"/>
        <n v="114"/>
        <n v="103"/>
        <n v="100"/>
        <n v="109"/>
        <n v="127"/>
        <n v="105"/>
        <n v="118"/>
        <n v="101"/>
        <n v="125"/>
        <n v="113"/>
        <n v="124"/>
        <n v="135"/>
        <n v="132"/>
        <n v="122"/>
        <n v="154"/>
        <m/>
      </sharedItems>
    </cacheField>
    <cacheField name="VANtotalCriticalDelivery" numFmtId="0">
      <sharedItems containsString="0" containsBlank="1" containsNumber="1" containsInteger="1" minValue="62" maxValue="286"/>
    </cacheField>
    <cacheField name="VANtotalBusinessDelivery" numFmtId="0">
      <sharedItems containsString="0" containsBlank="1" containsNumber="1" containsInteger="1" minValue="52" maxValue="282"/>
    </cacheField>
    <cacheField name="VANtotalPrivateDelivery" numFmtId="0">
      <sharedItems containsString="0" containsBlank="1" containsNumber="1" containsInteger="1" minValue="4" maxValue="166"/>
    </cacheField>
    <cacheField name="VANonTimeDelivery" numFmtId="0">
      <sharedItems containsString="0" containsBlank="1" containsNumber="1" containsInteger="1" minValue="133" maxValue="670"/>
    </cacheField>
    <cacheField name="VANonTimePickup" numFmtId="0">
      <sharedItems containsString="0" containsBlank="1" containsNumber="1" containsInteger="1" minValue="19" maxValue="152" count="89">
        <n v="56"/>
        <n v="33"/>
        <n v="84"/>
        <n v="51"/>
        <n v="66"/>
        <n v="68"/>
        <n v="69"/>
        <n v="65"/>
        <n v="36"/>
        <n v="42"/>
        <n v="63"/>
        <n v="71"/>
        <n v="64"/>
        <n v="73"/>
        <n v="59"/>
        <n v="35"/>
        <n v="49"/>
        <n v="77"/>
        <n v="62"/>
        <n v="75"/>
        <n v="70"/>
        <n v="53"/>
        <n v="72"/>
        <n v="60"/>
        <n v="54"/>
        <n v="78"/>
        <n v="47"/>
        <n v="25"/>
        <n v="128"/>
        <n v="58"/>
        <n v="67"/>
        <n v="50"/>
        <n v="52"/>
        <n v="94"/>
        <n v="24"/>
        <n v="88"/>
        <n v="85"/>
        <n v="86"/>
        <n v="105"/>
        <n v="19"/>
        <n v="106"/>
        <n v="109"/>
        <n v="74"/>
        <n v="61"/>
        <n v="92"/>
        <n v="90"/>
        <n v="76"/>
        <n v="87"/>
        <n v="79"/>
        <n v="37"/>
        <n v="108"/>
        <n v="89"/>
        <n v="81"/>
        <n v="93"/>
        <n v="95"/>
        <n v="96"/>
        <n v="83"/>
        <n v="100"/>
        <n v="82"/>
        <n v="91"/>
        <n v="97"/>
        <n v="55"/>
        <n v="48"/>
        <n v="32"/>
        <n v="30"/>
        <n v="31"/>
        <n v="39"/>
        <n v="57"/>
        <n v="80"/>
        <n v="115"/>
        <n v="104"/>
        <n v="102"/>
        <n v="112"/>
        <n v="101"/>
        <n v="98"/>
        <n v="107"/>
        <n v="126"/>
        <n v="125"/>
        <n v="103"/>
        <n v="116"/>
        <n v="99"/>
        <n v="123"/>
        <n v="111"/>
        <n v="122"/>
        <n v="133"/>
        <n v="130"/>
        <n v="120"/>
        <n v="152"/>
        <m/>
      </sharedItems>
    </cacheField>
    <cacheField name="VANontimeCriticalDelivery" numFmtId="0">
      <sharedItems containsString="0" containsBlank="1" containsNumber="1" containsInteger="1" minValue="62" maxValue="286"/>
    </cacheField>
    <cacheField name="VANontimeBusinessDelivery" numFmtId="0">
      <sharedItems containsString="0" containsBlank="1" containsNumber="1" containsInteger="1" minValue="31" maxValue="267"/>
    </cacheField>
    <cacheField name="VANontimePrivateDelivery" numFmtId="0">
      <sharedItems containsString="0" containsBlank="1" containsNumber="1" containsInteger="1" minValue="4" maxValue="163"/>
    </cacheField>
    <cacheField name="NumberOfusedVans" numFmtId="0">
      <sharedItems containsString="0" containsBlank="1" containsNumber="1" containsInteger="1" minValue="2" maxValue="7" count="7">
        <n v="4"/>
        <n v="3"/>
        <n v="5"/>
        <n v="6"/>
        <n v="7"/>
        <n v="2"/>
        <m/>
      </sharedItems>
    </cacheField>
    <cacheField name="VANtotalTraveledDistance" numFmtId="0">
      <sharedItems containsBlank="1"/>
    </cacheField>
    <cacheField name="VANtotalTraveledTime" numFmtId="0">
      <sharedItems containsBlank="1"/>
    </cacheField>
    <cacheField name="VANnumberOfPostponedServices" numFmtId="0">
      <sharedItems containsString="0" containsBlank="1" containsNumber="1" containsInteger="1" minValue="0" maxValue="131"/>
    </cacheField>
    <cacheField name="VAN_deliverywieghtPerCapacity" numFmtId="0">
      <sharedItems containsDate="1" containsBlank="1" containsMixedTypes="1" minDate="6668-02-01T00:00:00" maxDate="7285-03-02T00:00:00" count="211">
        <s v="2.8258725"/>
        <s v="1.4945575"/>
        <s v="2.181585"/>
        <s v="1.68612125"/>
        <s v="2.43064125"/>
        <s v="3.29626"/>
        <s v="2.40770625"/>
        <s v="2.934375"/>
        <s v="2.41979"/>
        <s v="2.49619375"/>
        <s v="2.601405"/>
        <s v="2.60995"/>
        <s v="3.08109125"/>
        <s v="2.97709125"/>
        <s v="3.24750375"/>
        <s v="3.298715"/>
        <s v="2.24425125"/>
        <s v="3.10223"/>
        <s v="3.59729875"/>
        <s v="2.78238625"/>
        <s v="2.82762375"/>
        <s v="3.51124"/>
        <s v="4.05462875"/>
        <s v="3.48532"/>
        <s v="2.21920125"/>
        <s v="3.270495"/>
        <s v="3.150795"/>
        <s v="2.9390225"/>
        <s v="2.502645"/>
        <s v="2.638135"/>
        <s v="3.1185675"/>
        <s v="2.09189625"/>
        <s v="2.2459725"/>
        <s v="2.92028875"/>
        <s v="3.21750875"/>
        <s v="2.90862"/>
        <s v="2.28221875"/>
        <s v="3.57761125"/>
        <s v="3.56271"/>
        <s v="3.1672975"/>
        <s v="2.86239125"/>
        <s v="3.00222125"/>
        <s v="1.79094875"/>
        <s v="2.9517875"/>
        <s v="2.80304"/>
        <s v="3.7276975"/>
        <s v="2.22174125"/>
        <s v="2.7818425"/>
        <s v="2.85248625"/>
        <s v="2.47403375"/>
        <s v="3.21622"/>
        <s v="2.51318875"/>
        <s v="2.3724325"/>
        <s v="2.13672625"/>
        <s v="2.5966375"/>
        <s v="3.1982675"/>
        <s v="2.50379625"/>
        <s v="1.93270375"/>
        <s v="4.39208375"/>
        <s v="2.81750875"/>
        <s v="3.04832875"/>
        <s v="2.77605375"/>
        <s v="3.6028875"/>
        <s v="2.73607625"/>
        <s v="3.67846375"/>
        <s v="2.56390375"/>
        <s v="2.3697725"/>
        <s v="3.348345"/>
        <s v="2.60407"/>
        <s v="2.63775375"/>
        <s v="3.24112375"/>
        <s v="3.01597125"/>
        <s v="3.610955"/>
        <s v="2.484155"/>
        <s v="3.01609625"/>
        <s v="3.6252825"/>
        <s v="3.49474875"/>
        <s v="3.65379"/>
        <s v="2.57010375"/>
        <s v="2.22462125"/>
        <s v="3.16108875"/>
        <s v="2.88424"/>
        <s v="3.16825"/>
        <s v="2.67825"/>
        <s v="2.906395"/>
        <s v="3.07219375"/>
        <s v="4.747815"/>
        <s v="2.48533625"/>
        <s v="3.8078025"/>
        <s v="3.48925625"/>
        <s v="1.94951875"/>
        <s v="4.73014375"/>
        <s v="3.9529425"/>
        <s v="2.9907175"/>
        <s v="3.40155125"/>
        <s v="1.92552625"/>
        <s v="3.05090625"/>
        <s v="2.04261625"/>
        <s v="4.24923875"/>
        <s v="5.01932875"/>
        <s v="2.32736125"/>
        <s v="2.4550325"/>
        <s v="2.6373075"/>
        <s v="3.15233"/>
        <s v="2.89303375"/>
        <s v="3.212975"/>
        <s v="2.52374875"/>
        <s v="2.22754625"/>
        <s v="2.90996375"/>
        <s v="3.06724125"/>
        <s v="2.639875"/>
        <s v="2.58489875"/>
        <s v="2.87775"/>
        <s v="2.62609625"/>
        <s v="3.9482175"/>
        <s v="2.38039"/>
        <s v="3.06230625"/>
        <s v="4.27626625"/>
        <s v="2.4940025"/>
        <s v="3.8892175"/>
        <d v="6668-02-01T00:00:00"/>
        <s v="3.72980625"/>
        <s v="2.57055375"/>
        <s v="1.50775125"/>
        <s v="3.310245"/>
        <s v="1.30964"/>
        <s v="2.9354925"/>
        <s v="2.01062875"/>
        <s v="1.77703625"/>
        <s v="2.1285425"/>
        <s v="2.3276225"/>
        <s v="1.74608875"/>
        <s v="2.657865"/>
        <s v="1.94678125"/>
        <s v="1.3141975"/>
        <s v="1.47040375"/>
        <s v="1.2146625"/>
        <s v="1.318755"/>
        <s v="1.4953425"/>
        <s v="2.75702"/>
        <s v="1.67580375"/>
        <s v="2.003355"/>
        <s v="1.78288125"/>
        <s v="1.737735"/>
        <s v="2.89171"/>
        <s v="2.137975"/>
        <s v="1.9921425"/>
        <s v="2.543905"/>
        <s v="2.20118625"/>
        <s v="2.74830875"/>
        <s v="2.03179375"/>
        <s v="2.30391125"/>
        <s v="2.59480125"/>
        <s v="2.527605"/>
        <s v="4.16040125"/>
        <s v="1.91299625"/>
        <s v="2.43593"/>
        <s v="2.98759"/>
        <s v="2.5098225"/>
        <s v="3.08316875"/>
        <s v="1.894115"/>
        <s v="3.0768325"/>
        <s v="3.93792875"/>
        <s v="4.11386875"/>
        <s v="4.29991125"/>
        <s v="1.6787675"/>
        <s v="3.0002725"/>
        <s v="3.0088325"/>
        <s v="3.14846125"/>
        <s v="4.53311625"/>
        <s v="2.76965625"/>
        <s v="2.57599"/>
        <s v="4.25881625"/>
        <s v="1.97055625"/>
        <s v="4.25087625"/>
        <s v="1.81986375"/>
        <s v="3.68864125"/>
        <s v="3.55866125"/>
        <s v="3.3226875"/>
        <s v="3.65956125"/>
        <s v="4.1405275"/>
        <s v="2.57912375"/>
        <s v="3.88225625"/>
        <s v="3.4107725"/>
        <s v="3.54646"/>
        <s v="2.4731075"/>
        <s v="2.83683125"/>
        <s v="4.38218"/>
        <s v="3.99966875"/>
        <s v="3.59469875"/>
        <s v="2.4442775"/>
        <s v="2.567115"/>
        <d v="7285-03-01T00:00:00"/>
        <s v="2.97369875"/>
        <s v="3.54764875"/>
        <s v="2.52957875"/>
        <s v="2.84468125"/>
        <s v="2.39528625"/>
        <s v="2.36804875"/>
        <s v="3.65149625"/>
        <s v="3.00383625"/>
        <s v="2.470505"/>
        <s v="2.51465625"/>
        <s v="2.81701"/>
        <s v="2.6047275"/>
        <s v="2.523955"/>
        <s v="2.941315"/>
        <s v="2.76923625"/>
        <s v="3.3530475"/>
        <s v="3.86335125"/>
        <m/>
      </sharedItems>
    </cacheField>
    <cacheField name="VAN_pickUpWieghtPerCapacity" numFmtId="0">
      <sharedItems containsBlank="1" count="211">
        <s v="-0.3297425"/>
        <s v="-0.2766625"/>
        <s v="-0.23478125"/>
        <s v="-0.39819875"/>
        <s v="-0.38567125"/>
        <s v="-0.484305"/>
        <s v="-0.569785"/>
        <s v="-0.3628875"/>
        <s v="-0.34081875"/>
        <s v="-0.44764375"/>
        <s v="-0.5454325"/>
        <s v="-0.37331875"/>
        <s v="-0.76548625"/>
        <s v="-0.6479075"/>
        <s v="-0.37082"/>
        <s v="-0.48489875"/>
        <s v="-0.24088875"/>
        <s v="-0.26327375"/>
        <s v="-0.400805"/>
        <s v="-0.79562125"/>
        <s v="-0.5027375"/>
        <s v="-0.4839875"/>
        <s v="-0.37223125"/>
        <s v="-0.36179375"/>
        <s v="-0.39354875"/>
        <s v="-0.59929"/>
        <s v="-0.5459125"/>
        <s v="-0.7107275"/>
        <s v="-0.51366625"/>
        <s v="-0.47037625"/>
        <s v="-0.46270625"/>
        <s v="-0.3426425"/>
        <s v="-0.36038625"/>
        <s v="-0.2612"/>
        <s v="-0.7351675"/>
        <s v="-0.4982875"/>
        <s v="-0.52231375"/>
        <s v="-0.22807875"/>
        <s v="-0.33865625"/>
        <s v="-0.56338375"/>
        <s v="-0.6675125"/>
        <s v="-0.467935"/>
        <s v="-0.5380475"/>
        <s v="-0.59375"/>
        <s v="-0.40106"/>
        <s v="-0.95370375"/>
        <s v="-0.55535875"/>
        <s v="-0.41830625"/>
        <s v="-0.06453"/>
        <s v="-0.81611125"/>
        <s v="-0.6480775"/>
        <s v="-0.64234"/>
        <s v="-0.52106375"/>
        <s v="-0.49677"/>
        <s v="-0.59606625"/>
        <s v="-0.67555625"/>
        <s v="-0.4107175"/>
        <s v="-0.23743375"/>
        <s v="-0.471345"/>
        <s v="-0.31859625"/>
        <s v="-0.55161125"/>
        <s v="-0.73873375"/>
        <s v="-0.4339"/>
        <s v="-0.408595"/>
        <s v="-0.66415"/>
        <s v="-0.65941875"/>
        <s v="-0.48819"/>
        <s v="-0.59523375"/>
        <s v="-0.35775"/>
        <s v="-0.53494"/>
        <s v="-0.49001375"/>
        <s v="-0.62047"/>
        <s v="-0.58636"/>
        <s v="-0.6055375"/>
        <s v="-0.4460875"/>
        <s v="-0.4515175"/>
        <s v="-0.401885"/>
        <s v="-0.35351875"/>
        <s v="-0.4393525"/>
        <s v="-0.8864675"/>
        <s v="-0.59270625"/>
        <s v="-0.46085125"/>
        <s v="-0.3854275"/>
        <s v="-0.6085125"/>
        <s v="-0.409405"/>
        <s v="-0.79008625"/>
        <s v="-0.38661"/>
        <s v="-0.22324"/>
        <s v="-0.25430375"/>
        <s v="-0.4866475"/>
        <s v="-0.43832625"/>
        <s v="-0.6965675"/>
        <s v="-0.6584475"/>
        <s v="-0.5694275"/>
        <s v="-0.6239375"/>
        <s v="-0.24657625"/>
        <s v="-0.46172875"/>
        <s v="-0.25339875"/>
        <s v="-0.27418875"/>
        <s v="-0.34527125"/>
        <s v="-0.6298025"/>
        <s v="-0.42380125"/>
        <s v="-0.63430375"/>
        <s v="-0.55681875"/>
        <s v="-0.5486275"/>
        <s v="-0.33277375"/>
        <s v="-0.82549125"/>
        <s v="-0.5577525"/>
        <s v="-0.74749"/>
        <s v="-0.7504975"/>
        <s v="-0.59673875"/>
        <s v="-0.63190125"/>
        <s v="-0.31335"/>
        <s v="-0.2305475"/>
        <s v="-0.55334"/>
        <s v="-0.594195"/>
        <s v="-0.48892375"/>
        <s v="-0.44086"/>
        <s v="-0.72955625"/>
        <s v="-0.6549"/>
        <s v="-0.77232625"/>
        <s v="-0.4725475"/>
        <s v="-0.8886075"/>
        <s v="-0.33365375"/>
        <s v="-0.36398"/>
        <s v="-0.49942125"/>
        <s v="-0.34555375"/>
        <s v="-0.27373125"/>
        <s v="-0.4943775"/>
        <s v="-0.48622875"/>
        <s v="-0.3137525"/>
        <s v="-0.22299625"/>
        <s v="-0.288945"/>
        <s v="-0.22444"/>
        <s v="-0.19845"/>
        <s v="-0.218765"/>
        <s v="-0.401635"/>
        <s v="-0.404365"/>
        <s v="-0.33251875"/>
        <s v="-0.4185375"/>
        <s v="-0.47469125"/>
        <s v="-0.555725"/>
        <s v="-0.30355875"/>
        <s v="-0.47093375"/>
        <s v="-0.45217875"/>
        <s v="-0.2177925"/>
        <s v="-0.25922125"/>
        <s v="-0.386135"/>
        <s v="-0.86243875"/>
        <s v="-0.58245875"/>
        <s v="-0.31839875"/>
        <s v="-0.44776625"/>
        <s v="-0.30566375"/>
        <s v="-0.269605"/>
        <s v="-0.69473375"/>
        <s v="-0.4033975"/>
        <s v="-0.3264175"/>
        <s v="-0.31972875"/>
        <s v="-0.3794275"/>
        <s v="-0.77870125"/>
        <s v="-0.66946625"/>
        <s v="-0.92237875"/>
        <s v="-0.64582"/>
        <s v="-0.65713375"/>
        <s v="-0.99096875"/>
        <s v="-0.75905"/>
        <s v="-0.45527375"/>
        <s v="-0.38260125"/>
        <s v="-0.398525"/>
        <s v="-0.65134125"/>
        <s v="-0.66288"/>
        <s v="-0.51466625"/>
        <s v="-0.4513125"/>
        <s v="-0.74003375"/>
        <s v="-0.8519775"/>
        <s v="-0.57926875"/>
        <s v="-0.64940375"/>
        <s v="-0.84790375"/>
        <s v="-0.55472"/>
        <s v="-0.86407875"/>
        <s v="-0.69761375"/>
        <s v="-0.50986625"/>
        <s v="-0.96468875"/>
        <s v="-0.893925"/>
        <s v="-0.67394625"/>
        <s v="-0.6236575"/>
        <s v="-0.5563575"/>
        <s v="-0.5897275"/>
        <s v="-0.63983625"/>
        <s v="-1.00355875"/>
        <s v="-0.65157"/>
        <s v="-0.9642675"/>
        <s v="-1.183335"/>
        <s v="-0.5479675"/>
        <s v="-0.9572175"/>
        <s v="-0.7651225"/>
        <s v="-0.69466125"/>
        <s v="-0.85983"/>
        <s v="-0.98138375"/>
        <s v="-0.86901375"/>
        <s v="-0.60183375"/>
        <s v="-0.7931275"/>
        <s v="-0.42072125"/>
        <s v="-0.77170375"/>
        <s v="-0.8121575"/>
        <s v="-0.8410575"/>
        <s v="-1.02624125"/>
        <s v="-0.7668375"/>
        <s v="-0.93785125"/>
        <s v="-1.018"/>
        <m/>
      </sharedItems>
    </cacheField>
    <cacheField name="TotalNotDeliverable" numFmtId="0">
      <sharedItems containsString="0" containsBlank="1" containsNumber="1" containsInteger="1" minValue="30" maxValue="126"/>
    </cacheField>
    <cacheField name="VANTotalTrips" numFmtId="0">
      <sharedItems containsString="0" containsBlank="1" containsNumber="1" containsInteger="1" minValue="2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udent" refreshedDate="42972.401458449072" createdVersion="6" refreshedVersion="6" minRefreshableVersion="3" recordCount="211">
  <cacheSource type="worksheet">
    <worksheetSource ref="A1:AW212" sheet="7. FINAL report pilot"/>
  </cacheSource>
  <cacheFields count="49">
    <cacheField name="Date" numFmtId="0">
      <sharedItems containsMixedTypes="1" containsNumber="1" containsInteger="1" minValue="20160104" maxValue="20161031" count="211">
        <n v="20160104"/>
        <n v="20160105"/>
        <n v="20160106"/>
        <n v="20160107"/>
        <n v="20160108"/>
        <n v="20160111"/>
        <n v="20160112"/>
        <n v="20160113"/>
        <n v="20160114"/>
        <n v="20160115"/>
        <n v="20160118"/>
        <n v="20160119"/>
        <n v="20160120"/>
        <n v="20160121"/>
        <n v="20160122"/>
        <n v="20160125"/>
        <n v="20160126"/>
        <n v="20160127"/>
        <n v="20160128"/>
        <n v="20160129"/>
        <n v="20160201"/>
        <n v="20160202"/>
        <n v="20160203"/>
        <n v="20160204"/>
        <n v="20160205"/>
        <n v="20160208"/>
        <n v="20160209"/>
        <n v="20160210"/>
        <n v="20160211"/>
        <n v="20160212"/>
        <n v="20160215"/>
        <n v="20160216"/>
        <n v="20160217"/>
        <n v="20160218"/>
        <n v="20160219"/>
        <n v="20160222"/>
        <n v="20160223"/>
        <n v="20160224"/>
        <n v="20160225"/>
        <n v="20160226"/>
        <n v="20160229"/>
        <n v="20160301"/>
        <n v="20160302"/>
        <n v="20160303"/>
        <n v="20160304"/>
        <n v="20160307"/>
        <n v="20160308"/>
        <n v="20160309"/>
        <n v="20160310"/>
        <n v="20160311"/>
        <n v="20160314"/>
        <n v="20160315"/>
        <n v="20160316"/>
        <n v="20160317"/>
        <n v="20160318"/>
        <n v="20160321"/>
        <n v="20160322"/>
        <n v="20160323"/>
        <n v="20160329"/>
        <n v="20160330"/>
        <n v="20160331"/>
        <n v="20160401"/>
        <n v="20160404"/>
        <n v="20160405"/>
        <n v="20160406"/>
        <n v="20160407"/>
        <n v="20160408"/>
        <n v="20160411"/>
        <n v="20160412"/>
        <n v="20160413"/>
        <n v="20160414"/>
        <n v="20160415"/>
        <n v="20160418"/>
        <n v="20160419"/>
        <n v="20160420"/>
        <n v="20160421"/>
        <n v="20160422"/>
        <n v="20160425"/>
        <n v="20160426"/>
        <n v="20160427"/>
        <n v="20160428"/>
        <n v="20160429"/>
        <n v="20160502"/>
        <n v="20160503"/>
        <n v="20160504"/>
        <n v="20160506"/>
        <n v="20160509"/>
        <n v="20160510"/>
        <n v="20160511"/>
        <n v="20160512"/>
        <n v="20160513"/>
        <n v="20160518"/>
        <n v="20160519"/>
        <n v="20160520"/>
        <n v="20160523"/>
        <n v="20160524"/>
        <n v="20160525"/>
        <n v="20160526"/>
        <n v="20160527"/>
        <n v="20160530"/>
        <n v="20160531"/>
        <n v="20160601"/>
        <n v="20160602"/>
        <n v="20160603"/>
        <n v="20160606"/>
        <n v="20160607"/>
        <n v="20160608"/>
        <n v="20160609"/>
        <n v="20160610"/>
        <n v="20160613"/>
        <n v="20160614"/>
        <n v="20160615"/>
        <n v="20160616"/>
        <n v="20160617"/>
        <n v="20160620"/>
        <n v="20160621"/>
        <n v="20160622"/>
        <n v="20160623"/>
        <n v="20160624"/>
        <n v="20160627"/>
        <n v="20160628"/>
        <n v="20160629"/>
        <n v="20160630"/>
        <n v="20160701"/>
        <n v="20160704"/>
        <n v="20160705"/>
        <n v="20160706"/>
        <n v="20160707"/>
        <n v="20160708"/>
        <n v="20160711"/>
        <n v="20160712"/>
        <n v="20160713"/>
        <n v="20160714"/>
        <n v="20160715"/>
        <n v="20160718"/>
        <n v="20160719"/>
        <n v="20160720"/>
        <n v="20160721"/>
        <n v="20160722"/>
        <n v="20160725"/>
        <n v="20160726"/>
        <n v="20160727"/>
        <n v="20160728"/>
        <n v="20160729"/>
        <n v="20160801"/>
        <n v="20160802"/>
        <n v="20160803"/>
        <n v="20160804"/>
        <n v="20160805"/>
        <n v="20160808"/>
        <n v="20160809"/>
        <n v="20160810"/>
        <n v="20160811"/>
        <n v="20160812"/>
        <n v="20160815"/>
        <n v="20160816"/>
        <n v="20160817"/>
        <n v="20160818"/>
        <n v="20160819"/>
        <n v="20160822"/>
        <n v="20160823"/>
        <n v="20160824"/>
        <n v="20160825"/>
        <n v="20160826"/>
        <n v="20160829"/>
        <n v="20160830"/>
        <n v="20160831"/>
        <n v="20160901"/>
        <n v="20160902"/>
        <n v="20160905"/>
        <n v="20160906"/>
        <n v="20160907"/>
        <n v="20160908"/>
        <n v="20160909"/>
        <n v="20160912"/>
        <n v="20160913"/>
        <n v="20160914"/>
        <n v="20160915"/>
        <n v="20160916"/>
        <n v="20160919"/>
        <n v="20160920"/>
        <n v="20160921"/>
        <n v="20160922"/>
        <n v="20160923"/>
        <n v="20160926"/>
        <n v="20160927"/>
        <n v="20160928"/>
        <n v="20160929"/>
        <n v="20160930"/>
        <n v="20161003"/>
        <n v="20161004"/>
        <n v="20161005"/>
        <n v="20161006"/>
        <n v="20161007"/>
        <n v="20161010"/>
        <n v="20161011"/>
        <n v="20161012"/>
        <n v="20161013"/>
        <n v="20161014"/>
        <n v="20161017"/>
        <n v="20161018"/>
        <n v="20161019"/>
        <n v="20161020"/>
        <n v="20161021"/>
        <n v="20161024"/>
        <n v="20161025"/>
        <n v="20161026"/>
        <n v="20161027"/>
        <n v="20161028"/>
        <n v="20161031"/>
        <s v="SUM"/>
      </sharedItems>
    </cacheField>
    <cacheField name="totalDelivery" numFmtId="0">
      <sharedItems containsSemiMixedTypes="0" containsString="0" containsNumber="1" containsInteger="1" minValue="150" maxValue="74622"/>
    </cacheField>
    <cacheField name="totalPickup" numFmtId="0">
      <sharedItems containsSemiMixedTypes="0" containsString="0" containsNumber="1" containsInteger="1" minValue="35" maxValue="16902" count="76">
        <n v="57"/>
        <n v="60"/>
        <n v="80"/>
        <n v="51"/>
        <n v="70"/>
        <n v="64"/>
        <n v="100"/>
        <n v="65"/>
        <n v="68"/>
        <n v="37"/>
        <n v="62"/>
        <n v="87"/>
        <n v="74"/>
        <n v="38"/>
        <n v="50"/>
        <n v="77"/>
        <n v="86"/>
        <n v="71"/>
        <n v="69"/>
        <n v="53"/>
        <n v="79"/>
        <n v="73"/>
        <n v="61"/>
        <n v="78"/>
        <n v="48"/>
        <n v="84"/>
        <n v="88"/>
        <n v="66"/>
        <n v="72"/>
        <n v="81"/>
        <n v="89"/>
        <n v="106"/>
        <n v="76"/>
        <n v="75"/>
        <n v="52"/>
        <n v="83"/>
        <n v="63"/>
        <n v="94"/>
        <n v="99"/>
        <n v="93"/>
        <n v="82"/>
        <n v="92"/>
        <n v="91"/>
        <n v="95"/>
        <n v="98"/>
        <n v="103"/>
        <n v="85"/>
        <n v="97"/>
        <n v="67"/>
        <n v="101"/>
        <n v="90"/>
        <n v="55"/>
        <n v="58"/>
        <n v="54"/>
        <n v="36"/>
        <n v="35"/>
        <n v="41"/>
        <n v="56"/>
        <n v="117"/>
        <n v="108"/>
        <n v="105"/>
        <n v="114"/>
        <n v="109"/>
        <n v="111"/>
        <n v="131"/>
        <n v="96"/>
        <n v="127"/>
        <n v="141"/>
        <n v="118"/>
        <n v="113"/>
        <n v="124"/>
        <n v="135"/>
        <n v="132"/>
        <n v="122"/>
        <n v="183"/>
        <n v="16902"/>
      </sharedItems>
    </cacheField>
    <cacheField name="totalCriticalDelivery" numFmtId="0">
      <sharedItems containsSemiMixedTypes="0" containsString="0" containsNumber="1" containsInteger="1" minValue="63" maxValue="32972"/>
    </cacheField>
    <cacheField name="totalBusinessDelivery" numFmtId="0">
      <sharedItems containsSemiMixedTypes="0" containsString="0" containsNumber="1" containsInteger="1" minValue="57" maxValue="34530"/>
    </cacheField>
    <cacheField name="totalPrivateDelivery" numFmtId="0">
      <sharedItems containsSemiMixedTypes="0" containsString="0" containsNumber="1" containsInteger="1" minValue="4" maxValue="7120"/>
    </cacheField>
    <cacheField name="onTimeDelivery" numFmtId="0">
      <sharedItems containsSemiMixedTypes="0" containsString="0" containsNumber="1" containsInteger="1" minValue="143" maxValue="72102"/>
    </cacheField>
    <cacheField name="onTimePickup" numFmtId="0">
      <sharedItems containsSemiMixedTypes="0" containsString="0" containsNumber="1" containsInteger="1" minValue="29" maxValue="16156"/>
    </cacheField>
    <cacheField name="ontimeCriticalDelivery" numFmtId="0">
      <sharedItems containsSemiMixedTypes="0" containsString="0" containsNumber="1" containsInteger="1" minValue="63" maxValue="32972"/>
    </cacheField>
    <cacheField name="ontimeBusinessDelivery" numFmtId="0">
      <sharedItems containsSemiMixedTypes="0" containsString="0" containsNumber="1" containsInteger="1" minValue="57" maxValue="34530"/>
    </cacheField>
    <cacheField name="ontimePrivateDelivery" numFmtId="0">
      <sharedItems containsSemiMixedTypes="0" containsString="0" containsNumber="1" containsInteger="1" minValue="4" maxValue="7120"/>
    </cacheField>
    <cacheField name="totalTraveledDistance" numFmtId="0">
      <sharedItems containsSemiMixedTypes="0" containsString="0" containsNumber="1" minValue="117478.43398207999" maxValue="82261063.054765671"/>
    </cacheField>
    <cacheField name="totalTraveledTime" numFmtId="0">
      <sharedItems containsSemiMixedTypes="0" containsString="0" containsNumber="1" minValue="34333.059058387204" maxValue="18945455.674928892"/>
    </cacheField>
    <cacheField name="numberOfPostponedServices" numFmtId="0">
      <sharedItems containsSemiMixedTypes="0" containsString="0" containsNumber="1" containsInteger="1" minValue="0" maxValue="3266"/>
    </cacheField>
    <cacheField name="VANtotalDelivery" numFmtId="0">
      <sharedItems containsSemiMixedTypes="0" containsString="0" containsNumber="1" containsInteger="1" minValue="44" maxValue="29946"/>
    </cacheField>
    <cacheField name="VANtotalPickup" numFmtId="0">
      <sharedItems containsSemiMixedTypes="0" containsString="0" containsNumber="1" containsInteger="1" minValue="5" maxValue="6309"/>
    </cacheField>
    <cacheField name="VANtotalCriticalDelivery" numFmtId="0">
      <sharedItems containsSemiMixedTypes="0" containsString="0" containsNumber="1" containsInteger="1" minValue="19" maxValue="13903"/>
    </cacheField>
    <cacheField name="VANtotalBusinessDelivery" numFmtId="0">
      <sharedItems containsSemiMixedTypes="0" containsString="0" containsNumber="1" containsInteger="1" minValue="10" maxValue="12493"/>
    </cacheField>
    <cacheField name="VANtotalPrivateDelivery" numFmtId="0">
      <sharedItems containsSemiMixedTypes="0" containsString="0" containsNumber="1" containsInteger="1" minValue="1" maxValue="3550"/>
    </cacheField>
    <cacheField name="VANonTimeDelivery" numFmtId="0">
      <sharedItems containsSemiMixedTypes="0" containsString="0" containsNumber="1" containsInteger="1" minValue="39" maxValue="27692"/>
    </cacheField>
    <cacheField name="VANonTimePickup" numFmtId="0">
      <sharedItems containsSemiMixedTypes="0" containsString="0" containsNumber="1" containsInteger="1" minValue="0" maxValue="5694"/>
    </cacheField>
    <cacheField name="VANontimeCriticalDelivery" numFmtId="0">
      <sharedItems containsSemiMixedTypes="0" containsString="0" containsNumber="1" containsInteger="1" minValue="19" maxValue="13888"/>
    </cacheField>
    <cacheField name="VANontimeBusinessDelivery" numFmtId="0">
      <sharedItems containsSemiMixedTypes="0" containsString="0" containsNumber="1" containsInteger="1" minValue="5" maxValue="10822"/>
    </cacheField>
    <cacheField name="VANontimePrivateDelivery" numFmtId="0">
      <sharedItems containsSemiMixedTypes="0" containsString="0" containsNumber="1" containsInteger="1" minValue="0" maxValue="2982"/>
    </cacheField>
    <cacheField name="NumberOfusedVans" numFmtId="0">
      <sharedItems containsSemiMixedTypes="0" containsString="0" containsNumber="1" containsInteger="1" minValue="1" maxValue="472"/>
    </cacheField>
    <cacheField name="VANtotalTraveledDistance" numFmtId="0">
      <sharedItems containsSemiMixedTypes="0" containsString="0" containsNumber="1" minValue="40125.096560169099" maxValue="36576979.350076459"/>
    </cacheField>
    <cacheField name="VANtotalTraveledTime" numFmtId="0">
      <sharedItems containsSemiMixedTypes="0" containsString="0" containsNumber="1" minValue="10400.547861556401" maxValue="7803808.1415068768"/>
    </cacheField>
    <cacheField name="VANnumberOfPostponedServices" numFmtId="0">
      <sharedItems containsSemiMixedTypes="0" containsString="0" containsNumber="1" containsInteger="1" minValue="0" maxValue="2869"/>
    </cacheField>
    <cacheField name="BIKEtotalDelivery" numFmtId="0">
      <sharedItems containsSemiMixedTypes="0" containsString="0" containsNumber="1" containsInteger="1" minValue="2" maxValue="44676"/>
    </cacheField>
    <cacheField name="BIKEtotalPickup" numFmtId="0">
      <sharedItems containsSemiMixedTypes="0" containsString="0" containsNumber="1" containsInteger="1" minValue="1" maxValue="10593"/>
    </cacheField>
    <cacheField name="BIKEtotalCriticalDelivery" numFmtId="0">
      <sharedItems containsSemiMixedTypes="0" containsString="0" containsNumber="1" containsInteger="1" minValue="0" maxValue="19069"/>
    </cacheField>
    <cacheField name="BIKEtotalBusinessDelivery" numFmtId="0">
      <sharedItems containsSemiMixedTypes="0" containsString="0" containsNumber="1" containsInteger="1" minValue="0" maxValue="22037"/>
    </cacheField>
    <cacheField name="BIKEtotalPrivateDelivery" numFmtId="0">
      <sharedItems containsSemiMixedTypes="0" containsString="0" containsNumber="1" containsInteger="1" minValue="0" maxValue="3570"/>
    </cacheField>
    <cacheField name="BIKEonTimeDelivery" numFmtId="0">
      <sharedItems containsSemiMixedTypes="0" containsString="0" containsNumber="1" containsInteger="1" minValue="0" maxValue="44410"/>
    </cacheField>
    <cacheField name="BIKEonTimePickup" numFmtId="0">
      <sharedItems containsSemiMixedTypes="0" containsString="0" containsNumber="1" containsInteger="1" minValue="0" maxValue="10462"/>
    </cacheField>
    <cacheField name="BIKEontimeCriticalDelivery" numFmtId="0">
      <sharedItems containsSemiMixedTypes="0" containsString="0" containsNumber="1" containsInteger="1" minValue="0" maxValue="19063"/>
    </cacheField>
    <cacheField name="BIKEontimeBusinessDelivery" numFmtId="0">
      <sharedItems containsSemiMixedTypes="0" containsString="0" containsNumber="1" containsInteger="1" minValue="0" maxValue="21994"/>
    </cacheField>
    <cacheField name="BIKEontimePrivateDelivery" numFmtId="0">
      <sharedItems containsSemiMixedTypes="0" containsString="0" containsNumber="1" containsInteger="1" minValue="0" maxValue="3353"/>
    </cacheField>
    <cacheField name="NumberOfUsedBikes" numFmtId="0">
      <sharedItems containsSemiMixedTypes="0" containsString="0" containsNumber="1" containsInteger="1" minValue="0" maxValue="1112"/>
    </cacheField>
    <cacheField name="BIKEtraveledDistance" numFmtId="0">
      <sharedItems containsSemiMixedTypes="0" containsString="0" containsNumber="1" minValue="0" maxValue="45684083.704689138"/>
    </cacheField>
    <cacheField name="BIKEtraveledTime" numFmtId="0">
      <sharedItems containsSemiMixedTypes="0" containsString="0" containsNumber="1" minValue="0" maxValue="11141647.533422021"/>
    </cacheField>
    <cacheField name="BIKEnumberOfPostponedServices" numFmtId="0">
      <sharedItems containsSemiMixedTypes="0" containsString="0" containsNumber="1" containsInteger="1" minValue="0" maxValue="397"/>
    </cacheField>
    <cacheField name="VAN_deliverywieghtPerCapacity" numFmtId="0">
      <sharedItems containsSemiMixedTypes="0" containsString="0" containsNumber="1" minValue="8.0217499999999997E-2" maxValue="147.53453374999984"/>
    </cacheField>
    <cacheField name="VAN_pickUpWieghtPerCapacity" numFmtId="0">
      <sharedItems containsSemiMixedTypes="0" containsString="0" containsNumber="1" minValue="-25.204136249999994" maxValue="0"/>
    </cacheField>
    <cacheField name="BIKE_deliverywieghtPerCapacity" numFmtId="0">
      <sharedItems containsSemiMixedTypes="0" containsString="0" containsNumber="1" minValue="0" maxValue="1252.338877314814"/>
    </cacheField>
    <cacheField name="BIKE_PickUpWeieghtPerCapacity" numFmtId="0">
      <sharedItems containsSemiMixedTypes="0" containsString="0" containsNumber="1" minValue="-273.80417245370302" maxValue="0"/>
    </cacheField>
    <cacheField name="TotalNotDeliverable" numFmtId="0">
      <sharedItems containsSemiMixedTypes="0" containsString="0" containsNumber="1" containsInteger="1" minValue="30" maxValue="16247"/>
    </cacheField>
    <cacheField name="VANTotalTrips" numFmtId="0">
      <sharedItems containsSemiMixedTypes="0" containsString="0" containsNumber="1" containsInteger="1" minValue="1" maxValue="472"/>
    </cacheField>
    <cacheField name="BikeTotalTrips" numFmtId="0">
      <sharedItems containsSemiMixedTypes="0" containsString="0" containsNumber="1" containsInteger="1" minValue="0" maxValue="1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x v="0"/>
    <x v="0"/>
    <x v="0"/>
    <x v="0"/>
    <x v="0"/>
    <x v="0"/>
    <x v="0"/>
    <x v="0"/>
    <x v="0"/>
    <x v="0"/>
    <x v="0"/>
    <s v="157345.0725"/>
    <s v="58441.05652"/>
    <x v="0"/>
    <x v="0"/>
    <x v="0"/>
    <n v="102"/>
    <n v="131"/>
    <n v="46"/>
    <n v="279"/>
    <x v="0"/>
    <n v="102"/>
    <n v="131"/>
    <n v="46"/>
    <x v="0"/>
    <s v="157345.0725"/>
    <s v="58441.05652"/>
    <n v="0"/>
    <x v="0"/>
    <x v="0"/>
    <n v="57"/>
    <n v="4"/>
  </r>
  <r>
    <x v="1"/>
    <x v="0"/>
    <x v="0"/>
    <x v="1"/>
    <x v="1"/>
    <x v="1"/>
    <x v="0"/>
    <x v="1"/>
    <x v="1"/>
    <x v="1"/>
    <x v="1"/>
    <s v="175592.7655"/>
    <s v="59003.3489"/>
    <x v="1"/>
    <x v="0"/>
    <x v="0"/>
    <n v="123"/>
    <n v="128"/>
    <n v="28"/>
    <n v="279"/>
    <x v="1"/>
    <n v="123"/>
    <n v="128"/>
    <n v="28"/>
    <x v="1"/>
    <s v="175592.7655"/>
    <s v="59003.3489"/>
    <n v="23"/>
    <x v="1"/>
    <x v="1"/>
    <n v="65"/>
    <n v="3"/>
  </r>
  <r>
    <x v="2"/>
    <x v="1"/>
    <x v="1"/>
    <x v="2"/>
    <x v="2"/>
    <x v="2"/>
    <x v="1"/>
    <x v="2"/>
    <x v="2"/>
    <x v="2"/>
    <x v="2"/>
    <s v="334473.552"/>
    <s v="79542.61968"/>
    <x v="0"/>
    <x v="1"/>
    <x v="1"/>
    <n v="124"/>
    <n v="171"/>
    <n v="14"/>
    <n v="309"/>
    <x v="2"/>
    <n v="124"/>
    <n v="171"/>
    <n v="14"/>
    <x v="0"/>
    <s v="334473.552"/>
    <s v="79542.61968"/>
    <n v="0"/>
    <x v="2"/>
    <x v="2"/>
    <n v="72"/>
    <n v="4"/>
  </r>
  <r>
    <x v="3"/>
    <x v="2"/>
    <x v="2"/>
    <x v="3"/>
    <x v="3"/>
    <x v="3"/>
    <x v="2"/>
    <x v="3"/>
    <x v="3"/>
    <x v="3"/>
    <x v="3"/>
    <s v="144184.2193"/>
    <s v="48856.57974"/>
    <x v="0"/>
    <x v="2"/>
    <x v="2"/>
    <n v="135"/>
    <n v="91"/>
    <n v="4"/>
    <n v="230"/>
    <x v="3"/>
    <n v="135"/>
    <n v="91"/>
    <n v="4"/>
    <x v="1"/>
    <s v="144184.2193"/>
    <s v="48856.57974"/>
    <n v="0"/>
    <x v="3"/>
    <x v="3"/>
    <n v="35"/>
    <n v="3"/>
  </r>
  <r>
    <x v="4"/>
    <x v="3"/>
    <x v="3"/>
    <x v="4"/>
    <x v="4"/>
    <x v="4"/>
    <x v="3"/>
    <x v="4"/>
    <x v="4"/>
    <x v="4"/>
    <x v="4"/>
    <s v="168171.8368"/>
    <s v="61815.46531"/>
    <x v="2"/>
    <x v="3"/>
    <x v="3"/>
    <n v="62"/>
    <n v="216"/>
    <n v="41"/>
    <n v="319"/>
    <x v="4"/>
    <n v="62"/>
    <n v="216"/>
    <n v="41"/>
    <x v="0"/>
    <s v="168171.8368"/>
    <s v="61815.46531"/>
    <n v="4"/>
    <x v="4"/>
    <x v="4"/>
    <n v="99"/>
    <n v="4"/>
  </r>
  <r>
    <x v="5"/>
    <x v="4"/>
    <x v="4"/>
    <x v="5"/>
    <x v="5"/>
    <x v="5"/>
    <x v="4"/>
    <x v="5"/>
    <x v="5"/>
    <x v="5"/>
    <x v="5"/>
    <s v="349372.8107"/>
    <s v="86403.55296"/>
    <x v="0"/>
    <x v="4"/>
    <x v="4"/>
    <n v="178"/>
    <n v="165"/>
    <n v="12"/>
    <n v="355"/>
    <x v="5"/>
    <n v="178"/>
    <n v="165"/>
    <n v="12"/>
    <x v="2"/>
    <s v="349372.8107"/>
    <s v="86403.55296"/>
    <n v="0"/>
    <x v="5"/>
    <x v="5"/>
    <n v="68"/>
    <n v="5"/>
  </r>
  <r>
    <x v="6"/>
    <x v="5"/>
    <x v="3"/>
    <x v="6"/>
    <x v="6"/>
    <x v="6"/>
    <x v="5"/>
    <x v="6"/>
    <x v="6"/>
    <x v="6"/>
    <x v="6"/>
    <s v="236746.8947"/>
    <s v="70387.22053"/>
    <x v="3"/>
    <x v="5"/>
    <x v="3"/>
    <n v="121"/>
    <n v="147"/>
    <n v="38"/>
    <n v="306"/>
    <x v="6"/>
    <n v="121"/>
    <n v="147"/>
    <n v="38"/>
    <x v="0"/>
    <s v="236746.8947"/>
    <s v="70387.22053"/>
    <n v="1"/>
    <x v="6"/>
    <x v="6"/>
    <n v="84"/>
    <n v="4"/>
  </r>
  <r>
    <x v="7"/>
    <x v="6"/>
    <x v="5"/>
    <x v="7"/>
    <x v="7"/>
    <x v="7"/>
    <x v="6"/>
    <x v="4"/>
    <x v="7"/>
    <x v="7"/>
    <x v="7"/>
    <s v="467454.5053"/>
    <s v="94030.90547"/>
    <x v="0"/>
    <x v="6"/>
    <x v="5"/>
    <n v="145"/>
    <n v="160"/>
    <n v="27"/>
    <n v="332"/>
    <x v="4"/>
    <n v="145"/>
    <n v="160"/>
    <n v="27"/>
    <x v="2"/>
    <s v="467454.5053"/>
    <s v="94030.90547"/>
    <n v="0"/>
    <x v="7"/>
    <x v="7"/>
    <n v="60"/>
    <n v="5"/>
  </r>
  <r>
    <x v="8"/>
    <x v="7"/>
    <x v="6"/>
    <x v="8"/>
    <x v="8"/>
    <x v="1"/>
    <x v="7"/>
    <x v="7"/>
    <x v="8"/>
    <x v="8"/>
    <x v="1"/>
    <s v="254110.2856"/>
    <s v="73989.9257"/>
    <x v="0"/>
    <x v="7"/>
    <x v="6"/>
    <n v="110"/>
    <n v="189"/>
    <n v="28"/>
    <n v="327"/>
    <x v="7"/>
    <n v="110"/>
    <n v="189"/>
    <n v="28"/>
    <x v="0"/>
    <s v="254110.2856"/>
    <s v="73989.9257"/>
    <n v="0"/>
    <x v="8"/>
    <x v="8"/>
    <n v="74"/>
    <n v="4"/>
  </r>
  <r>
    <x v="9"/>
    <x v="8"/>
    <x v="4"/>
    <x v="9"/>
    <x v="9"/>
    <x v="8"/>
    <x v="8"/>
    <x v="5"/>
    <x v="9"/>
    <x v="9"/>
    <x v="8"/>
    <s v="318894.3918"/>
    <s v="82820.49527"/>
    <x v="0"/>
    <x v="8"/>
    <x v="4"/>
    <n v="115"/>
    <n v="176"/>
    <n v="43"/>
    <n v="334"/>
    <x v="5"/>
    <n v="115"/>
    <n v="176"/>
    <n v="43"/>
    <x v="0"/>
    <s v="318894.3918"/>
    <s v="82820.49527"/>
    <n v="0"/>
    <x v="9"/>
    <x v="9"/>
    <n v="67"/>
    <n v="4"/>
  </r>
  <r>
    <x v="10"/>
    <x v="9"/>
    <x v="7"/>
    <x v="10"/>
    <x v="10"/>
    <x v="9"/>
    <x v="9"/>
    <x v="8"/>
    <x v="10"/>
    <x v="10"/>
    <x v="9"/>
    <s v="213665.6262"/>
    <s v="61829.90636"/>
    <x v="0"/>
    <x v="9"/>
    <x v="7"/>
    <n v="150"/>
    <n v="113"/>
    <n v="37"/>
    <n v="300"/>
    <x v="8"/>
    <n v="150"/>
    <n v="113"/>
    <n v="37"/>
    <x v="0"/>
    <s v="213665.6262"/>
    <s v="61829.90636"/>
    <n v="0"/>
    <x v="10"/>
    <x v="10"/>
    <n v="51"/>
    <n v="4"/>
  </r>
  <r>
    <x v="11"/>
    <x v="10"/>
    <x v="8"/>
    <x v="11"/>
    <x v="11"/>
    <x v="9"/>
    <x v="10"/>
    <x v="9"/>
    <x v="11"/>
    <x v="11"/>
    <x v="9"/>
    <s v="246878.3946"/>
    <s v="64099.05552"/>
    <x v="4"/>
    <x v="10"/>
    <x v="8"/>
    <n v="64"/>
    <n v="158"/>
    <n v="37"/>
    <n v="259"/>
    <x v="9"/>
    <n v="64"/>
    <n v="158"/>
    <n v="37"/>
    <x v="1"/>
    <s v="246878.3946"/>
    <s v="64099.05552"/>
    <n v="12"/>
    <x v="11"/>
    <x v="11"/>
    <n v="67"/>
    <n v="3"/>
  </r>
  <r>
    <x v="12"/>
    <x v="11"/>
    <x v="9"/>
    <x v="12"/>
    <x v="12"/>
    <x v="7"/>
    <x v="11"/>
    <x v="10"/>
    <x v="12"/>
    <x v="12"/>
    <x v="7"/>
    <s v="313079.7311"/>
    <s v="78097.1758"/>
    <x v="0"/>
    <x v="11"/>
    <x v="9"/>
    <n v="134"/>
    <n v="157"/>
    <n v="27"/>
    <n v="318"/>
    <x v="10"/>
    <n v="134"/>
    <n v="157"/>
    <n v="27"/>
    <x v="2"/>
    <s v="313079.7311"/>
    <s v="78097.1758"/>
    <n v="0"/>
    <x v="12"/>
    <x v="12"/>
    <n v="64"/>
    <n v="5"/>
  </r>
  <r>
    <x v="13"/>
    <x v="12"/>
    <x v="10"/>
    <x v="13"/>
    <x v="13"/>
    <x v="10"/>
    <x v="12"/>
    <x v="11"/>
    <x v="13"/>
    <x v="13"/>
    <x v="10"/>
    <s v="267121.0319"/>
    <s v="76120.89287"/>
    <x v="0"/>
    <x v="12"/>
    <x v="10"/>
    <n v="130"/>
    <n v="179"/>
    <n v="34"/>
    <n v="343"/>
    <x v="11"/>
    <n v="130"/>
    <n v="179"/>
    <n v="34"/>
    <x v="2"/>
    <s v="267121.0319"/>
    <s v="76120.89287"/>
    <n v="0"/>
    <x v="13"/>
    <x v="13"/>
    <n v="79"/>
    <n v="5"/>
  </r>
  <r>
    <x v="14"/>
    <x v="13"/>
    <x v="11"/>
    <x v="14"/>
    <x v="14"/>
    <x v="10"/>
    <x v="13"/>
    <x v="12"/>
    <x v="14"/>
    <x v="14"/>
    <x v="10"/>
    <s v="265252.9595"/>
    <s v="74392.76636"/>
    <x v="0"/>
    <x v="13"/>
    <x v="11"/>
    <n v="144"/>
    <n v="159"/>
    <n v="34"/>
    <n v="337"/>
    <x v="12"/>
    <n v="144"/>
    <n v="159"/>
    <n v="34"/>
    <x v="2"/>
    <s v="265252.9595"/>
    <s v="74392.76636"/>
    <n v="0"/>
    <x v="14"/>
    <x v="14"/>
    <n v="73"/>
    <n v="5"/>
  </r>
  <r>
    <x v="15"/>
    <x v="14"/>
    <x v="12"/>
    <x v="15"/>
    <x v="7"/>
    <x v="9"/>
    <x v="14"/>
    <x v="13"/>
    <x v="15"/>
    <x v="7"/>
    <x v="9"/>
    <s v="254690.8018"/>
    <s v="78602.17216"/>
    <x v="0"/>
    <x v="14"/>
    <x v="12"/>
    <n v="159"/>
    <n v="160"/>
    <n v="37"/>
    <n v="356"/>
    <x v="13"/>
    <n v="159"/>
    <n v="160"/>
    <n v="37"/>
    <x v="2"/>
    <s v="254690.8018"/>
    <s v="78602.17216"/>
    <n v="0"/>
    <x v="15"/>
    <x v="15"/>
    <n v="69"/>
    <n v="5"/>
  </r>
  <r>
    <x v="16"/>
    <x v="15"/>
    <x v="13"/>
    <x v="16"/>
    <x v="0"/>
    <x v="2"/>
    <x v="15"/>
    <x v="14"/>
    <x v="16"/>
    <x v="0"/>
    <x v="2"/>
    <s v="246195.1915"/>
    <s v="63557.56723"/>
    <x v="0"/>
    <x v="15"/>
    <x v="13"/>
    <n v="122"/>
    <n v="131"/>
    <n v="14"/>
    <n v="267"/>
    <x v="14"/>
    <n v="122"/>
    <n v="131"/>
    <n v="14"/>
    <x v="0"/>
    <s v="246195.1915"/>
    <s v="63557.56723"/>
    <n v="0"/>
    <x v="16"/>
    <x v="16"/>
    <n v="58"/>
    <n v="4"/>
  </r>
  <r>
    <x v="17"/>
    <x v="16"/>
    <x v="14"/>
    <x v="8"/>
    <x v="15"/>
    <x v="5"/>
    <x v="16"/>
    <x v="15"/>
    <x v="8"/>
    <x v="15"/>
    <x v="5"/>
    <s v="193336.5428"/>
    <s v="51600.28886"/>
    <x v="0"/>
    <x v="16"/>
    <x v="14"/>
    <n v="110"/>
    <n v="109"/>
    <n v="12"/>
    <n v="231"/>
    <x v="15"/>
    <n v="110"/>
    <n v="109"/>
    <n v="12"/>
    <x v="0"/>
    <s v="193336.5428"/>
    <s v="51600.28886"/>
    <n v="0"/>
    <x v="17"/>
    <x v="17"/>
    <n v="44"/>
    <n v="4"/>
  </r>
  <r>
    <x v="18"/>
    <x v="17"/>
    <x v="15"/>
    <x v="17"/>
    <x v="16"/>
    <x v="1"/>
    <x v="17"/>
    <x v="16"/>
    <x v="17"/>
    <x v="16"/>
    <x v="1"/>
    <s v="130688.0968"/>
    <s v="48361.92871"/>
    <x v="0"/>
    <x v="17"/>
    <x v="15"/>
    <n v="89"/>
    <n v="135"/>
    <n v="28"/>
    <n v="252"/>
    <x v="16"/>
    <n v="89"/>
    <n v="135"/>
    <n v="28"/>
    <x v="0"/>
    <s v="130688.0968"/>
    <s v="48361.92871"/>
    <n v="0"/>
    <x v="18"/>
    <x v="18"/>
    <n v="52"/>
    <n v="4"/>
  </r>
  <r>
    <x v="19"/>
    <x v="18"/>
    <x v="16"/>
    <x v="18"/>
    <x v="17"/>
    <x v="11"/>
    <x v="18"/>
    <x v="17"/>
    <x v="18"/>
    <x v="17"/>
    <x v="11"/>
    <s v="293122.4468"/>
    <s v="72341.02021"/>
    <x v="0"/>
    <x v="18"/>
    <x v="16"/>
    <n v="108"/>
    <n v="138"/>
    <n v="26"/>
    <n v="272"/>
    <x v="17"/>
    <n v="108"/>
    <n v="138"/>
    <n v="26"/>
    <x v="0"/>
    <s v="293122.4468"/>
    <s v="72341.02021"/>
    <n v="0"/>
    <x v="19"/>
    <x v="19"/>
    <n v="72"/>
    <n v="4"/>
  </r>
  <r>
    <x v="20"/>
    <x v="19"/>
    <x v="17"/>
    <x v="19"/>
    <x v="18"/>
    <x v="11"/>
    <x v="19"/>
    <x v="18"/>
    <x v="19"/>
    <x v="18"/>
    <x v="11"/>
    <s v="273812.5791"/>
    <s v="77443.13212"/>
    <x v="5"/>
    <x v="19"/>
    <x v="17"/>
    <n v="185"/>
    <n v="133"/>
    <n v="26"/>
    <n v="344"/>
    <x v="18"/>
    <n v="185"/>
    <n v="133"/>
    <n v="26"/>
    <x v="0"/>
    <s v="273812.5791"/>
    <s v="77443.13212"/>
    <n v="5"/>
    <x v="20"/>
    <x v="20"/>
    <n v="67"/>
    <n v="4"/>
  </r>
  <r>
    <x v="21"/>
    <x v="20"/>
    <x v="18"/>
    <x v="20"/>
    <x v="19"/>
    <x v="12"/>
    <x v="20"/>
    <x v="19"/>
    <x v="20"/>
    <x v="19"/>
    <x v="12"/>
    <s v="262765.711"/>
    <s v="69848.91399"/>
    <x v="0"/>
    <x v="20"/>
    <x v="18"/>
    <n v="133"/>
    <n v="132"/>
    <n v="10"/>
    <n v="275"/>
    <x v="19"/>
    <n v="133"/>
    <n v="132"/>
    <n v="10"/>
    <x v="2"/>
    <s v="262765.711"/>
    <s v="69848.91399"/>
    <n v="0"/>
    <x v="21"/>
    <x v="21"/>
    <n v="56"/>
    <n v="5"/>
  </r>
  <r>
    <x v="22"/>
    <x v="21"/>
    <x v="3"/>
    <x v="21"/>
    <x v="20"/>
    <x v="11"/>
    <x v="21"/>
    <x v="20"/>
    <x v="21"/>
    <x v="20"/>
    <x v="11"/>
    <s v="265994.9241"/>
    <s v="77339.54317"/>
    <x v="0"/>
    <x v="21"/>
    <x v="3"/>
    <n v="112"/>
    <n v="201"/>
    <n v="26"/>
    <n v="339"/>
    <x v="20"/>
    <n v="112"/>
    <n v="201"/>
    <n v="26"/>
    <x v="3"/>
    <s v="265994.9241"/>
    <s v="77339.54317"/>
    <n v="0"/>
    <x v="22"/>
    <x v="22"/>
    <n v="68"/>
    <n v="6"/>
  </r>
  <r>
    <x v="23"/>
    <x v="22"/>
    <x v="4"/>
    <x v="22"/>
    <x v="21"/>
    <x v="13"/>
    <x v="22"/>
    <x v="5"/>
    <x v="22"/>
    <x v="21"/>
    <x v="13"/>
    <s v="428473.9433"/>
    <s v="90642.6549"/>
    <x v="0"/>
    <x v="22"/>
    <x v="4"/>
    <n v="126"/>
    <n v="172"/>
    <n v="18"/>
    <n v="316"/>
    <x v="5"/>
    <n v="126"/>
    <n v="172"/>
    <n v="18"/>
    <x v="2"/>
    <s v="428473.9433"/>
    <s v="90642.6549"/>
    <n v="0"/>
    <x v="23"/>
    <x v="23"/>
    <n v="60"/>
    <n v="5"/>
  </r>
  <r>
    <x v="24"/>
    <x v="23"/>
    <x v="19"/>
    <x v="23"/>
    <x v="22"/>
    <x v="3"/>
    <x v="23"/>
    <x v="21"/>
    <x v="23"/>
    <x v="22"/>
    <x v="3"/>
    <s v="396432.5181"/>
    <s v="72878.92663"/>
    <x v="0"/>
    <x v="23"/>
    <x v="19"/>
    <n v="94"/>
    <n v="125"/>
    <n v="4"/>
    <n v="223"/>
    <x v="21"/>
    <n v="94"/>
    <n v="125"/>
    <n v="4"/>
    <x v="0"/>
    <s v="396432.5181"/>
    <s v="72878.92663"/>
    <n v="0"/>
    <x v="24"/>
    <x v="24"/>
    <n v="46"/>
    <n v="4"/>
  </r>
  <r>
    <x v="25"/>
    <x v="24"/>
    <x v="18"/>
    <x v="12"/>
    <x v="14"/>
    <x v="14"/>
    <x v="24"/>
    <x v="19"/>
    <x v="12"/>
    <x v="14"/>
    <x v="14"/>
    <s v="270410.4315"/>
    <s v="74976.93883"/>
    <x v="0"/>
    <x v="24"/>
    <x v="18"/>
    <n v="134"/>
    <n v="159"/>
    <n v="19"/>
    <n v="312"/>
    <x v="19"/>
    <n v="134"/>
    <n v="159"/>
    <n v="19"/>
    <x v="2"/>
    <s v="270410.4315"/>
    <s v="74976.93883"/>
    <n v="0"/>
    <x v="25"/>
    <x v="25"/>
    <n v="61"/>
    <n v="5"/>
  </r>
  <r>
    <x v="26"/>
    <x v="3"/>
    <x v="10"/>
    <x v="24"/>
    <x v="23"/>
    <x v="12"/>
    <x v="3"/>
    <x v="11"/>
    <x v="24"/>
    <x v="23"/>
    <x v="12"/>
    <s v="307278.2739"/>
    <s v="78655.04465"/>
    <x v="0"/>
    <x v="3"/>
    <x v="10"/>
    <n v="142"/>
    <n v="167"/>
    <n v="10"/>
    <n v="319"/>
    <x v="11"/>
    <n v="142"/>
    <n v="167"/>
    <n v="10"/>
    <x v="2"/>
    <s v="307278.2739"/>
    <s v="78655.04465"/>
    <n v="0"/>
    <x v="26"/>
    <x v="26"/>
    <n v="73"/>
    <n v="5"/>
  </r>
  <r>
    <x v="27"/>
    <x v="1"/>
    <x v="20"/>
    <x v="25"/>
    <x v="24"/>
    <x v="12"/>
    <x v="1"/>
    <x v="22"/>
    <x v="25"/>
    <x v="24"/>
    <x v="12"/>
    <s v="248312.5218"/>
    <s v="70468.12696"/>
    <x v="0"/>
    <x v="1"/>
    <x v="20"/>
    <n v="154"/>
    <n v="145"/>
    <n v="10"/>
    <n v="309"/>
    <x v="22"/>
    <n v="154"/>
    <n v="145"/>
    <n v="10"/>
    <x v="2"/>
    <s v="248312.5218"/>
    <s v="70468.12696"/>
    <n v="0"/>
    <x v="27"/>
    <x v="27"/>
    <n v="73"/>
    <n v="5"/>
  </r>
  <r>
    <x v="28"/>
    <x v="25"/>
    <x v="21"/>
    <x v="26"/>
    <x v="12"/>
    <x v="15"/>
    <x v="25"/>
    <x v="23"/>
    <x v="26"/>
    <x v="12"/>
    <x v="15"/>
    <s v="222322.1285"/>
    <s v="68968.99157"/>
    <x v="3"/>
    <x v="25"/>
    <x v="21"/>
    <n v="136"/>
    <n v="157"/>
    <n v="21"/>
    <n v="314"/>
    <x v="23"/>
    <n v="136"/>
    <n v="157"/>
    <n v="21"/>
    <x v="0"/>
    <s v="222322.1285"/>
    <s v="68968.99157"/>
    <n v="1"/>
    <x v="28"/>
    <x v="28"/>
    <n v="65"/>
    <n v="4"/>
  </r>
  <r>
    <x v="29"/>
    <x v="26"/>
    <x v="8"/>
    <x v="6"/>
    <x v="22"/>
    <x v="5"/>
    <x v="26"/>
    <x v="24"/>
    <x v="6"/>
    <x v="22"/>
    <x v="5"/>
    <s v="235338.8607"/>
    <s v="60900.49747"/>
    <x v="0"/>
    <x v="26"/>
    <x v="8"/>
    <n v="121"/>
    <n v="125"/>
    <n v="12"/>
    <n v="258"/>
    <x v="24"/>
    <n v="121"/>
    <n v="125"/>
    <n v="12"/>
    <x v="0"/>
    <s v="235338.8607"/>
    <s v="60900.49747"/>
    <n v="0"/>
    <x v="29"/>
    <x v="29"/>
    <n v="51"/>
    <n v="4"/>
  </r>
  <r>
    <x v="30"/>
    <x v="27"/>
    <x v="22"/>
    <x v="10"/>
    <x v="19"/>
    <x v="16"/>
    <x v="27"/>
    <x v="25"/>
    <x v="10"/>
    <x v="19"/>
    <x v="16"/>
    <s v="207904.3043"/>
    <s v="67071.38739"/>
    <x v="0"/>
    <x v="27"/>
    <x v="22"/>
    <n v="150"/>
    <n v="132"/>
    <n v="23"/>
    <n v="305"/>
    <x v="25"/>
    <n v="150"/>
    <n v="132"/>
    <n v="23"/>
    <x v="2"/>
    <s v="207904.3043"/>
    <s v="67071.38739"/>
    <n v="0"/>
    <x v="30"/>
    <x v="30"/>
    <n v="64"/>
    <n v="5"/>
  </r>
  <r>
    <x v="31"/>
    <x v="28"/>
    <x v="23"/>
    <x v="27"/>
    <x v="25"/>
    <x v="3"/>
    <x v="28"/>
    <x v="26"/>
    <x v="27"/>
    <x v="25"/>
    <x v="3"/>
    <s v="206878.8276"/>
    <s v="52339.09448"/>
    <x v="0"/>
    <x v="28"/>
    <x v="23"/>
    <n v="104"/>
    <n v="107"/>
    <n v="4"/>
    <n v="215"/>
    <x v="26"/>
    <n v="104"/>
    <n v="107"/>
    <n v="4"/>
    <x v="0"/>
    <s v="206878.8276"/>
    <s v="52339.09448"/>
    <n v="0"/>
    <x v="31"/>
    <x v="31"/>
    <n v="44"/>
    <n v="4"/>
  </r>
  <r>
    <x v="32"/>
    <x v="29"/>
    <x v="24"/>
    <x v="28"/>
    <x v="26"/>
    <x v="13"/>
    <x v="29"/>
    <x v="23"/>
    <x v="28"/>
    <x v="26"/>
    <x v="13"/>
    <s v="314395.4145"/>
    <s v="75095.5873"/>
    <x v="0"/>
    <x v="29"/>
    <x v="24"/>
    <n v="93"/>
    <n v="185"/>
    <n v="18"/>
    <n v="296"/>
    <x v="23"/>
    <n v="93"/>
    <n v="185"/>
    <n v="18"/>
    <x v="0"/>
    <s v="314395.4145"/>
    <s v="75095.5873"/>
    <n v="0"/>
    <x v="32"/>
    <x v="32"/>
    <n v="85"/>
    <n v="4"/>
  </r>
  <r>
    <x v="33"/>
    <x v="30"/>
    <x v="10"/>
    <x v="29"/>
    <x v="27"/>
    <x v="15"/>
    <x v="30"/>
    <x v="27"/>
    <x v="29"/>
    <x v="27"/>
    <x v="15"/>
    <s v="299774.6215"/>
    <s v="75459.71594"/>
    <x v="6"/>
    <x v="30"/>
    <x v="10"/>
    <n v="156"/>
    <n v="168"/>
    <n v="21"/>
    <n v="345"/>
    <x v="27"/>
    <n v="156"/>
    <n v="168"/>
    <n v="21"/>
    <x v="0"/>
    <s v="299774.6215"/>
    <s v="75459.71594"/>
    <n v="46"/>
    <x v="33"/>
    <x v="33"/>
    <n v="61"/>
    <n v="4"/>
  </r>
  <r>
    <x v="34"/>
    <x v="31"/>
    <x v="25"/>
    <x v="2"/>
    <x v="28"/>
    <x v="15"/>
    <x v="31"/>
    <x v="28"/>
    <x v="2"/>
    <x v="28"/>
    <x v="15"/>
    <s v="351744.2953"/>
    <s v="90336.98658"/>
    <x v="0"/>
    <x v="31"/>
    <x v="25"/>
    <n v="124"/>
    <n v="181"/>
    <n v="21"/>
    <n v="326"/>
    <x v="28"/>
    <n v="124"/>
    <n v="181"/>
    <n v="21"/>
    <x v="2"/>
    <s v="351744.2953"/>
    <s v="90336.98658"/>
    <n v="0"/>
    <x v="34"/>
    <x v="34"/>
    <n v="83"/>
    <n v="5"/>
  </r>
  <r>
    <x v="35"/>
    <x v="32"/>
    <x v="15"/>
    <x v="30"/>
    <x v="29"/>
    <x v="17"/>
    <x v="32"/>
    <x v="16"/>
    <x v="30"/>
    <x v="29"/>
    <x v="17"/>
    <s v="209983.4781"/>
    <s v="59818.51303"/>
    <x v="0"/>
    <x v="32"/>
    <x v="15"/>
    <n v="158"/>
    <n v="98"/>
    <n v="17"/>
    <n v="273"/>
    <x v="16"/>
    <n v="158"/>
    <n v="98"/>
    <n v="17"/>
    <x v="0"/>
    <s v="209983.4781"/>
    <s v="59818.51303"/>
    <n v="0"/>
    <x v="35"/>
    <x v="35"/>
    <n v="37"/>
    <n v="4"/>
  </r>
  <r>
    <x v="36"/>
    <x v="33"/>
    <x v="19"/>
    <x v="31"/>
    <x v="30"/>
    <x v="18"/>
    <x v="33"/>
    <x v="21"/>
    <x v="31"/>
    <x v="30"/>
    <x v="18"/>
    <s v="131305.6612"/>
    <s v="43737.50951"/>
    <x v="0"/>
    <x v="33"/>
    <x v="19"/>
    <n v="82"/>
    <n v="104"/>
    <n v="9"/>
    <n v="195"/>
    <x v="21"/>
    <n v="82"/>
    <n v="104"/>
    <n v="9"/>
    <x v="1"/>
    <s v="131305.6612"/>
    <s v="43737.50951"/>
    <n v="0"/>
    <x v="36"/>
    <x v="36"/>
    <n v="44"/>
    <n v="3"/>
  </r>
  <r>
    <x v="37"/>
    <x v="34"/>
    <x v="26"/>
    <x v="9"/>
    <x v="6"/>
    <x v="19"/>
    <x v="34"/>
    <x v="29"/>
    <x v="9"/>
    <x v="6"/>
    <x v="19"/>
    <s v="189512.3717"/>
    <s v="61456.11346"/>
    <x v="0"/>
    <x v="34"/>
    <x v="26"/>
    <n v="115"/>
    <n v="147"/>
    <n v="15"/>
    <n v="277"/>
    <x v="29"/>
    <n v="115"/>
    <n v="147"/>
    <n v="15"/>
    <x v="2"/>
    <s v="189512.3717"/>
    <s v="61456.11346"/>
    <n v="0"/>
    <x v="37"/>
    <x v="37"/>
    <n v="56"/>
    <n v="5"/>
  </r>
  <r>
    <x v="38"/>
    <x v="35"/>
    <x v="26"/>
    <x v="16"/>
    <x v="31"/>
    <x v="2"/>
    <x v="35"/>
    <x v="29"/>
    <x v="16"/>
    <x v="31"/>
    <x v="2"/>
    <s v="261593.2804"/>
    <s v="67463.39524"/>
    <x v="0"/>
    <x v="35"/>
    <x v="26"/>
    <n v="122"/>
    <n v="152"/>
    <n v="14"/>
    <n v="288"/>
    <x v="29"/>
    <n v="122"/>
    <n v="152"/>
    <n v="14"/>
    <x v="2"/>
    <s v="261593.2804"/>
    <s v="67463.39524"/>
    <n v="0"/>
    <x v="38"/>
    <x v="38"/>
    <n v="62"/>
    <n v="5"/>
  </r>
  <r>
    <x v="39"/>
    <x v="36"/>
    <x v="5"/>
    <x v="9"/>
    <x v="32"/>
    <x v="20"/>
    <x v="36"/>
    <x v="4"/>
    <x v="9"/>
    <x v="32"/>
    <x v="20"/>
    <s v="261906.8015"/>
    <s v="66411.61213"/>
    <x v="0"/>
    <x v="36"/>
    <x v="5"/>
    <n v="115"/>
    <n v="143"/>
    <n v="13"/>
    <n v="271"/>
    <x v="4"/>
    <n v="115"/>
    <n v="143"/>
    <n v="13"/>
    <x v="2"/>
    <s v="261906.8015"/>
    <s v="66411.61213"/>
    <n v="0"/>
    <x v="39"/>
    <x v="39"/>
    <n v="55"/>
    <n v="5"/>
  </r>
  <r>
    <x v="40"/>
    <x v="37"/>
    <x v="20"/>
    <x v="32"/>
    <x v="33"/>
    <x v="21"/>
    <x v="37"/>
    <x v="30"/>
    <x v="32"/>
    <x v="33"/>
    <x v="21"/>
    <s v="194452.7791"/>
    <s v="69940.75012"/>
    <x v="5"/>
    <x v="37"/>
    <x v="20"/>
    <n v="148"/>
    <n v="149"/>
    <n v="39"/>
    <n v="336"/>
    <x v="30"/>
    <n v="148"/>
    <n v="149"/>
    <n v="39"/>
    <x v="0"/>
    <s v="194452.7791"/>
    <s v="69940.75012"/>
    <n v="5"/>
    <x v="40"/>
    <x v="40"/>
    <n v="70"/>
    <n v="4"/>
  </r>
  <r>
    <x v="41"/>
    <x v="38"/>
    <x v="5"/>
    <x v="13"/>
    <x v="34"/>
    <x v="5"/>
    <x v="38"/>
    <x v="4"/>
    <x v="13"/>
    <x v="34"/>
    <x v="5"/>
    <s v="255418.0242"/>
    <s v="71107.62217"/>
    <x v="0"/>
    <x v="38"/>
    <x v="5"/>
    <n v="130"/>
    <n v="173"/>
    <n v="12"/>
    <n v="315"/>
    <x v="4"/>
    <n v="130"/>
    <n v="173"/>
    <n v="12"/>
    <x v="2"/>
    <s v="255418.0242"/>
    <s v="71107.62217"/>
    <n v="0"/>
    <x v="41"/>
    <x v="41"/>
    <n v="72"/>
    <n v="5"/>
  </r>
  <r>
    <x v="42"/>
    <x v="39"/>
    <x v="2"/>
    <x v="33"/>
    <x v="35"/>
    <x v="22"/>
    <x v="39"/>
    <x v="31"/>
    <x v="33"/>
    <x v="35"/>
    <x v="22"/>
    <s v="205950.2032"/>
    <s v="56695.51829"/>
    <x v="3"/>
    <x v="39"/>
    <x v="2"/>
    <n v="114"/>
    <n v="115"/>
    <n v="6"/>
    <n v="235"/>
    <x v="31"/>
    <n v="114"/>
    <n v="115"/>
    <n v="6"/>
    <x v="1"/>
    <s v="205950.2032"/>
    <s v="56695.51829"/>
    <n v="1"/>
    <x v="42"/>
    <x v="42"/>
    <n v="43"/>
    <n v="3"/>
  </r>
  <r>
    <x v="43"/>
    <x v="40"/>
    <x v="17"/>
    <x v="28"/>
    <x v="23"/>
    <x v="23"/>
    <x v="40"/>
    <x v="30"/>
    <x v="28"/>
    <x v="23"/>
    <x v="23"/>
    <s v="312015.5122"/>
    <s v="72121.3961"/>
    <x v="0"/>
    <x v="40"/>
    <x v="17"/>
    <n v="93"/>
    <n v="167"/>
    <n v="20"/>
    <n v="280"/>
    <x v="30"/>
    <n v="93"/>
    <n v="167"/>
    <n v="20"/>
    <x v="2"/>
    <s v="312015.5122"/>
    <s v="72121.3961"/>
    <n v="0"/>
    <x v="43"/>
    <x v="43"/>
    <n v="74"/>
    <n v="5"/>
  </r>
  <r>
    <x v="44"/>
    <x v="41"/>
    <x v="27"/>
    <x v="34"/>
    <x v="21"/>
    <x v="14"/>
    <x v="41"/>
    <x v="32"/>
    <x v="34"/>
    <x v="21"/>
    <x v="14"/>
    <s v="270597.0841"/>
    <s v="79313.73757"/>
    <x v="7"/>
    <x v="41"/>
    <x v="27"/>
    <n v="151"/>
    <n v="172"/>
    <n v="19"/>
    <n v="342"/>
    <x v="32"/>
    <n v="151"/>
    <n v="172"/>
    <n v="19"/>
    <x v="0"/>
    <s v="270597.0841"/>
    <s v="79313.73757"/>
    <n v="22"/>
    <x v="44"/>
    <x v="44"/>
    <n v="81"/>
    <n v="4"/>
  </r>
  <r>
    <x v="45"/>
    <x v="42"/>
    <x v="28"/>
    <x v="35"/>
    <x v="36"/>
    <x v="24"/>
    <x v="42"/>
    <x v="33"/>
    <x v="35"/>
    <x v="36"/>
    <x v="24"/>
    <s v="346476.6183"/>
    <s v="97782.89564"/>
    <x v="0"/>
    <x v="42"/>
    <x v="28"/>
    <n v="181"/>
    <n v="183"/>
    <n v="32"/>
    <n v="396"/>
    <x v="33"/>
    <n v="181"/>
    <n v="183"/>
    <n v="32"/>
    <x v="2"/>
    <s v="346476.6183"/>
    <s v="97782.89564"/>
    <n v="0"/>
    <x v="45"/>
    <x v="45"/>
    <n v="70"/>
    <n v="5"/>
  </r>
  <r>
    <x v="46"/>
    <x v="43"/>
    <x v="29"/>
    <x v="36"/>
    <x v="37"/>
    <x v="22"/>
    <x v="43"/>
    <x v="11"/>
    <x v="36"/>
    <x v="37"/>
    <x v="22"/>
    <s v="286934.2942"/>
    <s v="73344.08648"/>
    <x v="8"/>
    <x v="43"/>
    <x v="29"/>
    <n v="141"/>
    <n v="129"/>
    <n v="6"/>
    <n v="276"/>
    <x v="11"/>
    <n v="141"/>
    <n v="129"/>
    <n v="6"/>
    <x v="0"/>
    <s v="286934.2942"/>
    <s v="73344.08648"/>
    <n v="9"/>
    <x v="46"/>
    <x v="46"/>
    <n v="66"/>
    <n v="4"/>
  </r>
  <r>
    <x v="47"/>
    <x v="44"/>
    <x v="18"/>
    <x v="26"/>
    <x v="38"/>
    <x v="25"/>
    <x v="44"/>
    <x v="19"/>
    <x v="26"/>
    <x v="38"/>
    <x v="25"/>
    <s v="464551.5419"/>
    <s v="99769.63877"/>
    <x v="0"/>
    <x v="44"/>
    <x v="18"/>
    <n v="136"/>
    <n v="200"/>
    <n v="22"/>
    <n v="358"/>
    <x v="19"/>
    <n v="136"/>
    <n v="200"/>
    <n v="22"/>
    <x v="2"/>
    <s v="464551.5419"/>
    <s v="99769.63877"/>
    <n v="0"/>
    <x v="47"/>
    <x v="47"/>
    <n v="72"/>
    <n v="5"/>
  </r>
  <r>
    <x v="48"/>
    <x v="45"/>
    <x v="10"/>
    <x v="37"/>
    <x v="39"/>
    <x v="12"/>
    <x v="45"/>
    <x v="34"/>
    <x v="37"/>
    <x v="39"/>
    <x v="12"/>
    <s v="219971.6091"/>
    <s v="68277.44482"/>
    <x v="9"/>
    <x v="45"/>
    <x v="10"/>
    <n v="147"/>
    <n v="204"/>
    <n v="10"/>
    <n v="361"/>
    <x v="34"/>
    <n v="147"/>
    <n v="204"/>
    <n v="10"/>
    <x v="0"/>
    <s v="219971.6091"/>
    <s v="68277.44482"/>
    <n v="47"/>
    <x v="48"/>
    <x v="48"/>
    <n v="65"/>
    <n v="4"/>
  </r>
  <r>
    <x v="49"/>
    <x v="20"/>
    <x v="30"/>
    <x v="38"/>
    <x v="33"/>
    <x v="26"/>
    <x v="20"/>
    <x v="35"/>
    <x v="38"/>
    <x v="33"/>
    <x v="26"/>
    <s v="294123.5425"/>
    <s v="74111.11883"/>
    <x v="10"/>
    <x v="20"/>
    <x v="30"/>
    <n v="119"/>
    <n v="149"/>
    <n v="7"/>
    <n v="275"/>
    <x v="35"/>
    <n v="119"/>
    <n v="149"/>
    <n v="7"/>
    <x v="0"/>
    <s v="294123.5425"/>
    <s v="74111.11883"/>
    <n v="19"/>
    <x v="49"/>
    <x v="49"/>
    <n v="71"/>
    <n v="4"/>
  </r>
  <r>
    <x v="50"/>
    <x v="46"/>
    <x v="31"/>
    <x v="39"/>
    <x v="40"/>
    <x v="16"/>
    <x v="46"/>
    <x v="20"/>
    <x v="39"/>
    <x v="40"/>
    <x v="16"/>
    <s v="283700.2862"/>
    <s v="85893.02576"/>
    <x v="11"/>
    <x v="46"/>
    <x v="31"/>
    <n v="180"/>
    <n v="195"/>
    <n v="23"/>
    <n v="398"/>
    <x v="20"/>
    <n v="180"/>
    <n v="195"/>
    <n v="23"/>
    <x v="2"/>
    <s v="283700.2862"/>
    <s v="85893.02576"/>
    <n v="26"/>
    <x v="50"/>
    <x v="50"/>
    <n v="68"/>
    <n v="5"/>
  </r>
  <r>
    <x v="51"/>
    <x v="47"/>
    <x v="32"/>
    <x v="12"/>
    <x v="37"/>
    <x v="27"/>
    <x v="47"/>
    <x v="36"/>
    <x v="12"/>
    <x v="37"/>
    <x v="27"/>
    <s v="279878.7784"/>
    <s v="75709.09006"/>
    <x v="12"/>
    <x v="47"/>
    <x v="32"/>
    <n v="134"/>
    <n v="129"/>
    <n v="24"/>
    <n v="287"/>
    <x v="36"/>
    <n v="134"/>
    <n v="129"/>
    <n v="24"/>
    <x v="0"/>
    <s v="279878.7784"/>
    <s v="75709.09006"/>
    <n v="3"/>
    <x v="51"/>
    <x v="51"/>
    <n v="68"/>
    <n v="4"/>
  </r>
  <r>
    <x v="52"/>
    <x v="48"/>
    <x v="33"/>
    <x v="26"/>
    <x v="27"/>
    <x v="15"/>
    <x v="48"/>
    <x v="13"/>
    <x v="26"/>
    <x v="27"/>
    <x v="15"/>
    <s v="264773.7931"/>
    <s v="77469.64138"/>
    <x v="8"/>
    <x v="48"/>
    <x v="33"/>
    <n v="136"/>
    <n v="168"/>
    <n v="21"/>
    <n v="325"/>
    <x v="13"/>
    <n v="136"/>
    <n v="168"/>
    <n v="21"/>
    <x v="0"/>
    <s v="264773.7931"/>
    <s v="77469.64138"/>
    <n v="9"/>
    <x v="52"/>
    <x v="52"/>
    <n v="72"/>
    <n v="4"/>
  </r>
  <r>
    <x v="53"/>
    <x v="49"/>
    <x v="34"/>
    <x v="26"/>
    <x v="28"/>
    <x v="24"/>
    <x v="49"/>
    <x v="37"/>
    <x v="26"/>
    <x v="28"/>
    <x v="24"/>
    <s v="327459.1674"/>
    <s v="85871.32507"/>
    <x v="3"/>
    <x v="49"/>
    <x v="34"/>
    <n v="136"/>
    <n v="181"/>
    <n v="32"/>
    <n v="349"/>
    <x v="37"/>
    <n v="136"/>
    <n v="181"/>
    <n v="32"/>
    <x v="2"/>
    <s v="327459.1674"/>
    <s v="85871.32507"/>
    <n v="1"/>
    <x v="53"/>
    <x v="53"/>
    <n v="71"/>
    <n v="5"/>
  </r>
  <r>
    <x v="54"/>
    <x v="50"/>
    <x v="35"/>
    <x v="26"/>
    <x v="41"/>
    <x v="5"/>
    <x v="50"/>
    <x v="3"/>
    <x v="26"/>
    <x v="41"/>
    <x v="5"/>
    <s v="201610.3705"/>
    <s v="68544.93335"/>
    <x v="13"/>
    <x v="50"/>
    <x v="35"/>
    <n v="136"/>
    <n v="187"/>
    <n v="12"/>
    <n v="335"/>
    <x v="3"/>
    <n v="136"/>
    <n v="187"/>
    <n v="12"/>
    <x v="0"/>
    <s v="201610.3705"/>
    <s v="68544.93335"/>
    <n v="25"/>
    <x v="54"/>
    <x v="54"/>
    <n v="78"/>
    <n v="4"/>
  </r>
  <r>
    <x v="55"/>
    <x v="51"/>
    <x v="36"/>
    <x v="40"/>
    <x v="41"/>
    <x v="7"/>
    <x v="51"/>
    <x v="38"/>
    <x v="40"/>
    <x v="41"/>
    <x v="7"/>
    <s v="526554.8843"/>
    <s v="113629.9396"/>
    <x v="3"/>
    <x v="51"/>
    <x v="36"/>
    <n v="198"/>
    <n v="187"/>
    <n v="27"/>
    <n v="412"/>
    <x v="38"/>
    <n v="198"/>
    <n v="187"/>
    <n v="27"/>
    <x v="2"/>
    <s v="526554.8843"/>
    <s v="113629.9396"/>
    <n v="1"/>
    <x v="55"/>
    <x v="55"/>
    <n v="89"/>
    <n v="5"/>
  </r>
  <r>
    <x v="56"/>
    <x v="38"/>
    <x v="27"/>
    <x v="25"/>
    <x v="42"/>
    <x v="19"/>
    <x v="38"/>
    <x v="13"/>
    <x v="25"/>
    <x v="42"/>
    <x v="19"/>
    <s v="288836.8238"/>
    <s v="76755.31414"/>
    <x v="3"/>
    <x v="38"/>
    <x v="27"/>
    <n v="154"/>
    <n v="146"/>
    <n v="15"/>
    <n v="315"/>
    <x v="13"/>
    <n v="154"/>
    <n v="146"/>
    <n v="15"/>
    <x v="2"/>
    <s v="288836.8238"/>
    <s v="76755.31414"/>
    <n v="1"/>
    <x v="56"/>
    <x v="56"/>
    <n v="85"/>
    <n v="5"/>
  </r>
  <r>
    <x v="57"/>
    <x v="52"/>
    <x v="37"/>
    <x v="41"/>
    <x v="43"/>
    <x v="22"/>
    <x v="52"/>
    <x v="3"/>
    <x v="41"/>
    <x v="43"/>
    <x v="22"/>
    <s v="309610.4822"/>
    <s v="71904.94339"/>
    <x v="3"/>
    <x v="52"/>
    <x v="37"/>
    <n v="170"/>
    <n v="106"/>
    <n v="6"/>
    <n v="282"/>
    <x v="3"/>
    <n v="170"/>
    <n v="106"/>
    <n v="6"/>
    <x v="0"/>
    <s v="309610.4822"/>
    <s v="71904.94339"/>
    <n v="1"/>
    <x v="57"/>
    <x v="57"/>
    <n v="69"/>
    <n v="4"/>
  </r>
  <r>
    <x v="58"/>
    <x v="53"/>
    <x v="3"/>
    <x v="1"/>
    <x v="44"/>
    <x v="28"/>
    <x v="53"/>
    <x v="6"/>
    <x v="1"/>
    <x v="44"/>
    <x v="28"/>
    <s v="326019.9279"/>
    <s v="101821.7935"/>
    <x v="3"/>
    <x v="53"/>
    <x v="3"/>
    <n v="123"/>
    <n v="267"/>
    <n v="109"/>
    <n v="499"/>
    <x v="6"/>
    <n v="123"/>
    <n v="267"/>
    <n v="109"/>
    <x v="3"/>
    <s v="326019.9279"/>
    <s v="101821.7935"/>
    <n v="1"/>
    <x v="58"/>
    <x v="58"/>
    <n v="101"/>
    <n v="6"/>
  </r>
  <r>
    <x v="59"/>
    <x v="54"/>
    <x v="16"/>
    <x v="42"/>
    <x v="45"/>
    <x v="29"/>
    <x v="54"/>
    <x v="39"/>
    <x v="42"/>
    <x v="45"/>
    <x v="29"/>
    <s v="307758.0395"/>
    <s v="84818.22356"/>
    <x v="14"/>
    <x v="54"/>
    <x v="16"/>
    <n v="179"/>
    <n v="184"/>
    <n v="30"/>
    <n v="393"/>
    <x v="39"/>
    <n v="179"/>
    <n v="184"/>
    <n v="30"/>
    <x v="0"/>
    <s v="307758.0395"/>
    <s v="84818.22356"/>
    <n v="58"/>
    <x v="59"/>
    <x v="59"/>
    <n v="100"/>
    <n v="4"/>
  </r>
  <r>
    <x v="60"/>
    <x v="55"/>
    <x v="38"/>
    <x v="41"/>
    <x v="46"/>
    <x v="14"/>
    <x v="55"/>
    <x v="40"/>
    <x v="41"/>
    <x v="46"/>
    <x v="14"/>
    <s v="356977.2858"/>
    <s v="95127.95572"/>
    <x v="15"/>
    <x v="55"/>
    <x v="38"/>
    <n v="170"/>
    <n v="180"/>
    <n v="19"/>
    <n v="369"/>
    <x v="40"/>
    <n v="170"/>
    <n v="180"/>
    <n v="19"/>
    <x v="2"/>
    <s v="356977.2858"/>
    <s v="95127.95572"/>
    <n v="30"/>
    <x v="60"/>
    <x v="60"/>
    <n v="91"/>
    <n v="5"/>
  </r>
  <r>
    <x v="61"/>
    <x v="56"/>
    <x v="39"/>
    <x v="43"/>
    <x v="47"/>
    <x v="15"/>
    <x v="56"/>
    <x v="41"/>
    <x v="43"/>
    <x v="47"/>
    <x v="15"/>
    <s v="667268.4211"/>
    <s v="126294.1579"/>
    <x v="16"/>
    <x v="56"/>
    <x v="39"/>
    <n v="152"/>
    <n v="190"/>
    <n v="21"/>
    <n v="363"/>
    <x v="41"/>
    <n v="152"/>
    <n v="190"/>
    <n v="21"/>
    <x v="2"/>
    <s v="667268.4211"/>
    <s v="126294.1579"/>
    <n v="2"/>
    <x v="61"/>
    <x v="61"/>
    <n v="93"/>
    <n v="5"/>
  </r>
  <r>
    <x v="62"/>
    <x v="57"/>
    <x v="18"/>
    <x v="44"/>
    <x v="8"/>
    <x v="10"/>
    <x v="57"/>
    <x v="42"/>
    <x v="44"/>
    <x v="8"/>
    <x v="10"/>
    <s v="397400.0596"/>
    <s v="102006.0054"/>
    <x v="3"/>
    <x v="57"/>
    <x v="18"/>
    <n v="204"/>
    <n v="189"/>
    <n v="34"/>
    <n v="427"/>
    <x v="42"/>
    <n v="204"/>
    <n v="189"/>
    <n v="34"/>
    <x v="3"/>
    <s v="397400.0596"/>
    <s v="102006.0054"/>
    <n v="1"/>
    <x v="62"/>
    <x v="62"/>
    <n v="82"/>
    <n v="6"/>
  </r>
  <r>
    <x v="63"/>
    <x v="58"/>
    <x v="17"/>
    <x v="36"/>
    <x v="48"/>
    <x v="30"/>
    <x v="58"/>
    <x v="7"/>
    <x v="36"/>
    <x v="48"/>
    <x v="30"/>
    <s v="273884.3583"/>
    <s v="70009.59224"/>
    <x v="16"/>
    <x v="58"/>
    <x v="17"/>
    <n v="141"/>
    <n v="137"/>
    <n v="16"/>
    <n v="294"/>
    <x v="7"/>
    <n v="141"/>
    <n v="137"/>
    <n v="16"/>
    <x v="0"/>
    <s v="273884.3583"/>
    <s v="70009.59224"/>
    <n v="2"/>
    <x v="63"/>
    <x v="63"/>
    <n v="77"/>
    <n v="4"/>
  </r>
  <r>
    <x v="64"/>
    <x v="59"/>
    <x v="6"/>
    <x v="10"/>
    <x v="9"/>
    <x v="27"/>
    <x v="59"/>
    <x v="12"/>
    <x v="10"/>
    <x v="9"/>
    <x v="27"/>
    <s v="331547.4294"/>
    <s v="83839.26864"/>
    <x v="3"/>
    <x v="59"/>
    <x v="6"/>
    <n v="150"/>
    <n v="176"/>
    <n v="24"/>
    <n v="350"/>
    <x v="12"/>
    <n v="150"/>
    <n v="176"/>
    <n v="24"/>
    <x v="3"/>
    <s v="331547.4294"/>
    <s v="83839.26864"/>
    <n v="1"/>
    <x v="64"/>
    <x v="64"/>
    <n v="70"/>
    <n v="6"/>
  </r>
  <r>
    <x v="65"/>
    <x v="22"/>
    <x v="40"/>
    <x v="22"/>
    <x v="11"/>
    <x v="24"/>
    <x v="22"/>
    <x v="43"/>
    <x v="22"/>
    <x v="11"/>
    <x v="24"/>
    <s v="316989.2942"/>
    <s v="76049.03648"/>
    <x v="3"/>
    <x v="22"/>
    <x v="40"/>
    <n v="126"/>
    <n v="158"/>
    <n v="32"/>
    <n v="316"/>
    <x v="43"/>
    <n v="126"/>
    <n v="158"/>
    <n v="32"/>
    <x v="0"/>
    <s v="316989.2942"/>
    <s v="76049.03648"/>
    <n v="1"/>
    <x v="65"/>
    <x v="65"/>
    <n v="69"/>
    <n v="4"/>
  </r>
  <r>
    <x v="66"/>
    <x v="60"/>
    <x v="41"/>
    <x v="45"/>
    <x v="49"/>
    <x v="22"/>
    <x v="60"/>
    <x v="24"/>
    <x v="45"/>
    <x v="49"/>
    <x v="22"/>
    <s v="241863.0358"/>
    <s v="62687.67322"/>
    <x v="3"/>
    <x v="60"/>
    <x v="41"/>
    <n v="140"/>
    <n v="122"/>
    <n v="6"/>
    <n v="268"/>
    <x v="24"/>
    <n v="140"/>
    <n v="122"/>
    <n v="6"/>
    <x v="0"/>
    <s v="241863.0358"/>
    <s v="62687.67322"/>
    <n v="1"/>
    <x v="66"/>
    <x v="66"/>
    <n v="59"/>
    <n v="4"/>
  </r>
  <r>
    <x v="67"/>
    <x v="61"/>
    <x v="42"/>
    <x v="46"/>
    <x v="12"/>
    <x v="10"/>
    <x v="61"/>
    <x v="44"/>
    <x v="46"/>
    <x v="12"/>
    <x v="10"/>
    <s v="265041.9852"/>
    <s v="83133.77867"/>
    <x v="3"/>
    <x v="61"/>
    <x v="42"/>
    <n v="176"/>
    <n v="157"/>
    <n v="34"/>
    <n v="367"/>
    <x v="44"/>
    <n v="176"/>
    <n v="157"/>
    <n v="34"/>
    <x v="2"/>
    <s v="265041.9852"/>
    <s v="83133.77867"/>
    <n v="1"/>
    <x v="67"/>
    <x v="67"/>
    <n v="71"/>
    <n v="5"/>
  </r>
  <r>
    <x v="68"/>
    <x v="62"/>
    <x v="32"/>
    <x v="47"/>
    <x v="50"/>
    <x v="13"/>
    <x v="62"/>
    <x v="0"/>
    <x v="47"/>
    <x v="50"/>
    <x v="13"/>
    <s v="308282.7779"/>
    <s v="80665.45002"/>
    <x v="17"/>
    <x v="62"/>
    <x v="32"/>
    <n v="155"/>
    <n v="148"/>
    <n v="18"/>
    <n v="321"/>
    <x v="0"/>
    <n v="155"/>
    <n v="148"/>
    <n v="18"/>
    <x v="0"/>
    <s v="308282.7779"/>
    <s v="80665.45002"/>
    <n v="32"/>
    <x v="68"/>
    <x v="68"/>
    <n v="80"/>
    <n v="4"/>
  </r>
  <r>
    <x v="69"/>
    <x v="13"/>
    <x v="43"/>
    <x v="48"/>
    <x v="51"/>
    <x v="19"/>
    <x v="13"/>
    <x v="10"/>
    <x v="48"/>
    <x v="51"/>
    <x v="19"/>
    <s v="225336.0075"/>
    <s v="74160.24068"/>
    <x v="18"/>
    <x v="13"/>
    <x v="43"/>
    <n v="161"/>
    <n v="161"/>
    <n v="15"/>
    <n v="337"/>
    <x v="10"/>
    <n v="161"/>
    <n v="161"/>
    <n v="15"/>
    <x v="0"/>
    <s v="225336.0075"/>
    <s v="74160.24068"/>
    <n v="45"/>
    <x v="69"/>
    <x v="69"/>
    <n v="79"/>
    <n v="4"/>
  </r>
  <r>
    <x v="70"/>
    <x v="63"/>
    <x v="44"/>
    <x v="49"/>
    <x v="52"/>
    <x v="10"/>
    <x v="63"/>
    <x v="45"/>
    <x v="49"/>
    <x v="52"/>
    <x v="10"/>
    <s v="296784.3065"/>
    <s v="88630.58759"/>
    <x v="7"/>
    <x v="63"/>
    <x v="44"/>
    <n v="143"/>
    <n v="214"/>
    <n v="34"/>
    <n v="391"/>
    <x v="45"/>
    <n v="143"/>
    <n v="214"/>
    <n v="34"/>
    <x v="2"/>
    <s v="296784.3065"/>
    <s v="88630.58759"/>
    <n v="22"/>
    <x v="70"/>
    <x v="70"/>
    <n v="87"/>
    <n v="5"/>
  </r>
  <r>
    <x v="71"/>
    <x v="64"/>
    <x v="34"/>
    <x v="50"/>
    <x v="53"/>
    <x v="31"/>
    <x v="64"/>
    <x v="37"/>
    <x v="50"/>
    <x v="53"/>
    <x v="31"/>
    <s v="368534.6814"/>
    <s v="95568.12132"/>
    <x v="3"/>
    <x v="64"/>
    <x v="34"/>
    <n v="175"/>
    <n v="175"/>
    <n v="33"/>
    <n v="383"/>
    <x v="37"/>
    <n v="175"/>
    <n v="175"/>
    <n v="33"/>
    <x v="3"/>
    <s v="368534.6814"/>
    <s v="95568.12132"/>
    <n v="1"/>
    <x v="71"/>
    <x v="71"/>
    <n v="90"/>
    <n v="6"/>
  </r>
  <r>
    <x v="72"/>
    <x v="65"/>
    <x v="16"/>
    <x v="50"/>
    <x v="54"/>
    <x v="32"/>
    <x v="65"/>
    <x v="46"/>
    <x v="50"/>
    <x v="54"/>
    <x v="32"/>
    <s v="385281.9301"/>
    <s v="101155.3737"/>
    <x v="3"/>
    <x v="65"/>
    <x v="16"/>
    <n v="175"/>
    <n v="203"/>
    <n v="50"/>
    <n v="428"/>
    <x v="46"/>
    <n v="175"/>
    <n v="203"/>
    <n v="50"/>
    <x v="2"/>
    <s v="385281.9301"/>
    <s v="101155.3737"/>
    <n v="1"/>
    <x v="72"/>
    <x v="72"/>
    <n v="98"/>
    <n v="5"/>
  </r>
  <r>
    <x v="73"/>
    <x v="66"/>
    <x v="16"/>
    <x v="51"/>
    <x v="55"/>
    <x v="33"/>
    <x v="66"/>
    <x v="46"/>
    <x v="51"/>
    <x v="55"/>
    <x v="33"/>
    <s v="344642.1392"/>
    <s v="93177.79253"/>
    <x v="3"/>
    <x v="66"/>
    <x v="16"/>
    <n v="174"/>
    <n v="174"/>
    <n v="29"/>
    <n v="377"/>
    <x v="46"/>
    <n v="174"/>
    <n v="174"/>
    <n v="29"/>
    <x v="2"/>
    <s v="344642.1392"/>
    <s v="93177.79253"/>
    <n v="1"/>
    <x v="73"/>
    <x v="73"/>
    <n v="88"/>
    <n v="5"/>
  </r>
  <r>
    <x v="74"/>
    <x v="46"/>
    <x v="45"/>
    <x v="37"/>
    <x v="56"/>
    <x v="8"/>
    <x v="46"/>
    <x v="47"/>
    <x v="37"/>
    <x v="56"/>
    <x v="8"/>
    <s v="339720.3773"/>
    <s v="94774.83395"/>
    <x v="5"/>
    <x v="46"/>
    <x v="45"/>
    <n v="147"/>
    <n v="208"/>
    <n v="43"/>
    <n v="398"/>
    <x v="47"/>
    <n v="147"/>
    <n v="208"/>
    <n v="43"/>
    <x v="2"/>
    <s v="339720.3773"/>
    <s v="94774.83395"/>
    <n v="5"/>
    <x v="74"/>
    <x v="74"/>
    <n v="91"/>
    <n v="5"/>
  </r>
  <r>
    <x v="75"/>
    <x v="67"/>
    <x v="20"/>
    <x v="52"/>
    <x v="21"/>
    <x v="4"/>
    <x v="67"/>
    <x v="11"/>
    <x v="52"/>
    <x v="21"/>
    <x v="4"/>
    <s v="357166.3578"/>
    <s v="91424.9722"/>
    <x v="3"/>
    <x v="67"/>
    <x v="20"/>
    <n v="160"/>
    <n v="172"/>
    <n v="41"/>
    <n v="373"/>
    <x v="11"/>
    <n v="160"/>
    <n v="172"/>
    <n v="41"/>
    <x v="2"/>
    <s v="357166.3578"/>
    <s v="91424.9722"/>
    <n v="1"/>
    <x v="75"/>
    <x v="75"/>
    <n v="78"/>
    <n v="5"/>
  </r>
  <r>
    <x v="76"/>
    <x v="68"/>
    <x v="27"/>
    <x v="14"/>
    <x v="57"/>
    <x v="31"/>
    <x v="68"/>
    <x v="13"/>
    <x v="14"/>
    <x v="57"/>
    <x v="31"/>
    <s v="285757.634"/>
    <s v="88958.18706"/>
    <x v="3"/>
    <x v="68"/>
    <x v="27"/>
    <n v="144"/>
    <n v="227"/>
    <n v="33"/>
    <n v="404"/>
    <x v="13"/>
    <n v="144"/>
    <n v="227"/>
    <n v="33"/>
    <x v="2"/>
    <s v="285757.634"/>
    <s v="88958.18706"/>
    <n v="1"/>
    <x v="76"/>
    <x v="76"/>
    <n v="86"/>
    <n v="5"/>
  </r>
  <r>
    <x v="77"/>
    <x v="69"/>
    <x v="29"/>
    <x v="53"/>
    <x v="28"/>
    <x v="6"/>
    <x v="69"/>
    <x v="48"/>
    <x v="53"/>
    <x v="28"/>
    <x v="6"/>
    <s v="426200.7435"/>
    <s v="105798.0669"/>
    <x v="3"/>
    <x v="69"/>
    <x v="29"/>
    <n v="213"/>
    <n v="181"/>
    <n v="38"/>
    <n v="432"/>
    <x v="48"/>
    <n v="213"/>
    <n v="181"/>
    <n v="38"/>
    <x v="3"/>
    <s v="426200.7435"/>
    <s v="105798.0669"/>
    <n v="1"/>
    <x v="77"/>
    <x v="77"/>
    <n v="81"/>
    <n v="6"/>
  </r>
  <r>
    <x v="78"/>
    <x v="70"/>
    <x v="46"/>
    <x v="54"/>
    <x v="22"/>
    <x v="14"/>
    <x v="70"/>
    <x v="49"/>
    <x v="54"/>
    <x v="22"/>
    <x v="14"/>
    <s v="271339.4395"/>
    <s v="69900.54955"/>
    <x v="19"/>
    <x v="70"/>
    <x v="46"/>
    <n v="164"/>
    <n v="125"/>
    <n v="19"/>
    <n v="308"/>
    <x v="49"/>
    <n v="164"/>
    <n v="125"/>
    <n v="19"/>
    <x v="0"/>
    <s v="271339.4395"/>
    <s v="69900.54955"/>
    <n v="42"/>
    <x v="78"/>
    <x v="78"/>
    <n v="67"/>
    <n v="4"/>
  </r>
  <r>
    <x v="79"/>
    <x v="71"/>
    <x v="47"/>
    <x v="55"/>
    <x v="36"/>
    <x v="34"/>
    <x v="5"/>
    <x v="50"/>
    <x v="55"/>
    <x v="36"/>
    <x v="34"/>
    <s v="365172.5374"/>
    <s v="88545.52836"/>
    <x v="20"/>
    <x v="71"/>
    <x v="47"/>
    <n v="138"/>
    <n v="183"/>
    <n v="49"/>
    <n v="306"/>
    <x v="50"/>
    <n v="138"/>
    <n v="122"/>
    <n v="46"/>
    <x v="2"/>
    <s v="365172.5374"/>
    <s v="88545.52836"/>
    <n v="66"/>
    <x v="79"/>
    <x v="79"/>
    <n v="80"/>
    <n v="5"/>
  </r>
  <r>
    <x v="80"/>
    <x v="51"/>
    <x v="18"/>
    <x v="53"/>
    <x v="11"/>
    <x v="4"/>
    <x v="45"/>
    <x v="13"/>
    <x v="53"/>
    <x v="11"/>
    <x v="4"/>
    <s v="336049.2696"/>
    <s v="88324.43426"/>
    <x v="21"/>
    <x v="51"/>
    <x v="18"/>
    <n v="213"/>
    <n v="158"/>
    <n v="41"/>
    <n v="361"/>
    <x v="13"/>
    <n v="213"/>
    <n v="110"/>
    <n v="38"/>
    <x v="2"/>
    <s v="336049.2696"/>
    <s v="88324.43426"/>
    <n v="53"/>
    <x v="80"/>
    <x v="80"/>
    <n v="71"/>
    <n v="5"/>
  </r>
  <r>
    <x v="81"/>
    <x v="72"/>
    <x v="46"/>
    <x v="56"/>
    <x v="21"/>
    <x v="11"/>
    <x v="71"/>
    <x v="17"/>
    <x v="56"/>
    <x v="21"/>
    <x v="11"/>
    <s v="332643.4322"/>
    <s v="90537.9089"/>
    <x v="22"/>
    <x v="72"/>
    <x v="46"/>
    <n v="202"/>
    <n v="172"/>
    <n v="26"/>
    <n v="378"/>
    <x v="17"/>
    <n v="202"/>
    <n v="153"/>
    <n v="23"/>
    <x v="2"/>
    <s v="332643.4322"/>
    <s v="90537.9089"/>
    <n v="24"/>
    <x v="81"/>
    <x v="81"/>
    <n v="76"/>
    <n v="5"/>
  </r>
  <r>
    <x v="82"/>
    <x v="73"/>
    <x v="48"/>
    <x v="57"/>
    <x v="45"/>
    <x v="35"/>
    <x v="72"/>
    <x v="47"/>
    <x v="57"/>
    <x v="45"/>
    <x v="35"/>
    <s v="315354.823"/>
    <s v="94621.93407"/>
    <x v="23"/>
    <x v="73"/>
    <x v="48"/>
    <n v="211"/>
    <n v="184"/>
    <n v="53"/>
    <n v="400"/>
    <x v="47"/>
    <n v="211"/>
    <n v="139"/>
    <n v="50"/>
    <x v="2"/>
    <s v="315354.823"/>
    <s v="94621.93407"/>
    <n v="50"/>
    <x v="82"/>
    <x v="82"/>
    <n v="103"/>
    <n v="5"/>
  </r>
  <r>
    <x v="83"/>
    <x v="63"/>
    <x v="49"/>
    <x v="58"/>
    <x v="58"/>
    <x v="19"/>
    <x v="73"/>
    <x v="51"/>
    <x v="58"/>
    <x v="58"/>
    <x v="19"/>
    <s v="366819.7683"/>
    <s v="96253.77915"/>
    <x v="5"/>
    <x v="63"/>
    <x v="49"/>
    <n v="235"/>
    <n v="141"/>
    <n v="15"/>
    <n v="388"/>
    <x v="51"/>
    <n v="235"/>
    <n v="141"/>
    <n v="12"/>
    <x v="2"/>
    <s v="366819.7683"/>
    <s v="96253.77915"/>
    <n v="5"/>
    <x v="83"/>
    <x v="83"/>
    <n v="90"/>
    <n v="5"/>
  </r>
  <r>
    <x v="84"/>
    <x v="74"/>
    <x v="50"/>
    <x v="48"/>
    <x v="59"/>
    <x v="6"/>
    <x v="44"/>
    <x v="52"/>
    <x v="48"/>
    <x v="59"/>
    <x v="6"/>
    <s v="285048.3425"/>
    <s v="84334.35083"/>
    <x v="24"/>
    <x v="74"/>
    <x v="50"/>
    <n v="161"/>
    <n v="226"/>
    <n v="38"/>
    <n v="358"/>
    <x v="52"/>
    <n v="161"/>
    <n v="162"/>
    <n v="35"/>
    <x v="2"/>
    <s v="285048.3425"/>
    <s v="84334.35083"/>
    <n v="69"/>
    <x v="84"/>
    <x v="84"/>
    <n v="97"/>
    <n v="5"/>
  </r>
  <r>
    <x v="85"/>
    <x v="75"/>
    <x v="51"/>
    <x v="59"/>
    <x v="60"/>
    <x v="36"/>
    <x v="74"/>
    <x v="35"/>
    <x v="59"/>
    <x v="60"/>
    <x v="36"/>
    <s v="316883.1445"/>
    <s v="93319.48301"/>
    <x v="25"/>
    <x v="75"/>
    <x v="51"/>
    <n v="282"/>
    <n v="188"/>
    <n v="31"/>
    <n v="401"/>
    <x v="35"/>
    <n v="282"/>
    <n v="91"/>
    <n v="28"/>
    <x v="3"/>
    <s v="316883.1445"/>
    <s v="93319.48301"/>
    <n v="102"/>
    <x v="85"/>
    <x v="85"/>
    <n v="94"/>
    <n v="6"/>
  </r>
  <r>
    <x v="86"/>
    <x v="76"/>
    <x v="34"/>
    <x v="60"/>
    <x v="61"/>
    <x v="37"/>
    <x v="75"/>
    <x v="36"/>
    <x v="60"/>
    <x v="61"/>
    <x v="37"/>
    <s v="468277.3813"/>
    <s v="127944.9643"/>
    <x v="5"/>
    <x v="76"/>
    <x v="34"/>
    <n v="261"/>
    <n v="224"/>
    <n v="81"/>
    <n v="563"/>
    <x v="36"/>
    <n v="261"/>
    <n v="224"/>
    <n v="78"/>
    <x v="4"/>
    <s v="468277.3813"/>
    <s v="127944.9643"/>
    <n v="5"/>
    <x v="86"/>
    <x v="86"/>
    <n v="114"/>
    <n v="7"/>
  </r>
  <r>
    <x v="87"/>
    <x v="77"/>
    <x v="18"/>
    <x v="61"/>
    <x v="45"/>
    <x v="38"/>
    <x v="76"/>
    <x v="13"/>
    <x v="61"/>
    <x v="45"/>
    <x v="38"/>
    <s v="266435.4789"/>
    <s v="78459.1931"/>
    <x v="26"/>
    <x v="77"/>
    <x v="18"/>
    <n v="194"/>
    <n v="184"/>
    <n v="25"/>
    <n v="331"/>
    <x v="13"/>
    <n v="194"/>
    <n v="115"/>
    <n v="22"/>
    <x v="2"/>
    <s v="266435.4789"/>
    <s v="78459.1931"/>
    <n v="74"/>
    <x v="87"/>
    <x v="87"/>
    <n v="88"/>
    <n v="5"/>
  </r>
  <r>
    <x v="88"/>
    <x v="78"/>
    <x v="10"/>
    <x v="62"/>
    <x v="62"/>
    <x v="14"/>
    <x v="77"/>
    <x v="6"/>
    <x v="62"/>
    <x v="62"/>
    <x v="14"/>
    <s v="297758.759"/>
    <s v="94478.28831"/>
    <x v="27"/>
    <x v="78"/>
    <x v="10"/>
    <n v="256"/>
    <n v="170"/>
    <n v="19"/>
    <n v="429"/>
    <x v="6"/>
    <n v="256"/>
    <n v="157"/>
    <n v="16"/>
    <x v="3"/>
    <s v="297758.759"/>
    <s v="94478.28831"/>
    <n v="18"/>
    <x v="88"/>
    <x v="88"/>
    <n v="86"/>
    <n v="6"/>
  </r>
  <r>
    <x v="89"/>
    <x v="79"/>
    <x v="52"/>
    <x v="63"/>
    <x v="63"/>
    <x v="39"/>
    <x v="78"/>
    <x v="53"/>
    <x v="63"/>
    <x v="63"/>
    <x v="39"/>
    <s v="366110.5049"/>
    <s v="100389.9454"/>
    <x v="28"/>
    <x v="79"/>
    <x v="52"/>
    <n v="193"/>
    <n v="196"/>
    <n v="54"/>
    <n v="418"/>
    <x v="53"/>
    <n v="193"/>
    <n v="174"/>
    <n v="51"/>
    <x v="3"/>
    <s v="366110.5049"/>
    <s v="100389.9454"/>
    <n v="27"/>
    <x v="89"/>
    <x v="89"/>
    <n v="100"/>
    <n v="6"/>
  </r>
  <r>
    <x v="90"/>
    <x v="80"/>
    <x v="53"/>
    <x v="44"/>
    <x v="64"/>
    <x v="6"/>
    <x v="11"/>
    <x v="54"/>
    <x v="44"/>
    <x v="64"/>
    <x v="6"/>
    <s v="303097.5651"/>
    <s v="82838.78086"/>
    <x v="29"/>
    <x v="80"/>
    <x v="53"/>
    <n v="204"/>
    <n v="205"/>
    <n v="38"/>
    <n v="318"/>
    <x v="54"/>
    <n v="204"/>
    <n v="79"/>
    <n v="35"/>
    <x v="2"/>
    <s v="303097.5651"/>
    <s v="82838.78086"/>
    <n v="131"/>
    <x v="90"/>
    <x v="90"/>
    <n v="101"/>
    <n v="5"/>
  </r>
  <r>
    <x v="91"/>
    <x v="81"/>
    <x v="54"/>
    <x v="64"/>
    <x v="65"/>
    <x v="40"/>
    <x v="79"/>
    <x v="55"/>
    <x v="64"/>
    <x v="65"/>
    <x v="40"/>
    <s v="356838.0852"/>
    <s v="131955.4277"/>
    <x v="11"/>
    <x v="81"/>
    <x v="54"/>
    <n v="265"/>
    <n v="263"/>
    <n v="166"/>
    <n v="670"/>
    <x v="55"/>
    <n v="265"/>
    <n v="242"/>
    <n v="163"/>
    <x v="3"/>
    <s v="356838.0852"/>
    <s v="131955.4277"/>
    <n v="26"/>
    <x v="91"/>
    <x v="91"/>
    <n v="124"/>
    <n v="6"/>
  </r>
  <r>
    <x v="92"/>
    <x v="82"/>
    <x v="55"/>
    <x v="65"/>
    <x v="66"/>
    <x v="41"/>
    <x v="80"/>
    <x v="56"/>
    <x v="65"/>
    <x v="66"/>
    <x v="41"/>
    <s v="337067.7106"/>
    <s v="110016.094"/>
    <x v="30"/>
    <x v="82"/>
    <x v="55"/>
    <n v="247"/>
    <n v="225"/>
    <n v="74"/>
    <n v="515"/>
    <x v="56"/>
    <n v="247"/>
    <n v="197"/>
    <n v="71"/>
    <x v="3"/>
    <s v="337067.7106"/>
    <s v="110016.094"/>
    <n v="33"/>
    <x v="92"/>
    <x v="92"/>
    <n v="126"/>
    <n v="6"/>
  </r>
  <r>
    <x v="93"/>
    <x v="83"/>
    <x v="56"/>
    <x v="66"/>
    <x v="45"/>
    <x v="15"/>
    <x v="68"/>
    <x v="57"/>
    <x v="66"/>
    <x v="45"/>
    <x v="15"/>
    <s v="311553.8808"/>
    <s v="96319.84927"/>
    <x v="31"/>
    <x v="83"/>
    <x v="56"/>
    <n v="231"/>
    <n v="184"/>
    <n v="21"/>
    <n v="404"/>
    <x v="57"/>
    <n v="231"/>
    <n v="155"/>
    <n v="18"/>
    <x v="2"/>
    <s v="311553.8808"/>
    <s v="96319.84927"/>
    <n v="34"/>
    <x v="93"/>
    <x v="93"/>
    <n v="104"/>
    <n v="5"/>
  </r>
  <r>
    <x v="94"/>
    <x v="84"/>
    <x v="34"/>
    <x v="67"/>
    <x v="67"/>
    <x v="32"/>
    <x v="81"/>
    <x v="36"/>
    <x v="67"/>
    <x v="67"/>
    <x v="32"/>
    <s v="390940.5474"/>
    <s v="110424.6493"/>
    <x v="5"/>
    <x v="84"/>
    <x v="34"/>
    <n v="258"/>
    <n v="186"/>
    <n v="50"/>
    <n v="491"/>
    <x v="36"/>
    <n v="258"/>
    <n v="186"/>
    <n v="47"/>
    <x v="3"/>
    <s v="390940.5474"/>
    <s v="110424.6493"/>
    <n v="5"/>
    <x v="94"/>
    <x v="94"/>
    <n v="100"/>
    <n v="6"/>
  </r>
  <r>
    <x v="95"/>
    <x v="85"/>
    <x v="12"/>
    <x v="68"/>
    <x v="68"/>
    <x v="31"/>
    <x v="1"/>
    <x v="11"/>
    <x v="68"/>
    <x v="68"/>
    <x v="31"/>
    <s v="288197.9756"/>
    <s v="75617.8178"/>
    <x v="32"/>
    <x v="85"/>
    <x v="12"/>
    <n v="188"/>
    <n v="153"/>
    <n v="33"/>
    <n v="309"/>
    <x v="11"/>
    <n v="188"/>
    <n v="91"/>
    <n v="30"/>
    <x v="0"/>
    <s v="288197.9756"/>
    <s v="75617.8178"/>
    <n v="67"/>
    <x v="95"/>
    <x v="95"/>
    <n v="85"/>
    <n v="4"/>
  </r>
  <r>
    <x v="96"/>
    <x v="86"/>
    <x v="1"/>
    <x v="69"/>
    <x v="67"/>
    <x v="42"/>
    <x v="82"/>
    <x v="58"/>
    <x v="69"/>
    <x v="67"/>
    <x v="42"/>
    <s v="427773.3407"/>
    <s v="103899.6007"/>
    <x v="33"/>
    <x v="86"/>
    <x v="1"/>
    <n v="200"/>
    <n v="186"/>
    <n v="45"/>
    <n v="413"/>
    <x v="58"/>
    <n v="200"/>
    <n v="171"/>
    <n v="42"/>
    <x v="2"/>
    <s v="427773.3407"/>
    <s v="103899.6007"/>
    <n v="20"/>
    <x v="96"/>
    <x v="96"/>
    <n v="93"/>
    <n v="5"/>
  </r>
  <r>
    <x v="97"/>
    <x v="85"/>
    <x v="17"/>
    <x v="70"/>
    <x v="69"/>
    <x v="43"/>
    <x v="1"/>
    <x v="7"/>
    <x v="70"/>
    <x v="69"/>
    <x v="43"/>
    <s v="284176.6025"/>
    <s v="76335.89422"/>
    <x v="32"/>
    <x v="85"/>
    <x v="17"/>
    <n v="173"/>
    <n v="166"/>
    <n v="35"/>
    <n v="309"/>
    <x v="7"/>
    <n v="173"/>
    <n v="104"/>
    <n v="32"/>
    <x v="0"/>
    <s v="284176.6025"/>
    <s v="76335.89422"/>
    <n v="67"/>
    <x v="97"/>
    <x v="97"/>
    <n v="86"/>
    <n v="4"/>
  </r>
  <r>
    <x v="98"/>
    <x v="87"/>
    <x v="9"/>
    <x v="71"/>
    <x v="70"/>
    <x v="25"/>
    <x v="83"/>
    <x v="43"/>
    <x v="71"/>
    <x v="70"/>
    <x v="25"/>
    <s v="315098.6293"/>
    <s v="87518.87664"/>
    <x v="5"/>
    <x v="87"/>
    <x v="9"/>
    <n v="209"/>
    <n v="154"/>
    <n v="22"/>
    <n v="382"/>
    <x v="43"/>
    <n v="209"/>
    <n v="154"/>
    <n v="19"/>
    <x v="2"/>
    <s v="315098.6293"/>
    <s v="87518.87664"/>
    <n v="5"/>
    <x v="98"/>
    <x v="98"/>
    <n v="75"/>
    <n v="5"/>
  </r>
  <r>
    <x v="99"/>
    <x v="88"/>
    <x v="28"/>
    <x v="50"/>
    <x v="71"/>
    <x v="44"/>
    <x v="84"/>
    <x v="44"/>
    <x v="50"/>
    <x v="71"/>
    <x v="44"/>
    <s v="351107.5036"/>
    <s v="95559.67532"/>
    <x v="34"/>
    <x v="88"/>
    <x v="28"/>
    <n v="175"/>
    <n v="198"/>
    <n v="67"/>
    <n v="406"/>
    <x v="44"/>
    <n v="175"/>
    <n v="167"/>
    <n v="64"/>
    <x v="2"/>
    <s v="351107.5036"/>
    <s v="95559.67532"/>
    <n v="36"/>
    <x v="99"/>
    <x v="99"/>
    <n v="116"/>
    <n v="5"/>
  </r>
  <r>
    <x v="100"/>
    <x v="89"/>
    <x v="42"/>
    <x v="72"/>
    <x v="31"/>
    <x v="9"/>
    <x v="85"/>
    <x v="59"/>
    <x v="72"/>
    <x v="31"/>
    <x v="9"/>
    <s v="323246.3214"/>
    <s v="95452.16892"/>
    <x v="4"/>
    <x v="89"/>
    <x v="42"/>
    <n v="218"/>
    <n v="152"/>
    <n v="37"/>
    <n v="397"/>
    <x v="59"/>
    <n v="218"/>
    <n v="145"/>
    <n v="34"/>
    <x v="2"/>
    <s v="323246.3214"/>
    <s v="95452.16892"/>
    <n v="12"/>
    <x v="100"/>
    <x v="100"/>
    <n v="104"/>
    <n v="5"/>
  </r>
  <r>
    <x v="101"/>
    <x v="12"/>
    <x v="9"/>
    <x v="30"/>
    <x v="6"/>
    <x v="6"/>
    <x v="86"/>
    <x v="43"/>
    <x v="30"/>
    <x v="6"/>
    <x v="6"/>
    <s v="204535.7307"/>
    <s v="63168.21576"/>
    <x v="32"/>
    <x v="12"/>
    <x v="9"/>
    <n v="158"/>
    <n v="147"/>
    <n v="38"/>
    <n v="278"/>
    <x v="43"/>
    <n v="158"/>
    <n v="85"/>
    <n v="35"/>
    <x v="0"/>
    <s v="204535.7307"/>
    <s v="63168.21576"/>
    <n v="67"/>
    <x v="101"/>
    <x v="101"/>
    <n v="67"/>
    <n v="4"/>
  </r>
  <r>
    <x v="102"/>
    <x v="27"/>
    <x v="24"/>
    <x v="73"/>
    <x v="72"/>
    <x v="45"/>
    <x v="43"/>
    <x v="29"/>
    <x v="73"/>
    <x v="72"/>
    <x v="45"/>
    <s v="476183.1197"/>
    <s v="87016.48077"/>
    <x v="35"/>
    <x v="27"/>
    <x v="24"/>
    <n v="157"/>
    <n v="112"/>
    <n v="36"/>
    <n v="276"/>
    <x v="29"/>
    <n v="157"/>
    <n v="86"/>
    <n v="33"/>
    <x v="0"/>
    <s v="476183.1197"/>
    <s v="87016.48077"/>
    <n v="31"/>
    <x v="102"/>
    <x v="102"/>
    <n v="63"/>
    <n v="4"/>
  </r>
  <r>
    <x v="103"/>
    <x v="90"/>
    <x v="5"/>
    <x v="74"/>
    <x v="19"/>
    <x v="24"/>
    <x v="87"/>
    <x v="12"/>
    <x v="74"/>
    <x v="19"/>
    <x v="24"/>
    <s v="668107.5658"/>
    <s v="114609.6809"/>
    <x v="5"/>
    <x v="90"/>
    <x v="5"/>
    <n v="149"/>
    <n v="132"/>
    <n v="32"/>
    <n v="310"/>
    <x v="12"/>
    <n v="149"/>
    <n v="132"/>
    <n v="29"/>
    <x v="2"/>
    <s v="668107.5658"/>
    <s v="114609.6809"/>
    <n v="5"/>
    <x v="103"/>
    <x v="103"/>
    <n v="61"/>
    <n v="5"/>
  </r>
  <r>
    <x v="104"/>
    <x v="91"/>
    <x v="57"/>
    <x v="47"/>
    <x v="73"/>
    <x v="46"/>
    <x v="88"/>
    <x v="60"/>
    <x v="47"/>
    <x v="73"/>
    <x v="46"/>
    <s v="564198.9429"/>
    <s v="115817.9049"/>
    <x v="36"/>
    <x v="91"/>
    <x v="57"/>
    <n v="155"/>
    <n v="194"/>
    <n v="56"/>
    <n v="364"/>
    <x v="60"/>
    <n v="155"/>
    <n v="156"/>
    <n v="53"/>
    <x v="3"/>
    <s v="564198.9429"/>
    <s v="115817.9049"/>
    <n v="43"/>
    <x v="104"/>
    <x v="104"/>
    <n v="99"/>
    <n v="6"/>
  </r>
  <r>
    <x v="105"/>
    <x v="42"/>
    <x v="50"/>
    <x v="75"/>
    <x v="21"/>
    <x v="33"/>
    <x v="63"/>
    <x v="52"/>
    <x v="75"/>
    <x v="21"/>
    <x v="33"/>
    <s v="705334.4803"/>
    <s v="128040.1032"/>
    <x v="37"/>
    <x v="42"/>
    <x v="50"/>
    <n v="195"/>
    <n v="172"/>
    <n v="29"/>
    <n v="391"/>
    <x v="52"/>
    <n v="195"/>
    <n v="170"/>
    <n v="26"/>
    <x v="3"/>
    <s v="705334.4803"/>
    <s v="128040.1032"/>
    <n v="7"/>
    <x v="105"/>
    <x v="105"/>
    <n v="93"/>
    <n v="6"/>
  </r>
  <r>
    <x v="106"/>
    <x v="71"/>
    <x v="28"/>
    <x v="76"/>
    <x v="74"/>
    <x v="47"/>
    <x v="61"/>
    <x v="44"/>
    <x v="76"/>
    <x v="74"/>
    <x v="47"/>
    <s v="720180.8139"/>
    <s v="127816.2733"/>
    <x v="5"/>
    <x v="71"/>
    <x v="28"/>
    <n v="163"/>
    <n v="163"/>
    <n v="44"/>
    <n v="367"/>
    <x v="44"/>
    <n v="163"/>
    <n v="163"/>
    <n v="41"/>
    <x v="3"/>
    <s v="720180.8139"/>
    <s v="127816.2733"/>
    <n v="5"/>
    <x v="106"/>
    <x v="106"/>
    <n v="99"/>
    <n v="6"/>
  </r>
  <r>
    <x v="107"/>
    <x v="63"/>
    <x v="32"/>
    <x v="46"/>
    <x v="75"/>
    <x v="16"/>
    <x v="1"/>
    <x v="37"/>
    <x v="46"/>
    <x v="75"/>
    <x v="16"/>
    <s v="303322.3933"/>
    <s v="80579.0154"/>
    <x v="38"/>
    <x v="63"/>
    <x v="32"/>
    <n v="176"/>
    <n v="192"/>
    <n v="23"/>
    <n v="309"/>
    <x v="37"/>
    <n v="176"/>
    <n v="113"/>
    <n v="20"/>
    <x v="0"/>
    <s v="303322.3933"/>
    <s v="80579.0154"/>
    <n v="84"/>
    <x v="107"/>
    <x v="107"/>
    <n v="85"/>
    <n v="4"/>
  </r>
  <r>
    <x v="108"/>
    <x v="92"/>
    <x v="48"/>
    <x v="77"/>
    <x v="69"/>
    <x v="43"/>
    <x v="89"/>
    <x v="47"/>
    <x v="77"/>
    <x v="69"/>
    <x v="43"/>
    <s v="854872.5319"/>
    <s v="146898.5279"/>
    <x v="5"/>
    <x v="92"/>
    <x v="48"/>
    <n v="217"/>
    <n v="166"/>
    <n v="35"/>
    <n v="415"/>
    <x v="47"/>
    <n v="217"/>
    <n v="166"/>
    <n v="32"/>
    <x v="3"/>
    <s v="854872.5319"/>
    <s v="146898.5279"/>
    <n v="5"/>
    <x v="108"/>
    <x v="108"/>
    <n v="69"/>
    <n v="6"/>
  </r>
  <r>
    <x v="109"/>
    <x v="85"/>
    <x v="46"/>
    <x v="5"/>
    <x v="12"/>
    <x v="21"/>
    <x v="90"/>
    <x v="17"/>
    <x v="5"/>
    <x v="12"/>
    <x v="21"/>
    <s v="318106.5129"/>
    <s v="84669.58616"/>
    <x v="39"/>
    <x v="85"/>
    <x v="46"/>
    <n v="178"/>
    <n v="157"/>
    <n v="39"/>
    <n v="341"/>
    <x v="17"/>
    <n v="178"/>
    <n v="127"/>
    <n v="36"/>
    <x v="0"/>
    <s v="318106.5129"/>
    <s v="84669.58616"/>
    <n v="35"/>
    <x v="109"/>
    <x v="109"/>
    <n v="97"/>
    <n v="4"/>
  </r>
  <r>
    <x v="110"/>
    <x v="87"/>
    <x v="35"/>
    <x v="54"/>
    <x v="9"/>
    <x v="42"/>
    <x v="83"/>
    <x v="42"/>
    <x v="54"/>
    <x v="9"/>
    <x v="42"/>
    <s v="707712.3893"/>
    <s v="126214.115"/>
    <x v="5"/>
    <x v="87"/>
    <x v="35"/>
    <n v="164"/>
    <n v="176"/>
    <n v="45"/>
    <n v="382"/>
    <x v="42"/>
    <n v="164"/>
    <n v="176"/>
    <n v="42"/>
    <x v="2"/>
    <s v="707712.3893"/>
    <s v="126214.115"/>
    <n v="5"/>
    <x v="110"/>
    <x v="110"/>
    <n v="91"/>
    <n v="5"/>
  </r>
  <r>
    <x v="111"/>
    <x v="93"/>
    <x v="49"/>
    <x v="3"/>
    <x v="76"/>
    <x v="21"/>
    <x v="22"/>
    <x v="51"/>
    <x v="3"/>
    <x v="76"/>
    <x v="21"/>
    <s v="908930.1793"/>
    <s v="138323.7161"/>
    <x v="40"/>
    <x v="93"/>
    <x v="49"/>
    <n v="135"/>
    <n v="178"/>
    <n v="39"/>
    <n v="316"/>
    <x v="51"/>
    <n v="135"/>
    <n v="145"/>
    <n v="36"/>
    <x v="3"/>
    <s v="908930.1793"/>
    <s v="138323.7161"/>
    <n v="38"/>
    <x v="111"/>
    <x v="111"/>
    <n v="89"/>
    <n v="6"/>
  </r>
  <r>
    <x v="112"/>
    <x v="87"/>
    <x v="1"/>
    <x v="78"/>
    <x v="5"/>
    <x v="48"/>
    <x v="91"/>
    <x v="58"/>
    <x v="78"/>
    <x v="5"/>
    <x v="48"/>
    <s v="721836.4354"/>
    <s v="125085.2792"/>
    <x v="30"/>
    <x v="87"/>
    <x v="1"/>
    <n v="172"/>
    <n v="165"/>
    <n v="48"/>
    <n v="354"/>
    <x v="58"/>
    <n v="172"/>
    <n v="137"/>
    <n v="45"/>
    <x v="2"/>
    <s v="721836.4354"/>
    <s v="125085.2792"/>
    <n v="33"/>
    <x v="112"/>
    <x v="112"/>
    <n v="83"/>
    <n v="5"/>
  </r>
  <r>
    <x v="113"/>
    <x v="77"/>
    <x v="58"/>
    <x v="46"/>
    <x v="13"/>
    <x v="48"/>
    <x v="61"/>
    <x v="48"/>
    <x v="46"/>
    <x v="13"/>
    <x v="48"/>
    <s v="669435.8851"/>
    <s v="121689.2297"/>
    <x v="40"/>
    <x v="77"/>
    <x v="58"/>
    <n v="176"/>
    <n v="179"/>
    <n v="48"/>
    <n v="367"/>
    <x v="48"/>
    <n v="176"/>
    <n v="146"/>
    <n v="45"/>
    <x v="3"/>
    <s v="669435.8851"/>
    <s v="121689.2297"/>
    <n v="38"/>
    <x v="113"/>
    <x v="113"/>
    <n v="95"/>
    <n v="6"/>
  </r>
  <r>
    <x v="114"/>
    <x v="94"/>
    <x v="1"/>
    <x v="79"/>
    <x v="60"/>
    <x v="49"/>
    <x v="92"/>
    <x v="58"/>
    <x v="79"/>
    <x v="60"/>
    <x v="49"/>
    <s v="715253.8152"/>
    <s v="136612.8434"/>
    <x v="41"/>
    <x v="94"/>
    <x v="1"/>
    <n v="221"/>
    <n v="188"/>
    <n v="58"/>
    <n v="453"/>
    <x v="58"/>
    <n v="221"/>
    <n v="177"/>
    <n v="55"/>
    <x v="4"/>
    <s v="715253.8152"/>
    <s v="136612.8434"/>
    <n v="16"/>
    <x v="114"/>
    <x v="114"/>
    <n v="99"/>
    <n v="7"/>
  </r>
  <r>
    <x v="115"/>
    <x v="8"/>
    <x v="35"/>
    <x v="39"/>
    <x v="10"/>
    <x v="4"/>
    <x v="93"/>
    <x v="42"/>
    <x v="39"/>
    <x v="10"/>
    <x v="4"/>
    <s v="634543.6721"/>
    <s v="113268.9305"/>
    <x v="42"/>
    <x v="8"/>
    <x v="35"/>
    <n v="180"/>
    <n v="113"/>
    <n v="41"/>
    <n v="330"/>
    <x v="42"/>
    <n v="180"/>
    <n v="113"/>
    <n v="37"/>
    <x v="0"/>
    <s v="634543.6721"/>
    <s v="113268.9305"/>
    <n v="6"/>
    <x v="115"/>
    <x v="115"/>
    <n v="79"/>
    <n v="4"/>
  </r>
  <r>
    <x v="116"/>
    <x v="87"/>
    <x v="1"/>
    <x v="6"/>
    <x v="77"/>
    <x v="50"/>
    <x v="12"/>
    <x v="58"/>
    <x v="6"/>
    <x v="77"/>
    <x v="50"/>
    <s v="815522.9775"/>
    <s v="132317.068"/>
    <x v="43"/>
    <x v="87"/>
    <x v="1"/>
    <n v="121"/>
    <n v="202"/>
    <n v="62"/>
    <n v="343"/>
    <x v="58"/>
    <n v="121"/>
    <n v="165"/>
    <n v="57"/>
    <x v="3"/>
    <s v="815522.9775"/>
    <s v="132317.068"/>
    <n v="44"/>
    <x v="116"/>
    <x v="116"/>
    <n v="90"/>
    <n v="6"/>
  </r>
  <r>
    <x v="117"/>
    <x v="95"/>
    <x v="32"/>
    <x v="63"/>
    <x v="8"/>
    <x v="51"/>
    <x v="94"/>
    <x v="37"/>
    <x v="63"/>
    <x v="8"/>
    <x v="51"/>
    <s v="743580.5641"/>
    <s v="137242.2508"/>
    <x v="41"/>
    <x v="95"/>
    <x v="32"/>
    <n v="193"/>
    <n v="189"/>
    <n v="51"/>
    <n v="419"/>
    <x v="37"/>
    <n v="193"/>
    <n v="180"/>
    <n v="46"/>
    <x v="3"/>
    <s v="743580.5641"/>
    <s v="137242.2508"/>
    <n v="16"/>
    <x v="117"/>
    <x v="117"/>
    <n v="91"/>
    <n v="6"/>
  </r>
  <r>
    <x v="118"/>
    <x v="46"/>
    <x v="57"/>
    <x v="80"/>
    <x v="45"/>
    <x v="29"/>
    <x v="95"/>
    <x v="60"/>
    <x v="80"/>
    <x v="45"/>
    <x v="29"/>
    <s v="920755.2999"/>
    <s v="147667.977"/>
    <x v="40"/>
    <x v="46"/>
    <x v="57"/>
    <n v="184"/>
    <n v="184"/>
    <n v="30"/>
    <n v="362"/>
    <x v="60"/>
    <n v="184"/>
    <n v="153"/>
    <n v="25"/>
    <x v="3"/>
    <s v="920755.2999"/>
    <s v="147667.977"/>
    <n v="38"/>
    <x v="118"/>
    <x v="118"/>
    <n v="92"/>
    <n v="6"/>
  </r>
  <r>
    <x v="119"/>
    <x v="96"/>
    <x v="52"/>
    <x v="81"/>
    <x v="78"/>
    <x v="52"/>
    <x v="96"/>
    <x v="53"/>
    <x v="81"/>
    <x v="78"/>
    <x v="52"/>
    <s v="950100.5905"/>
    <s v="166509.0531"/>
    <x v="37"/>
    <x v="96"/>
    <x v="52"/>
    <n v="219"/>
    <n v="207"/>
    <n v="80"/>
    <n v="501"/>
    <x v="53"/>
    <n v="219"/>
    <n v="207"/>
    <n v="75"/>
    <x v="3"/>
    <s v="950100.5905"/>
    <s v="166509.0531"/>
    <n v="7"/>
    <x v="119"/>
    <x v="119"/>
    <n v="119"/>
    <n v="6"/>
  </r>
  <r>
    <x v="120"/>
    <x v="64"/>
    <x v="29"/>
    <x v="80"/>
    <x v="70"/>
    <x v="42"/>
    <x v="71"/>
    <x v="25"/>
    <x v="80"/>
    <x v="70"/>
    <x v="42"/>
    <s v="520897.8536"/>
    <s v="107600.8068"/>
    <x v="37"/>
    <x v="64"/>
    <x v="29"/>
    <n v="184"/>
    <n v="154"/>
    <n v="45"/>
    <n v="378"/>
    <x v="25"/>
    <n v="184"/>
    <n v="154"/>
    <n v="40"/>
    <x v="2"/>
    <s v="520897.8536"/>
    <s v="107600.8068"/>
    <n v="7"/>
    <x v="120"/>
    <x v="120"/>
    <n v="80"/>
    <n v="5"/>
  </r>
  <r>
    <x v="121"/>
    <x v="97"/>
    <x v="45"/>
    <x v="45"/>
    <x v="40"/>
    <x v="42"/>
    <x v="97"/>
    <x v="45"/>
    <x v="45"/>
    <x v="40"/>
    <x v="42"/>
    <s v="824924.2682"/>
    <s v="137963.1841"/>
    <x v="37"/>
    <x v="97"/>
    <x v="45"/>
    <n v="140"/>
    <n v="195"/>
    <n v="45"/>
    <n v="375"/>
    <x v="45"/>
    <n v="140"/>
    <n v="195"/>
    <n v="40"/>
    <x v="3"/>
    <s v="824924.2682"/>
    <s v="137963.1841"/>
    <n v="7"/>
    <x v="121"/>
    <x v="121"/>
    <n v="88"/>
    <n v="6"/>
  </r>
  <r>
    <x v="122"/>
    <x v="13"/>
    <x v="46"/>
    <x v="12"/>
    <x v="76"/>
    <x v="38"/>
    <x v="48"/>
    <x v="17"/>
    <x v="12"/>
    <x v="76"/>
    <x v="38"/>
    <s v="500885.0739"/>
    <s v="101239.6567"/>
    <x v="44"/>
    <x v="13"/>
    <x v="46"/>
    <n v="134"/>
    <n v="178"/>
    <n v="25"/>
    <n v="325"/>
    <x v="17"/>
    <n v="134"/>
    <n v="171"/>
    <n v="20"/>
    <x v="3"/>
    <s v="500885.0739"/>
    <s v="101239.6567"/>
    <n v="14"/>
    <x v="122"/>
    <x v="122"/>
    <n v="81"/>
    <n v="6"/>
  </r>
  <r>
    <x v="123"/>
    <x v="98"/>
    <x v="8"/>
    <x v="33"/>
    <x v="37"/>
    <x v="12"/>
    <x v="98"/>
    <x v="32"/>
    <x v="33"/>
    <x v="37"/>
    <x v="12"/>
    <s v="197033.4941"/>
    <s v="49173.01447"/>
    <x v="45"/>
    <x v="98"/>
    <x v="8"/>
    <n v="114"/>
    <n v="129"/>
    <n v="10"/>
    <n v="192"/>
    <x v="32"/>
    <n v="114"/>
    <n v="73"/>
    <n v="5"/>
    <x v="1"/>
    <s v="197033.4941"/>
    <s v="49173.01447"/>
    <n v="63"/>
    <x v="123"/>
    <x v="123"/>
    <n v="47"/>
    <n v="3"/>
  </r>
  <r>
    <x v="124"/>
    <x v="21"/>
    <x v="26"/>
    <x v="68"/>
    <x v="1"/>
    <x v="16"/>
    <x v="99"/>
    <x v="0"/>
    <x v="68"/>
    <x v="1"/>
    <x v="16"/>
    <s v="298715.9583"/>
    <s v="78364.43625"/>
    <x v="46"/>
    <x v="21"/>
    <x v="26"/>
    <n v="188"/>
    <n v="128"/>
    <n v="23"/>
    <n v="324"/>
    <x v="0"/>
    <n v="188"/>
    <n v="119"/>
    <n v="17"/>
    <x v="0"/>
    <s v="298715.9583"/>
    <s v="78364.43625"/>
    <n v="17"/>
    <x v="124"/>
    <x v="124"/>
    <n v="67"/>
    <n v="4"/>
  </r>
  <r>
    <x v="125"/>
    <x v="35"/>
    <x v="20"/>
    <x v="24"/>
    <x v="18"/>
    <x v="20"/>
    <x v="100"/>
    <x v="20"/>
    <x v="24"/>
    <x v="18"/>
    <x v="20"/>
    <s v="256677.5961"/>
    <s v="64620.98365"/>
    <x v="9"/>
    <x v="35"/>
    <x v="20"/>
    <n v="142"/>
    <n v="133"/>
    <n v="13"/>
    <n v="243"/>
    <x v="20"/>
    <n v="142"/>
    <n v="94"/>
    <n v="7"/>
    <x v="1"/>
    <s v="256677.5961"/>
    <s v="64620.98365"/>
    <n v="47"/>
    <x v="125"/>
    <x v="125"/>
    <n v="69"/>
    <n v="3"/>
  </r>
  <r>
    <x v="126"/>
    <x v="50"/>
    <x v="21"/>
    <x v="63"/>
    <x v="79"/>
    <x v="15"/>
    <x v="24"/>
    <x v="14"/>
    <x v="63"/>
    <x v="79"/>
    <x v="15"/>
    <s v="280197.2972"/>
    <s v="73817.75675"/>
    <x v="13"/>
    <x v="50"/>
    <x v="21"/>
    <n v="193"/>
    <n v="121"/>
    <n v="21"/>
    <n v="312"/>
    <x v="14"/>
    <n v="193"/>
    <n v="104"/>
    <n v="15"/>
    <x v="0"/>
    <s v="280197.2972"/>
    <s v="73817.75675"/>
    <n v="25"/>
    <x v="126"/>
    <x v="126"/>
    <n v="70"/>
    <n v="4"/>
  </r>
  <r>
    <x v="127"/>
    <x v="34"/>
    <x v="59"/>
    <x v="82"/>
    <x v="80"/>
    <x v="23"/>
    <x v="101"/>
    <x v="61"/>
    <x v="82"/>
    <x v="80"/>
    <x v="23"/>
    <s v="224759.7551"/>
    <s v="62708.37795"/>
    <x v="44"/>
    <x v="34"/>
    <x v="59"/>
    <n v="146"/>
    <n v="111"/>
    <n v="20"/>
    <n v="265"/>
    <x v="61"/>
    <n v="146"/>
    <n v="105"/>
    <n v="14"/>
    <x v="0"/>
    <s v="224759.7551"/>
    <s v="62708.37795"/>
    <n v="14"/>
    <x v="127"/>
    <x v="127"/>
    <n v="60"/>
    <n v="4"/>
  </r>
  <r>
    <x v="128"/>
    <x v="99"/>
    <x v="17"/>
    <x v="83"/>
    <x v="81"/>
    <x v="30"/>
    <x v="102"/>
    <x v="7"/>
    <x v="83"/>
    <x v="81"/>
    <x v="30"/>
    <s v="177596.2965"/>
    <s v="52103.66669"/>
    <x v="47"/>
    <x v="99"/>
    <x v="17"/>
    <n v="118"/>
    <n v="90"/>
    <n v="16"/>
    <n v="218"/>
    <x v="7"/>
    <n v="118"/>
    <n v="90"/>
    <n v="10"/>
    <x v="1"/>
    <s v="177596.2965"/>
    <s v="52103.66669"/>
    <n v="8"/>
    <x v="128"/>
    <x v="128"/>
    <n v="52"/>
    <n v="3"/>
  </r>
  <r>
    <x v="129"/>
    <x v="43"/>
    <x v="40"/>
    <x v="48"/>
    <x v="82"/>
    <x v="16"/>
    <x v="103"/>
    <x v="23"/>
    <x v="48"/>
    <x v="82"/>
    <x v="16"/>
    <s v="206605.5344"/>
    <s v="58674.4981"/>
    <x v="48"/>
    <x v="43"/>
    <x v="40"/>
    <n v="161"/>
    <n v="92"/>
    <n v="23"/>
    <n v="226"/>
    <x v="23"/>
    <n v="161"/>
    <n v="48"/>
    <n v="17"/>
    <x v="1"/>
    <s v="206605.5344"/>
    <s v="58674.4981"/>
    <n v="52"/>
    <x v="129"/>
    <x v="129"/>
    <n v="60"/>
    <n v="3"/>
  </r>
  <r>
    <x v="130"/>
    <x v="40"/>
    <x v="9"/>
    <x v="84"/>
    <x v="83"/>
    <x v="20"/>
    <x v="104"/>
    <x v="43"/>
    <x v="84"/>
    <x v="83"/>
    <x v="20"/>
    <s v="273833.5007"/>
    <s v="70725.01506"/>
    <x v="47"/>
    <x v="40"/>
    <x v="9"/>
    <n v="182"/>
    <n v="85"/>
    <n v="13"/>
    <n v="274"/>
    <x v="43"/>
    <n v="182"/>
    <n v="85"/>
    <n v="7"/>
    <x v="0"/>
    <s v="273833.5007"/>
    <s v="70725.01506"/>
    <n v="8"/>
    <x v="130"/>
    <x v="130"/>
    <n v="53"/>
    <n v="4"/>
  </r>
  <r>
    <x v="131"/>
    <x v="100"/>
    <x v="60"/>
    <x v="85"/>
    <x v="3"/>
    <x v="30"/>
    <x v="105"/>
    <x v="62"/>
    <x v="85"/>
    <x v="3"/>
    <x v="30"/>
    <s v="255925.3136"/>
    <s v="48113.27822"/>
    <x v="9"/>
    <x v="100"/>
    <x v="60"/>
    <n v="81"/>
    <n v="91"/>
    <n v="16"/>
    <n v="143"/>
    <x v="62"/>
    <n v="81"/>
    <n v="52"/>
    <n v="10"/>
    <x v="1"/>
    <s v="255925.3136"/>
    <s v="48113.27822"/>
    <n v="47"/>
    <x v="131"/>
    <x v="131"/>
    <n v="45"/>
    <n v="3"/>
  </r>
  <r>
    <x v="132"/>
    <x v="101"/>
    <x v="61"/>
    <x v="86"/>
    <x v="84"/>
    <x v="30"/>
    <x v="106"/>
    <x v="15"/>
    <x v="86"/>
    <x v="84"/>
    <x v="30"/>
    <s v="209162.288"/>
    <s v="49064.60592"/>
    <x v="47"/>
    <x v="101"/>
    <x v="61"/>
    <n v="106"/>
    <n v="83"/>
    <n v="16"/>
    <n v="199"/>
    <x v="15"/>
    <n v="106"/>
    <n v="83"/>
    <n v="10"/>
    <x v="1"/>
    <s v="209162.288"/>
    <s v="49064.60592"/>
    <n v="8"/>
    <x v="132"/>
    <x v="132"/>
    <n v="38"/>
    <n v="3"/>
  </r>
  <r>
    <x v="133"/>
    <x v="102"/>
    <x v="62"/>
    <x v="87"/>
    <x v="85"/>
    <x v="12"/>
    <x v="107"/>
    <x v="63"/>
    <x v="87"/>
    <x v="85"/>
    <x v="12"/>
    <s v="156244.5379"/>
    <s v="37822.00841"/>
    <x v="8"/>
    <x v="102"/>
    <x v="62"/>
    <n v="90"/>
    <n v="55"/>
    <n v="10"/>
    <n v="148"/>
    <x v="63"/>
    <n v="90"/>
    <n v="54"/>
    <n v="4"/>
    <x v="1"/>
    <s v="156244.5379"/>
    <s v="37822.00841"/>
    <n v="9"/>
    <x v="133"/>
    <x v="133"/>
    <n v="30"/>
    <n v="3"/>
  </r>
  <r>
    <x v="134"/>
    <x v="103"/>
    <x v="63"/>
    <x v="88"/>
    <x v="86"/>
    <x v="20"/>
    <x v="108"/>
    <x v="64"/>
    <x v="88"/>
    <x v="86"/>
    <x v="20"/>
    <s v="116425.6543"/>
    <s v="34598.30888"/>
    <x v="47"/>
    <x v="103"/>
    <x v="63"/>
    <n v="95"/>
    <n v="52"/>
    <n v="13"/>
    <n v="154"/>
    <x v="64"/>
    <n v="95"/>
    <n v="52"/>
    <n v="7"/>
    <x v="5"/>
    <s v="116425.6543"/>
    <s v="34598.30888"/>
    <n v="8"/>
    <x v="134"/>
    <x v="134"/>
    <n v="38"/>
    <n v="2"/>
  </r>
  <r>
    <x v="135"/>
    <x v="104"/>
    <x v="64"/>
    <x v="89"/>
    <x v="87"/>
    <x v="17"/>
    <x v="109"/>
    <x v="65"/>
    <x v="89"/>
    <x v="87"/>
    <x v="17"/>
    <s v="128336.749"/>
    <s v="33270.30741"/>
    <x v="47"/>
    <x v="104"/>
    <x v="64"/>
    <n v="68"/>
    <n v="54"/>
    <n v="17"/>
    <n v="133"/>
    <x v="65"/>
    <n v="68"/>
    <n v="54"/>
    <n v="11"/>
    <x v="5"/>
    <s v="128336.749"/>
    <s v="33270.30741"/>
    <n v="8"/>
    <x v="135"/>
    <x v="135"/>
    <n v="36"/>
    <n v="2"/>
  </r>
  <r>
    <x v="136"/>
    <x v="105"/>
    <x v="65"/>
    <x v="90"/>
    <x v="88"/>
    <x v="20"/>
    <x v="110"/>
    <x v="66"/>
    <x v="90"/>
    <x v="88"/>
    <x v="20"/>
    <s v="202569.3055"/>
    <s v="43071.23749"/>
    <x v="49"/>
    <x v="105"/>
    <x v="65"/>
    <n v="86"/>
    <n v="75"/>
    <n v="13"/>
    <n v="135"/>
    <x v="66"/>
    <n v="86"/>
    <n v="42"/>
    <n v="7"/>
    <x v="1"/>
    <s v="202569.3055"/>
    <s v="43071.23749"/>
    <n v="41"/>
    <x v="136"/>
    <x v="136"/>
    <n v="51"/>
    <n v="3"/>
  </r>
  <r>
    <x v="137"/>
    <x v="106"/>
    <x v="9"/>
    <x v="43"/>
    <x v="81"/>
    <x v="5"/>
    <x v="111"/>
    <x v="43"/>
    <x v="43"/>
    <x v="81"/>
    <x v="5"/>
    <s v="206238.2754"/>
    <s v="53961.44478"/>
    <x v="50"/>
    <x v="106"/>
    <x v="9"/>
    <n v="152"/>
    <n v="90"/>
    <n v="12"/>
    <n v="201"/>
    <x v="43"/>
    <n v="152"/>
    <n v="43"/>
    <n v="6"/>
    <x v="1"/>
    <s v="206238.2754"/>
    <s v="53961.44478"/>
    <n v="55"/>
    <x v="137"/>
    <x v="137"/>
    <n v="60"/>
    <n v="3"/>
  </r>
  <r>
    <x v="138"/>
    <x v="107"/>
    <x v="60"/>
    <x v="54"/>
    <x v="43"/>
    <x v="19"/>
    <x v="112"/>
    <x v="62"/>
    <x v="54"/>
    <x v="43"/>
    <x v="19"/>
    <s v="226725.329"/>
    <s v="62405.27961"/>
    <x v="27"/>
    <x v="107"/>
    <x v="60"/>
    <n v="164"/>
    <n v="106"/>
    <n v="15"/>
    <n v="269"/>
    <x v="62"/>
    <n v="164"/>
    <n v="96"/>
    <n v="9"/>
    <x v="1"/>
    <s v="226725.329"/>
    <s v="62405.27961"/>
    <n v="18"/>
    <x v="138"/>
    <x v="138"/>
    <n v="63"/>
    <n v="3"/>
  </r>
  <r>
    <x v="139"/>
    <x v="108"/>
    <x v="26"/>
    <x v="91"/>
    <x v="35"/>
    <x v="19"/>
    <x v="113"/>
    <x v="0"/>
    <x v="91"/>
    <x v="35"/>
    <x v="19"/>
    <s v="216717.2424"/>
    <s v="64624.55182"/>
    <x v="47"/>
    <x v="108"/>
    <x v="26"/>
    <n v="177"/>
    <n v="115"/>
    <n v="15"/>
    <n v="301"/>
    <x v="0"/>
    <n v="177"/>
    <n v="115"/>
    <n v="9"/>
    <x v="0"/>
    <s v="216717.2424"/>
    <s v="64624.55182"/>
    <n v="8"/>
    <x v="139"/>
    <x v="139"/>
    <n v="69"/>
    <n v="4"/>
  </r>
  <r>
    <x v="140"/>
    <x v="109"/>
    <x v="59"/>
    <x v="25"/>
    <x v="89"/>
    <x v="12"/>
    <x v="114"/>
    <x v="61"/>
    <x v="25"/>
    <x v="89"/>
    <x v="12"/>
    <s v="221510.6664"/>
    <s v="58935.95998"/>
    <x v="47"/>
    <x v="109"/>
    <x v="59"/>
    <n v="154"/>
    <n v="79"/>
    <n v="10"/>
    <n v="237"/>
    <x v="61"/>
    <n v="154"/>
    <n v="79"/>
    <n v="4"/>
    <x v="1"/>
    <s v="221510.6664"/>
    <s v="58935.95998"/>
    <n v="8"/>
    <x v="140"/>
    <x v="140"/>
    <n v="55"/>
    <n v="3"/>
  </r>
  <r>
    <x v="141"/>
    <x v="98"/>
    <x v="37"/>
    <x v="12"/>
    <x v="43"/>
    <x v="20"/>
    <x v="115"/>
    <x v="31"/>
    <x v="12"/>
    <x v="43"/>
    <x v="20"/>
    <s v="248522.993"/>
    <s v="62087.06937"/>
    <x v="47"/>
    <x v="98"/>
    <x v="37"/>
    <n v="134"/>
    <n v="106"/>
    <n v="13"/>
    <n v="247"/>
    <x v="31"/>
    <n v="134"/>
    <n v="106"/>
    <n v="7"/>
    <x v="0"/>
    <s v="248522.993"/>
    <s v="62087.06937"/>
    <n v="8"/>
    <x v="141"/>
    <x v="141"/>
    <n v="70"/>
    <n v="4"/>
  </r>
  <r>
    <x v="142"/>
    <x v="110"/>
    <x v="37"/>
    <x v="20"/>
    <x v="84"/>
    <x v="53"/>
    <x v="116"/>
    <x v="31"/>
    <x v="20"/>
    <x v="84"/>
    <x v="53"/>
    <s v="281745.8385"/>
    <s v="63637.12546"/>
    <x v="47"/>
    <x v="110"/>
    <x v="37"/>
    <n v="133"/>
    <n v="83"/>
    <n v="11"/>
    <n v="221"/>
    <x v="31"/>
    <n v="133"/>
    <n v="83"/>
    <n v="5"/>
    <x v="1"/>
    <s v="281745.8385"/>
    <s v="63637.12546"/>
    <n v="8"/>
    <x v="142"/>
    <x v="142"/>
    <n v="44"/>
    <n v="3"/>
  </r>
  <r>
    <x v="143"/>
    <x v="111"/>
    <x v="8"/>
    <x v="92"/>
    <x v="90"/>
    <x v="19"/>
    <x v="117"/>
    <x v="32"/>
    <x v="92"/>
    <x v="90"/>
    <x v="19"/>
    <s v="252086.8299"/>
    <s v="53527.81469"/>
    <x v="14"/>
    <x v="111"/>
    <x v="8"/>
    <n v="113"/>
    <n v="100"/>
    <n v="15"/>
    <n v="172"/>
    <x v="32"/>
    <n v="113"/>
    <n v="50"/>
    <n v="9"/>
    <x v="1"/>
    <s v="252086.8299"/>
    <s v="53527.81469"/>
    <n v="58"/>
    <x v="143"/>
    <x v="143"/>
    <n v="60"/>
    <n v="3"/>
  </r>
  <r>
    <x v="144"/>
    <x v="112"/>
    <x v="3"/>
    <x v="57"/>
    <x v="91"/>
    <x v="14"/>
    <x v="118"/>
    <x v="5"/>
    <x v="57"/>
    <x v="91"/>
    <x v="14"/>
    <s v="312470.2657"/>
    <s v="83682.32391"/>
    <x v="51"/>
    <x v="112"/>
    <x v="3"/>
    <n v="211"/>
    <n v="142"/>
    <n v="19"/>
    <n v="346"/>
    <x v="5"/>
    <n v="211"/>
    <n v="122"/>
    <n v="13"/>
    <x v="0"/>
    <s v="312470.2657"/>
    <s v="83682.32391"/>
    <n v="28"/>
    <x v="144"/>
    <x v="144"/>
    <n v="74"/>
    <n v="4"/>
  </r>
  <r>
    <x v="145"/>
    <x v="113"/>
    <x v="13"/>
    <x v="32"/>
    <x v="92"/>
    <x v="25"/>
    <x v="119"/>
    <x v="67"/>
    <x v="32"/>
    <x v="92"/>
    <x v="25"/>
    <s v="303865.4188"/>
    <s v="68867.88769"/>
    <x v="34"/>
    <x v="113"/>
    <x v="13"/>
    <n v="148"/>
    <n v="119"/>
    <n v="22"/>
    <n v="255"/>
    <x v="67"/>
    <n v="148"/>
    <n v="91"/>
    <n v="16"/>
    <x v="0"/>
    <s v="303865.4188"/>
    <s v="68867.88769"/>
    <n v="36"/>
    <x v="145"/>
    <x v="145"/>
    <n v="64"/>
    <n v="4"/>
  </r>
  <r>
    <x v="146"/>
    <x v="108"/>
    <x v="2"/>
    <x v="41"/>
    <x v="93"/>
    <x v="2"/>
    <x v="120"/>
    <x v="16"/>
    <x v="41"/>
    <x v="93"/>
    <x v="2"/>
    <s v="265895.2309"/>
    <s v="71090.57078"/>
    <x v="44"/>
    <x v="108"/>
    <x v="2"/>
    <n v="170"/>
    <n v="123"/>
    <n v="14"/>
    <n v="295"/>
    <x v="16"/>
    <n v="170"/>
    <n v="117"/>
    <n v="8"/>
    <x v="0"/>
    <s v="265895.2309"/>
    <s v="71090.57078"/>
    <n v="14"/>
    <x v="146"/>
    <x v="146"/>
    <n v="54"/>
    <n v="4"/>
  </r>
  <r>
    <x v="147"/>
    <x v="114"/>
    <x v="20"/>
    <x v="93"/>
    <x v="94"/>
    <x v="13"/>
    <x v="121"/>
    <x v="20"/>
    <x v="93"/>
    <x v="94"/>
    <x v="13"/>
    <s v="214806.4924"/>
    <s v="60132.58432"/>
    <x v="17"/>
    <x v="114"/>
    <x v="20"/>
    <n v="129"/>
    <n v="134"/>
    <n v="18"/>
    <n v="251"/>
    <x v="20"/>
    <n v="129"/>
    <n v="110"/>
    <n v="12"/>
    <x v="0"/>
    <s v="214806.4924"/>
    <s v="60132.58432"/>
    <n v="32"/>
    <x v="147"/>
    <x v="147"/>
    <n v="53"/>
    <n v="4"/>
  </r>
  <r>
    <x v="148"/>
    <x v="115"/>
    <x v="27"/>
    <x v="94"/>
    <x v="33"/>
    <x v="33"/>
    <x v="39"/>
    <x v="22"/>
    <x v="94"/>
    <x v="33"/>
    <x v="33"/>
    <s v="198683.6467"/>
    <s v="57001.5282"/>
    <x v="52"/>
    <x v="115"/>
    <x v="27"/>
    <n v="120"/>
    <n v="149"/>
    <n v="29"/>
    <n v="235"/>
    <x v="22"/>
    <n v="120"/>
    <n v="92"/>
    <n v="23"/>
    <x v="0"/>
    <s v="198683.6467"/>
    <s v="57001.5282"/>
    <n v="65"/>
    <x v="148"/>
    <x v="148"/>
    <n v="71"/>
    <n v="4"/>
  </r>
  <r>
    <x v="149"/>
    <x v="116"/>
    <x v="24"/>
    <x v="75"/>
    <x v="84"/>
    <x v="17"/>
    <x v="122"/>
    <x v="29"/>
    <x v="75"/>
    <x v="84"/>
    <x v="17"/>
    <s v="385411.7211"/>
    <s v="80407.0549"/>
    <x v="47"/>
    <x v="116"/>
    <x v="24"/>
    <n v="195"/>
    <n v="83"/>
    <n v="17"/>
    <n v="289"/>
    <x v="29"/>
    <n v="195"/>
    <n v="83"/>
    <n v="11"/>
    <x v="0"/>
    <s v="385411.7211"/>
    <s v="80407.0549"/>
    <n v="8"/>
    <x v="149"/>
    <x v="149"/>
    <n v="46"/>
    <n v="4"/>
  </r>
  <r>
    <x v="150"/>
    <x v="117"/>
    <x v="60"/>
    <x v="95"/>
    <x v="43"/>
    <x v="20"/>
    <x v="123"/>
    <x v="62"/>
    <x v="95"/>
    <x v="43"/>
    <x v="20"/>
    <s v="197303.1096"/>
    <s v="48597.27987"/>
    <x v="44"/>
    <x v="117"/>
    <x v="60"/>
    <n v="84"/>
    <n v="106"/>
    <n v="13"/>
    <n v="191"/>
    <x v="62"/>
    <n v="84"/>
    <n v="100"/>
    <n v="7"/>
    <x v="1"/>
    <s v="197303.1096"/>
    <s v="48597.27987"/>
    <n v="14"/>
    <x v="150"/>
    <x v="150"/>
    <n v="48"/>
    <n v="3"/>
  </r>
  <r>
    <x v="151"/>
    <x v="118"/>
    <x v="40"/>
    <x v="0"/>
    <x v="95"/>
    <x v="17"/>
    <x v="124"/>
    <x v="23"/>
    <x v="0"/>
    <x v="95"/>
    <x v="17"/>
    <s v="180455.577"/>
    <s v="46601.00193"/>
    <x v="47"/>
    <x v="118"/>
    <x v="40"/>
    <n v="102"/>
    <n v="77"/>
    <n v="17"/>
    <n v="190"/>
    <x v="23"/>
    <n v="102"/>
    <n v="77"/>
    <n v="11"/>
    <x v="1"/>
    <s v="180455.577"/>
    <s v="46601.00193"/>
    <n v="8"/>
    <x v="151"/>
    <x v="151"/>
    <n v="47"/>
    <n v="3"/>
  </r>
  <r>
    <x v="152"/>
    <x v="119"/>
    <x v="21"/>
    <x v="96"/>
    <x v="96"/>
    <x v="0"/>
    <x v="125"/>
    <x v="14"/>
    <x v="96"/>
    <x v="96"/>
    <x v="0"/>
    <s v="224405.5492"/>
    <s v="60876.49943"/>
    <x v="10"/>
    <x v="119"/>
    <x v="21"/>
    <n v="92"/>
    <n v="140"/>
    <n v="46"/>
    <n v="261"/>
    <x v="14"/>
    <n v="92"/>
    <n v="129"/>
    <n v="40"/>
    <x v="0"/>
    <s v="224405.5492"/>
    <s v="60876.49943"/>
    <n v="19"/>
    <x v="152"/>
    <x v="152"/>
    <n v="55"/>
    <n v="4"/>
  </r>
  <r>
    <x v="153"/>
    <x v="47"/>
    <x v="9"/>
    <x v="97"/>
    <x v="97"/>
    <x v="43"/>
    <x v="126"/>
    <x v="43"/>
    <x v="97"/>
    <x v="97"/>
    <x v="43"/>
    <s v="249551.6349"/>
    <s v="67099.64714"/>
    <x v="11"/>
    <x v="47"/>
    <x v="9"/>
    <n v="116"/>
    <n v="136"/>
    <n v="35"/>
    <n v="263"/>
    <x v="43"/>
    <n v="116"/>
    <n v="118"/>
    <n v="29"/>
    <x v="1"/>
    <s v="249551.6349"/>
    <s v="67099.64714"/>
    <n v="26"/>
    <x v="153"/>
    <x v="153"/>
    <n v="71"/>
    <n v="3"/>
  </r>
  <r>
    <x v="154"/>
    <x v="120"/>
    <x v="32"/>
    <x v="72"/>
    <x v="69"/>
    <x v="21"/>
    <x v="127"/>
    <x v="37"/>
    <x v="72"/>
    <x v="69"/>
    <x v="21"/>
    <s v="364415.6567"/>
    <s v="99157.40911"/>
    <x v="47"/>
    <x v="120"/>
    <x v="32"/>
    <n v="218"/>
    <n v="166"/>
    <n v="39"/>
    <n v="417"/>
    <x v="37"/>
    <n v="218"/>
    <n v="166"/>
    <n v="33"/>
    <x v="2"/>
    <s v="364415.6567"/>
    <s v="99157.40911"/>
    <n v="8"/>
    <x v="154"/>
    <x v="154"/>
    <n v="82"/>
    <n v="5"/>
  </r>
  <r>
    <x v="155"/>
    <x v="90"/>
    <x v="33"/>
    <x v="98"/>
    <x v="0"/>
    <x v="23"/>
    <x v="128"/>
    <x v="68"/>
    <x v="98"/>
    <x v="0"/>
    <x v="23"/>
    <s v="258447.2861"/>
    <s v="73780.25575"/>
    <x v="47"/>
    <x v="90"/>
    <x v="33"/>
    <n v="162"/>
    <n v="131"/>
    <n v="20"/>
    <n v="307"/>
    <x v="68"/>
    <n v="162"/>
    <n v="131"/>
    <n v="14"/>
    <x v="0"/>
    <s v="258447.2861"/>
    <s v="73780.25575"/>
    <n v="8"/>
    <x v="155"/>
    <x v="155"/>
    <n v="92"/>
    <n v="4"/>
  </r>
  <r>
    <x v="156"/>
    <x v="112"/>
    <x v="35"/>
    <x v="98"/>
    <x v="69"/>
    <x v="47"/>
    <x v="3"/>
    <x v="42"/>
    <x v="98"/>
    <x v="69"/>
    <x v="47"/>
    <s v="315605.2376"/>
    <s v="79644.47138"/>
    <x v="50"/>
    <x v="112"/>
    <x v="35"/>
    <n v="162"/>
    <n v="166"/>
    <n v="44"/>
    <n v="319"/>
    <x v="42"/>
    <n v="162"/>
    <n v="119"/>
    <n v="38"/>
    <x v="0"/>
    <s v="315605.2376"/>
    <s v="79644.47138"/>
    <n v="55"/>
    <x v="156"/>
    <x v="156"/>
    <n v="77"/>
    <n v="4"/>
  </r>
  <r>
    <x v="157"/>
    <x v="121"/>
    <x v="12"/>
    <x v="99"/>
    <x v="55"/>
    <x v="4"/>
    <x v="129"/>
    <x v="11"/>
    <x v="99"/>
    <x v="55"/>
    <x v="4"/>
    <s v="331473.2635"/>
    <s v="92232.59372"/>
    <x v="47"/>
    <x v="121"/>
    <x v="12"/>
    <n v="205"/>
    <n v="174"/>
    <n v="41"/>
    <n v="414"/>
    <x v="11"/>
    <n v="205"/>
    <n v="174"/>
    <n v="35"/>
    <x v="2"/>
    <s v="331473.2635"/>
    <s v="92232.59372"/>
    <n v="8"/>
    <x v="157"/>
    <x v="157"/>
    <n v="84"/>
    <n v="5"/>
  </r>
  <r>
    <x v="158"/>
    <x v="122"/>
    <x v="29"/>
    <x v="82"/>
    <x v="98"/>
    <x v="24"/>
    <x v="48"/>
    <x v="25"/>
    <x v="82"/>
    <x v="98"/>
    <x v="24"/>
    <s v="403576.4758"/>
    <s v="88761.88282"/>
    <x v="53"/>
    <x v="122"/>
    <x v="29"/>
    <n v="146"/>
    <n v="155"/>
    <n v="32"/>
    <n v="325"/>
    <x v="25"/>
    <n v="146"/>
    <n v="153"/>
    <n v="26"/>
    <x v="0"/>
    <s v="403576.4758"/>
    <s v="88761.88282"/>
    <n v="10"/>
    <x v="158"/>
    <x v="158"/>
    <n v="69"/>
    <n v="4"/>
  </r>
  <r>
    <x v="159"/>
    <x v="56"/>
    <x v="66"/>
    <x v="52"/>
    <x v="23"/>
    <x v="45"/>
    <x v="6"/>
    <x v="69"/>
    <x v="52"/>
    <x v="23"/>
    <x v="45"/>
    <s v="353122.6524"/>
    <s v="91541.03871"/>
    <x v="30"/>
    <x v="56"/>
    <x v="66"/>
    <n v="160"/>
    <n v="167"/>
    <n v="36"/>
    <n v="332"/>
    <x v="69"/>
    <n v="160"/>
    <n v="142"/>
    <n v="30"/>
    <x v="3"/>
    <s v="353122.6524"/>
    <s v="91541.03871"/>
    <n v="33"/>
    <x v="159"/>
    <x v="159"/>
    <n v="85"/>
    <n v="6"/>
  </r>
  <r>
    <x v="160"/>
    <x v="123"/>
    <x v="67"/>
    <x v="25"/>
    <x v="6"/>
    <x v="15"/>
    <x v="130"/>
    <x v="2"/>
    <x v="25"/>
    <x v="6"/>
    <x v="15"/>
    <s v="330952.1495"/>
    <s v="74425.69345"/>
    <x v="54"/>
    <x v="123"/>
    <x v="67"/>
    <n v="154"/>
    <n v="147"/>
    <n v="21"/>
    <n v="254"/>
    <x v="2"/>
    <n v="154"/>
    <n v="85"/>
    <n v="15"/>
    <x v="0"/>
    <s v="330952.1495"/>
    <s v="74425.69345"/>
    <n v="70"/>
    <x v="160"/>
    <x v="160"/>
    <n v="68"/>
    <n v="4"/>
  </r>
  <r>
    <x v="161"/>
    <x v="61"/>
    <x v="67"/>
    <x v="42"/>
    <x v="99"/>
    <x v="9"/>
    <x v="22"/>
    <x v="2"/>
    <x v="42"/>
    <x v="99"/>
    <x v="9"/>
    <s v="365266.0322"/>
    <s v="85073.9429"/>
    <x v="21"/>
    <x v="61"/>
    <x v="67"/>
    <n v="179"/>
    <n v="151"/>
    <n v="37"/>
    <n v="316"/>
    <x v="2"/>
    <n v="179"/>
    <n v="106"/>
    <n v="31"/>
    <x v="2"/>
    <s v="365266.0322"/>
    <s v="85073.9429"/>
    <n v="53"/>
    <x v="161"/>
    <x v="161"/>
    <n v="72"/>
    <n v="5"/>
  </r>
  <r>
    <x v="162"/>
    <x v="124"/>
    <x v="57"/>
    <x v="100"/>
    <x v="100"/>
    <x v="54"/>
    <x v="131"/>
    <x v="60"/>
    <x v="100"/>
    <x v="100"/>
    <x v="54"/>
    <s v="491138.8433"/>
    <s v="117642.4959"/>
    <x v="55"/>
    <x v="124"/>
    <x v="57"/>
    <n v="187"/>
    <n v="210"/>
    <n v="71"/>
    <n v="449"/>
    <x v="60"/>
    <n v="187"/>
    <n v="197"/>
    <n v="65"/>
    <x v="3"/>
    <s v="491138.8433"/>
    <s v="117642.4959"/>
    <n v="21"/>
    <x v="162"/>
    <x v="162"/>
    <n v="95"/>
    <n v="6"/>
  </r>
  <r>
    <x v="163"/>
    <x v="125"/>
    <x v="31"/>
    <x v="46"/>
    <x v="75"/>
    <x v="49"/>
    <x v="132"/>
    <x v="33"/>
    <x v="46"/>
    <x v="75"/>
    <x v="49"/>
    <s v="346685.3404"/>
    <s v="97441.68064"/>
    <x v="55"/>
    <x v="125"/>
    <x v="31"/>
    <n v="176"/>
    <n v="192"/>
    <n v="58"/>
    <n v="407"/>
    <x v="33"/>
    <n v="176"/>
    <n v="179"/>
    <n v="52"/>
    <x v="3"/>
    <s v="346685.3404"/>
    <s v="97441.68064"/>
    <n v="21"/>
    <x v="163"/>
    <x v="163"/>
    <n v="116"/>
    <n v="6"/>
  </r>
  <r>
    <x v="164"/>
    <x v="126"/>
    <x v="48"/>
    <x v="101"/>
    <x v="47"/>
    <x v="48"/>
    <x v="133"/>
    <x v="47"/>
    <x v="101"/>
    <x v="47"/>
    <x v="48"/>
    <s v="404716.4195"/>
    <s v="111064.4778"/>
    <x v="47"/>
    <x v="126"/>
    <x v="48"/>
    <n v="237"/>
    <n v="190"/>
    <n v="48"/>
    <n v="469"/>
    <x v="47"/>
    <n v="237"/>
    <n v="190"/>
    <n v="42"/>
    <x v="3"/>
    <s v="404716.4195"/>
    <s v="111064.4778"/>
    <n v="8"/>
    <x v="164"/>
    <x v="164"/>
    <n v="78"/>
    <n v="6"/>
  </r>
  <r>
    <x v="165"/>
    <x v="127"/>
    <x v="27"/>
    <x v="82"/>
    <x v="84"/>
    <x v="19"/>
    <x v="134"/>
    <x v="22"/>
    <x v="82"/>
    <x v="84"/>
    <x v="19"/>
    <s v="195413.8013"/>
    <s v="50827.24212"/>
    <x v="56"/>
    <x v="127"/>
    <x v="27"/>
    <n v="146"/>
    <n v="83"/>
    <n v="15"/>
    <n v="186"/>
    <x v="22"/>
    <n v="146"/>
    <n v="31"/>
    <n v="9"/>
    <x v="0"/>
    <s v="195413.8013"/>
    <s v="50827.24212"/>
    <n v="60"/>
    <x v="165"/>
    <x v="165"/>
    <n v="59"/>
    <n v="4"/>
  </r>
  <r>
    <x v="166"/>
    <x v="128"/>
    <x v="3"/>
    <x v="102"/>
    <x v="32"/>
    <x v="14"/>
    <x v="135"/>
    <x v="5"/>
    <x v="102"/>
    <x v="32"/>
    <x v="14"/>
    <s v="252991.9339"/>
    <s v="73649.27405"/>
    <x v="47"/>
    <x v="128"/>
    <x v="3"/>
    <n v="166"/>
    <n v="143"/>
    <n v="19"/>
    <n v="322"/>
    <x v="5"/>
    <n v="166"/>
    <n v="143"/>
    <n v="13"/>
    <x v="0"/>
    <s v="252991.9339"/>
    <s v="73649.27405"/>
    <n v="8"/>
    <x v="166"/>
    <x v="166"/>
    <n v="59"/>
    <n v="4"/>
  </r>
  <r>
    <x v="167"/>
    <x v="10"/>
    <x v="6"/>
    <x v="103"/>
    <x v="16"/>
    <x v="15"/>
    <x v="136"/>
    <x v="10"/>
    <x v="103"/>
    <x v="16"/>
    <x v="15"/>
    <s v="233419.1235"/>
    <s v="59887.72111"/>
    <x v="31"/>
    <x v="10"/>
    <x v="6"/>
    <n v="103"/>
    <n v="135"/>
    <n v="21"/>
    <n v="227"/>
    <x v="10"/>
    <n v="103"/>
    <n v="109"/>
    <n v="15"/>
    <x v="0"/>
    <s v="233419.1235"/>
    <s v="59887.72111"/>
    <n v="34"/>
    <x v="167"/>
    <x v="167"/>
    <n v="56"/>
    <n v="4"/>
  </r>
  <r>
    <x v="168"/>
    <x v="19"/>
    <x v="17"/>
    <x v="10"/>
    <x v="53"/>
    <x v="14"/>
    <x v="22"/>
    <x v="7"/>
    <x v="10"/>
    <x v="53"/>
    <x v="14"/>
    <s v="242339.5871"/>
    <s v="69930.56284"/>
    <x v="15"/>
    <x v="19"/>
    <x v="17"/>
    <n v="150"/>
    <n v="175"/>
    <n v="19"/>
    <n v="316"/>
    <x v="7"/>
    <n v="150"/>
    <n v="153"/>
    <n v="13"/>
    <x v="2"/>
    <s v="242339.5871"/>
    <s v="69930.56284"/>
    <n v="30"/>
    <x v="168"/>
    <x v="168"/>
    <n v="70"/>
    <n v="5"/>
  </r>
  <r>
    <x v="169"/>
    <x v="88"/>
    <x v="52"/>
    <x v="48"/>
    <x v="73"/>
    <x v="55"/>
    <x v="137"/>
    <x v="53"/>
    <x v="48"/>
    <x v="73"/>
    <x v="55"/>
    <s v="321617.0837"/>
    <s v="98185.53754"/>
    <x v="47"/>
    <x v="88"/>
    <x v="52"/>
    <n v="161"/>
    <n v="194"/>
    <n v="85"/>
    <n v="434"/>
    <x v="53"/>
    <n v="161"/>
    <n v="194"/>
    <n v="79"/>
    <x v="2"/>
    <s v="321617.0837"/>
    <s v="98185.53754"/>
    <n v="8"/>
    <x v="169"/>
    <x v="169"/>
    <n v="96"/>
    <n v="5"/>
  </r>
  <r>
    <x v="170"/>
    <x v="50"/>
    <x v="48"/>
    <x v="37"/>
    <x v="101"/>
    <x v="14"/>
    <x v="138"/>
    <x v="47"/>
    <x v="37"/>
    <x v="101"/>
    <x v="14"/>
    <s v="306406.043"/>
    <s v="79776.54387"/>
    <x v="47"/>
    <x v="50"/>
    <x v="48"/>
    <n v="147"/>
    <n v="169"/>
    <n v="19"/>
    <n v="329"/>
    <x v="47"/>
    <n v="147"/>
    <n v="169"/>
    <n v="13"/>
    <x v="0"/>
    <s v="306406.043"/>
    <s v="79776.54387"/>
    <n v="8"/>
    <x v="170"/>
    <x v="170"/>
    <n v="85"/>
    <n v="4"/>
  </r>
  <r>
    <x v="171"/>
    <x v="129"/>
    <x v="67"/>
    <x v="1"/>
    <x v="102"/>
    <x v="56"/>
    <x v="139"/>
    <x v="2"/>
    <x v="1"/>
    <x v="102"/>
    <x v="56"/>
    <s v="290457.0996"/>
    <s v="78341.13896"/>
    <x v="57"/>
    <x v="129"/>
    <x v="67"/>
    <n v="123"/>
    <n v="182"/>
    <n v="59"/>
    <n v="302"/>
    <x v="2"/>
    <n v="123"/>
    <n v="126"/>
    <n v="53"/>
    <x v="0"/>
    <s v="290457.0996"/>
    <s v="78341.13896"/>
    <n v="64"/>
    <x v="171"/>
    <x v="171"/>
    <n v="90"/>
    <n v="4"/>
  </r>
  <r>
    <x v="172"/>
    <x v="79"/>
    <x v="46"/>
    <x v="104"/>
    <x v="103"/>
    <x v="57"/>
    <x v="140"/>
    <x v="17"/>
    <x v="104"/>
    <x v="103"/>
    <x v="57"/>
    <s v="411992.9038"/>
    <s v="103079.3613"/>
    <x v="47"/>
    <x v="79"/>
    <x v="46"/>
    <n v="190"/>
    <n v="206"/>
    <n v="47"/>
    <n v="437"/>
    <x v="17"/>
    <n v="190"/>
    <n v="206"/>
    <n v="41"/>
    <x v="3"/>
    <s v="411992.9038"/>
    <s v="103079.3613"/>
    <n v="8"/>
    <x v="172"/>
    <x v="172"/>
    <n v="80"/>
    <n v="6"/>
  </r>
  <r>
    <x v="173"/>
    <x v="12"/>
    <x v="67"/>
    <x v="13"/>
    <x v="53"/>
    <x v="6"/>
    <x v="125"/>
    <x v="2"/>
    <x v="13"/>
    <x v="53"/>
    <x v="6"/>
    <s v="271804.621"/>
    <s v="68142.41589"/>
    <x v="38"/>
    <x v="12"/>
    <x v="67"/>
    <n v="130"/>
    <n v="175"/>
    <n v="38"/>
    <n v="261"/>
    <x v="2"/>
    <n v="130"/>
    <n v="99"/>
    <n v="32"/>
    <x v="0"/>
    <s v="271804.621"/>
    <s v="68142.41589"/>
    <n v="84"/>
    <x v="173"/>
    <x v="173"/>
    <n v="76"/>
    <n v="4"/>
  </r>
  <r>
    <x v="174"/>
    <x v="130"/>
    <x v="36"/>
    <x v="105"/>
    <x v="13"/>
    <x v="58"/>
    <x v="141"/>
    <x v="70"/>
    <x v="105"/>
    <x v="13"/>
    <x v="58"/>
    <s v="423979.8785"/>
    <s v="118078.1891"/>
    <x v="47"/>
    <x v="130"/>
    <x v="36"/>
    <n v="262"/>
    <n v="179"/>
    <n v="61"/>
    <n v="496"/>
    <x v="70"/>
    <n v="262"/>
    <n v="179"/>
    <n v="55"/>
    <x v="3"/>
    <s v="423979.8785"/>
    <s v="118078.1891"/>
    <n v="8"/>
    <x v="174"/>
    <x v="174"/>
    <n v="91"/>
    <n v="6"/>
  </r>
  <r>
    <x v="175"/>
    <x v="30"/>
    <x v="48"/>
    <x v="49"/>
    <x v="69"/>
    <x v="45"/>
    <x v="142"/>
    <x v="47"/>
    <x v="49"/>
    <x v="69"/>
    <x v="45"/>
    <s v="277890.1555"/>
    <s v="73130.11399"/>
    <x v="58"/>
    <x v="30"/>
    <x v="48"/>
    <n v="143"/>
    <n v="166"/>
    <n v="36"/>
    <n v="264"/>
    <x v="47"/>
    <n v="143"/>
    <n v="91"/>
    <n v="30"/>
    <x v="2"/>
    <s v="277890.1555"/>
    <s v="73130.11399"/>
    <n v="83"/>
    <x v="175"/>
    <x v="175"/>
    <n v="74"/>
    <n v="5"/>
  </r>
  <r>
    <x v="176"/>
    <x v="131"/>
    <x v="68"/>
    <x v="106"/>
    <x v="104"/>
    <x v="59"/>
    <x v="143"/>
    <x v="71"/>
    <x v="106"/>
    <x v="104"/>
    <x v="59"/>
    <s v="410683.3824"/>
    <s v="114481.5044"/>
    <x v="33"/>
    <x v="131"/>
    <x v="68"/>
    <n v="220"/>
    <n v="220"/>
    <n v="55"/>
    <n v="477"/>
    <x v="71"/>
    <n v="220"/>
    <n v="208"/>
    <n v="49"/>
    <x v="4"/>
    <s v="410683.3824"/>
    <s v="114481.5044"/>
    <n v="20"/>
    <x v="176"/>
    <x v="176"/>
    <n v="107"/>
    <n v="7"/>
  </r>
  <r>
    <x v="177"/>
    <x v="73"/>
    <x v="69"/>
    <x v="56"/>
    <x v="77"/>
    <x v="47"/>
    <x v="144"/>
    <x v="72"/>
    <x v="56"/>
    <x v="77"/>
    <x v="47"/>
    <s v="368859.3563"/>
    <s v="101237.3421"/>
    <x v="18"/>
    <x v="73"/>
    <x v="69"/>
    <n v="202"/>
    <n v="202"/>
    <n v="44"/>
    <n v="405"/>
    <x v="72"/>
    <n v="202"/>
    <n v="165"/>
    <n v="38"/>
    <x v="2"/>
    <s v="368859.3563"/>
    <s v="101237.3421"/>
    <n v="45"/>
    <x v="177"/>
    <x v="177"/>
    <n v="96"/>
    <n v="5"/>
  </r>
  <r>
    <x v="178"/>
    <x v="132"/>
    <x v="70"/>
    <x v="53"/>
    <x v="105"/>
    <x v="60"/>
    <x v="145"/>
    <x v="73"/>
    <x v="53"/>
    <x v="105"/>
    <x v="60"/>
    <s v="509629.1185"/>
    <s v="122306.6207"/>
    <x v="59"/>
    <x v="132"/>
    <x v="70"/>
    <n v="213"/>
    <n v="245"/>
    <n v="69"/>
    <n v="456"/>
    <x v="73"/>
    <n v="213"/>
    <n v="180"/>
    <n v="63"/>
    <x v="2"/>
    <s v="509629.1185"/>
    <s v="122306.6207"/>
    <n v="73"/>
    <x v="178"/>
    <x v="178"/>
    <n v="107"/>
    <n v="5"/>
  </r>
  <r>
    <x v="179"/>
    <x v="133"/>
    <x v="66"/>
    <x v="107"/>
    <x v="39"/>
    <x v="6"/>
    <x v="146"/>
    <x v="69"/>
    <x v="107"/>
    <x v="39"/>
    <x v="6"/>
    <s v="365022.9451"/>
    <s v="113012.0651"/>
    <x v="36"/>
    <x v="133"/>
    <x v="66"/>
    <n v="286"/>
    <n v="204"/>
    <n v="38"/>
    <n v="487"/>
    <x v="69"/>
    <n v="286"/>
    <n v="169"/>
    <n v="32"/>
    <x v="3"/>
    <s v="365022.9451"/>
    <s v="113012.0651"/>
    <n v="43"/>
    <x v="179"/>
    <x v="179"/>
    <n v="94"/>
    <n v="6"/>
  </r>
  <r>
    <x v="180"/>
    <x v="94"/>
    <x v="71"/>
    <x v="108"/>
    <x v="106"/>
    <x v="0"/>
    <x v="147"/>
    <x v="74"/>
    <x v="108"/>
    <x v="106"/>
    <x v="0"/>
    <s v="461925.3699"/>
    <s v="116453.2833"/>
    <x v="8"/>
    <x v="94"/>
    <x v="71"/>
    <n v="189"/>
    <n v="232"/>
    <n v="46"/>
    <n v="460"/>
    <x v="74"/>
    <n v="189"/>
    <n v="231"/>
    <n v="40"/>
    <x v="3"/>
    <s v="461925.3699"/>
    <s v="116453.2833"/>
    <n v="9"/>
    <x v="180"/>
    <x v="180"/>
    <n v="108"/>
    <n v="6"/>
  </r>
  <r>
    <x v="181"/>
    <x v="134"/>
    <x v="72"/>
    <x v="109"/>
    <x v="107"/>
    <x v="49"/>
    <x v="88"/>
    <x v="75"/>
    <x v="109"/>
    <x v="107"/>
    <x v="49"/>
    <s v="316762.7831"/>
    <s v="91028.65048"/>
    <x v="60"/>
    <x v="134"/>
    <x v="72"/>
    <n v="109"/>
    <n v="282"/>
    <n v="58"/>
    <n v="364"/>
    <x v="75"/>
    <n v="109"/>
    <n v="203"/>
    <n v="52"/>
    <x v="2"/>
    <s v="316762.7831"/>
    <s v="91028.65048"/>
    <n v="87"/>
    <x v="181"/>
    <x v="181"/>
    <n v="98"/>
    <n v="5"/>
  </r>
  <r>
    <x v="182"/>
    <x v="135"/>
    <x v="49"/>
    <x v="58"/>
    <x v="108"/>
    <x v="61"/>
    <x v="148"/>
    <x v="51"/>
    <x v="58"/>
    <x v="108"/>
    <x v="61"/>
    <s v="536693.9189"/>
    <s v="132662.4527"/>
    <x v="47"/>
    <x v="135"/>
    <x v="49"/>
    <n v="235"/>
    <n v="241"/>
    <n v="78"/>
    <n v="548"/>
    <x v="51"/>
    <n v="235"/>
    <n v="241"/>
    <n v="72"/>
    <x v="3"/>
    <s v="536693.9189"/>
    <s v="132662.4527"/>
    <n v="8"/>
    <x v="182"/>
    <x v="182"/>
    <n v="109"/>
    <n v="6"/>
  </r>
  <r>
    <x v="183"/>
    <x v="42"/>
    <x v="49"/>
    <x v="110"/>
    <x v="46"/>
    <x v="51"/>
    <x v="149"/>
    <x v="51"/>
    <x v="110"/>
    <x v="46"/>
    <x v="51"/>
    <s v="285727.3152"/>
    <s v="90995.45836"/>
    <x v="47"/>
    <x v="42"/>
    <x v="49"/>
    <n v="165"/>
    <n v="180"/>
    <n v="51"/>
    <n v="390"/>
    <x v="51"/>
    <n v="165"/>
    <n v="180"/>
    <n v="45"/>
    <x v="2"/>
    <s v="285727.3152"/>
    <s v="90995.45836"/>
    <n v="8"/>
    <x v="183"/>
    <x v="183"/>
    <n v="80"/>
    <n v="5"/>
  </r>
  <r>
    <x v="184"/>
    <x v="136"/>
    <x v="43"/>
    <x v="61"/>
    <x v="63"/>
    <x v="62"/>
    <x v="150"/>
    <x v="40"/>
    <x v="61"/>
    <x v="63"/>
    <x v="62"/>
    <s v="360234.8854"/>
    <s v="107061.1397"/>
    <x v="44"/>
    <x v="136"/>
    <x v="43"/>
    <n v="194"/>
    <n v="196"/>
    <n v="73"/>
    <n v="451"/>
    <x v="40"/>
    <n v="194"/>
    <n v="190"/>
    <n v="67"/>
    <x v="2"/>
    <s v="360234.8854"/>
    <s v="107061.1397"/>
    <n v="14"/>
    <x v="184"/>
    <x v="184"/>
    <n v="106"/>
    <n v="5"/>
  </r>
  <r>
    <x v="185"/>
    <x v="46"/>
    <x v="39"/>
    <x v="61"/>
    <x v="45"/>
    <x v="23"/>
    <x v="151"/>
    <x v="41"/>
    <x v="61"/>
    <x v="45"/>
    <x v="23"/>
    <s v="343744.8913"/>
    <s v="97057.04022"/>
    <x v="47"/>
    <x v="46"/>
    <x v="39"/>
    <n v="194"/>
    <n v="184"/>
    <n v="20"/>
    <n v="392"/>
    <x v="41"/>
    <n v="194"/>
    <n v="184"/>
    <n v="14"/>
    <x v="2"/>
    <s v="343744.8913"/>
    <s v="97057.04022"/>
    <n v="8"/>
    <x v="185"/>
    <x v="185"/>
    <n v="88"/>
    <n v="5"/>
  </r>
  <r>
    <x v="186"/>
    <x v="137"/>
    <x v="53"/>
    <x v="54"/>
    <x v="109"/>
    <x v="36"/>
    <x v="152"/>
    <x v="54"/>
    <x v="54"/>
    <x v="109"/>
    <x v="36"/>
    <s v="333285.8392"/>
    <s v="89995.72553"/>
    <x v="61"/>
    <x v="137"/>
    <x v="53"/>
    <n v="164"/>
    <n v="222"/>
    <n v="31"/>
    <n v="370"/>
    <x v="54"/>
    <n v="164"/>
    <n v="181"/>
    <n v="25"/>
    <x v="2"/>
    <s v="333285.8392"/>
    <s v="89995.72553"/>
    <n v="49"/>
    <x v="186"/>
    <x v="186"/>
    <n v="91"/>
    <n v="5"/>
  </r>
  <r>
    <x v="187"/>
    <x v="138"/>
    <x v="47"/>
    <x v="35"/>
    <x v="4"/>
    <x v="63"/>
    <x v="153"/>
    <x v="50"/>
    <x v="35"/>
    <x v="4"/>
    <x v="63"/>
    <s v="345112.7443"/>
    <s v="103540.147"/>
    <x v="35"/>
    <x v="138"/>
    <x v="47"/>
    <n v="181"/>
    <n v="216"/>
    <n v="77"/>
    <n v="445"/>
    <x v="50"/>
    <n v="181"/>
    <n v="193"/>
    <n v="71"/>
    <x v="3"/>
    <s v="345112.7443"/>
    <s v="103540.147"/>
    <n v="31"/>
    <x v="187"/>
    <x v="187"/>
    <n v="109"/>
    <n v="6"/>
  </r>
  <r>
    <x v="188"/>
    <x v="89"/>
    <x v="27"/>
    <x v="111"/>
    <x v="21"/>
    <x v="38"/>
    <x v="74"/>
    <x v="22"/>
    <x v="111"/>
    <x v="21"/>
    <x v="38"/>
    <s v="309014.217"/>
    <s v="88891.27953"/>
    <x v="47"/>
    <x v="89"/>
    <x v="27"/>
    <n v="210"/>
    <n v="172"/>
    <n v="25"/>
    <n v="401"/>
    <x v="22"/>
    <n v="210"/>
    <n v="172"/>
    <n v="19"/>
    <x v="3"/>
    <s v="309014.217"/>
    <s v="88891.27953"/>
    <n v="8"/>
    <x v="188"/>
    <x v="188"/>
    <n v="77"/>
    <n v="6"/>
  </r>
  <r>
    <x v="189"/>
    <x v="91"/>
    <x v="25"/>
    <x v="80"/>
    <x v="11"/>
    <x v="64"/>
    <x v="14"/>
    <x v="76"/>
    <x v="80"/>
    <x v="11"/>
    <x v="64"/>
    <s v="347631.6304"/>
    <s v="96926.84673"/>
    <x v="62"/>
    <x v="91"/>
    <x v="25"/>
    <n v="184"/>
    <n v="158"/>
    <n v="63"/>
    <n v="356"/>
    <x v="76"/>
    <n v="184"/>
    <n v="115"/>
    <n v="57"/>
    <x v="2"/>
    <s v="347631.6304"/>
    <s v="96926.84673"/>
    <n v="51"/>
    <x v="189"/>
    <x v="189"/>
    <n v="86"/>
    <n v="5"/>
  </r>
  <r>
    <x v="190"/>
    <x v="41"/>
    <x v="52"/>
    <x v="84"/>
    <x v="19"/>
    <x v="1"/>
    <x v="154"/>
    <x v="53"/>
    <x v="84"/>
    <x v="19"/>
    <x v="1"/>
    <s v="329683.9334"/>
    <s v="84151.55401"/>
    <x v="30"/>
    <x v="41"/>
    <x v="52"/>
    <n v="182"/>
    <n v="132"/>
    <n v="28"/>
    <n v="311"/>
    <x v="53"/>
    <n v="182"/>
    <n v="107"/>
    <n v="22"/>
    <x v="2"/>
    <s v="329683.9334"/>
    <s v="84151.55401"/>
    <n v="33"/>
    <x v="190"/>
    <x v="190"/>
    <n v="62"/>
    <n v="5"/>
  </r>
  <r>
    <x v="191"/>
    <x v="139"/>
    <x v="51"/>
    <x v="112"/>
    <x v="11"/>
    <x v="7"/>
    <x v="36"/>
    <x v="35"/>
    <x v="112"/>
    <x v="11"/>
    <x v="7"/>
    <s v="317986.988"/>
    <s v="75898.82892"/>
    <x v="63"/>
    <x v="139"/>
    <x v="51"/>
    <n v="132"/>
    <n v="158"/>
    <n v="27"/>
    <n v="271"/>
    <x v="35"/>
    <n v="132"/>
    <n v="118"/>
    <n v="21"/>
    <x v="2"/>
    <s v="317986.988"/>
    <s v="75898.82892"/>
    <n v="48"/>
    <x v="191"/>
    <x v="191"/>
    <n v="63"/>
    <n v="5"/>
  </r>
  <r>
    <x v="192"/>
    <x v="14"/>
    <x v="28"/>
    <x v="45"/>
    <x v="74"/>
    <x v="35"/>
    <x v="59"/>
    <x v="44"/>
    <x v="45"/>
    <x v="74"/>
    <x v="35"/>
    <s v="294763.5051"/>
    <s v="83768.71546"/>
    <x v="47"/>
    <x v="14"/>
    <x v="28"/>
    <n v="140"/>
    <n v="163"/>
    <n v="53"/>
    <n v="350"/>
    <x v="44"/>
    <n v="140"/>
    <n v="163"/>
    <n v="47"/>
    <x v="2"/>
    <s v="294763.5051"/>
    <s v="83768.71546"/>
    <n v="8"/>
    <x v="192"/>
    <x v="192"/>
    <n v="66"/>
    <n v="5"/>
  </r>
  <r>
    <x v="193"/>
    <x v="140"/>
    <x v="42"/>
    <x v="113"/>
    <x v="11"/>
    <x v="10"/>
    <x v="86"/>
    <x v="59"/>
    <x v="113"/>
    <x v="11"/>
    <x v="10"/>
    <s v="329922.3612"/>
    <s v="76373.01251"/>
    <x v="50"/>
    <x v="140"/>
    <x v="42"/>
    <n v="139"/>
    <n v="158"/>
    <n v="34"/>
    <n v="278"/>
    <x v="59"/>
    <n v="139"/>
    <n v="111"/>
    <n v="28"/>
    <x v="2"/>
    <s v="329922.3612"/>
    <s v="76373.01251"/>
    <n v="55"/>
    <x v="193"/>
    <x v="193"/>
    <n v="80"/>
    <n v="5"/>
  </r>
  <r>
    <x v="194"/>
    <x v="141"/>
    <x v="73"/>
    <x v="79"/>
    <x v="68"/>
    <x v="65"/>
    <x v="69"/>
    <x v="77"/>
    <x v="79"/>
    <x v="68"/>
    <x v="65"/>
    <s v="404326.2169"/>
    <s v="109349.3595"/>
    <x v="47"/>
    <x v="141"/>
    <x v="73"/>
    <n v="221"/>
    <n v="153"/>
    <n v="64"/>
    <n v="432"/>
    <x v="77"/>
    <n v="221"/>
    <n v="153"/>
    <n v="58"/>
    <x v="3"/>
    <s v="404326.2169"/>
    <s v="109349.3595"/>
    <n v="8"/>
    <x v="194"/>
    <x v="194"/>
    <n v="89"/>
    <n v="6"/>
  </r>
  <r>
    <x v="195"/>
    <x v="44"/>
    <x v="74"/>
    <x v="114"/>
    <x v="32"/>
    <x v="0"/>
    <x v="155"/>
    <x v="78"/>
    <x v="114"/>
    <x v="32"/>
    <x v="0"/>
    <s v="365481.7461"/>
    <s v="93493.35715"/>
    <x v="47"/>
    <x v="44"/>
    <x v="74"/>
    <n v="169"/>
    <n v="143"/>
    <n v="46"/>
    <n v="352"/>
    <x v="78"/>
    <n v="169"/>
    <n v="143"/>
    <n v="40"/>
    <x v="2"/>
    <s v="365481.7461"/>
    <s v="93493.35715"/>
    <n v="8"/>
    <x v="195"/>
    <x v="195"/>
    <n v="77"/>
    <n v="5"/>
  </r>
  <r>
    <x v="196"/>
    <x v="66"/>
    <x v="43"/>
    <x v="14"/>
    <x v="26"/>
    <x v="48"/>
    <x v="156"/>
    <x v="40"/>
    <x v="14"/>
    <x v="26"/>
    <x v="48"/>
    <s v="357403.9224"/>
    <s v="93606.35302"/>
    <x v="47"/>
    <x v="66"/>
    <x v="43"/>
    <n v="144"/>
    <n v="185"/>
    <n v="48"/>
    <n v="371"/>
    <x v="40"/>
    <n v="144"/>
    <n v="185"/>
    <n v="42"/>
    <x v="2"/>
    <s v="357403.9224"/>
    <s v="93606.35302"/>
    <n v="8"/>
    <x v="196"/>
    <x v="196"/>
    <n v="94"/>
    <n v="5"/>
  </r>
  <r>
    <x v="197"/>
    <x v="44"/>
    <x v="75"/>
    <x v="110"/>
    <x v="5"/>
    <x v="1"/>
    <x v="155"/>
    <x v="79"/>
    <x v="110"/>
    <x v="5"/>
    <x v="1"/>
    <s v="394509.7767"/>
    <s v="94185.8799"/>
    <x v="47"/>
    <x v="44"/>
    <x v="75"/>
    <n v="165"/>
    <n v="165"/>
    <n v="28"/>
    <n v="352"/>
    <x v="79"/>
    <n v="165"/>
    <n v="165"/>
    <n v="22"/>
    <x v="3"/>
    <s v="394509.7767"/>
    <s v="94185.8799"/>
    <n v="8"/>
    <x v="197"/>
    <x v="197"/>
    <n v="75"/>
    <n v="6"/>
  </r>
  <r>
    <x v="198"/>
    <x v="142"/>
    <x v="76"/>
    <x v="37"/>
    <x v="70"/>
    <x v="57"/>
    <x v="41"/>
    <x v="80"/>
    <x v="37"/>
    <x v="70"/>
    <x v="57"/>
    <s v="315682.3969"/>
    <s v="87331.41572"/>
    <x v="47"/>
    <x v="142"/>
    <x v="76"/>
    <n v="147"/>
    <n v="154"/>
    <n v="47"/>
    <n v="342"/>
    <x v="80"/>
    <n v="147"/>
    <n v="154"/>
    <n v="41"/>
    <x v="2"/>
    <s v="315682.3969"/>
    <s v="87331.41572"/>
    <n v="8"/>
    <x v="198"/>
    <x v="198"/>
    <n v="84"/>
    <n v="5"/>
  </r>
  <r>
    <x v="199"/>
    <x v="143"/>
    <x v="77"/>
    <x v="70"/>
    <x v="56"/>
    <x v="66"/>
    <x v="69"/>
    <x v="81"/>
    <x v="70"/>
    <x v="56"/>
    <x v="66"/>
    <s v="422640.6517"/>
    <s v="110757.6587"/>
    <x v="64"/>
    <x v="143"/>
    <x v="77"/>
    <n v="173"/>
    <n v="208"/>
    <n v="60"/>
    <n v="432"/>
    <x v="81"/>
    <n v="173"/>
    <n v="205"/>
    <n v="54"/>
    <x v="3"/>
    <s v="422640.6517"/>
    <s v="110757.6587"/>
    <n v="11"/>
    <x v="199"/>
    <x v="199"/>
    <n v="106"/>
    <n v="6"/>
  </r>
  <r>
    <x v="200"/>
    <x v="59"/>
    <x v="54"/>
    <x v="115"/>
    <x v="58"/>
    <x v="4"/>
    <x v="3"/>
    <x v="55"/>
    <x v="115"/>
    <x v="58"/>
    <x v="4"/>
    <s v="332400.9243"/>
    <s v="83916.08318"/>
    <x v="30"/>
    <x v="59"/>
    <x v="54"/>
    <n v="168"/>
    <n v="141"/>
    <n v="41"/>
    <n v="319"/>
    <x v="55"/>
    <n v="168"/>
    <n v="116"/>
    <n v="35"/>
    <x v="2"/>
    <s v="332400.9243"/>
    <s v="83916.08318"/>
    <n v="33"/>
    <x v="200"/>
    <x v="200"/>
    <n v="70"/>
    <n v="5"/>
  </r>
  <r>
    <x v="201"/>
    <x v="67"/>
    <x v="43"/>
    <x v="24"/>
    <x v="67"/>
    <x v="42"/>
    <x v="157"/>
    <x v="40"/>
    <x v="24"/>
    <x v="67"/>
    <x v="42"/>
    <s v="409184.4387"/>
    <s v="99466.59948"/>
    <x v="8"/>
    <x v="67"/>
    <x v="43"/>
    <n v="142"/>
    <n v="186"/>
    <n v="45"/>
    <n v="366"/>
    <x v="40"/>
    <n v="142"/>
    <n v="185"/>
    <n v="39"/>
    <x v="2"/>
    <s v="409184.4387"/>
    <s v="99466.59948"/>
    <n v="9"/>
    <x v="201"/>
    <x v="201"/>
    <n v="84"/>
    <n v="5"/>
  </r>
  <r>
    <x v="202"/>
    <x v="144"/>
    <x v="28"/>
    <x v="34"/>
    <x v="45"/>
    <x v="56"/>
    <x v="73"/>
    <x v="44"/>
    <x v="34"/>
    <x v="45"/>
    <x v="56"/>
    <s v="479379.086"/>
    <s v="110464.1177"/>
    <x v="47"/>
    <x v="144"/>
    <x v="28"/>
    <n v="151"/>
    <n v="184"/>
    <n v="59"/>
    <n v="388"/>
    <x v="44"/>
    <n v="151"/>
    <n v="184"/>
    <n v="53"/>
    <x v="3"/>
    <s v="479379.086"/>
    <s v="110464.1177"/>
    <n v="8"/>
    <x v="202"/>
    <x v="202"/>
    <n v="74"/>
    <n v="6"/>
  </r>
  <r>
    <x v="203"/>
    <x v="14"/>
    <x v="78"/>
    <x v="112"/>
    <x v="110"/>
    <x v="31"/>
    <x v="50"/>
    <x v="82"/>
    <x v="112"/>
    <x v="110"/>
    <x v="31"/>
    <s v="381270.6724"/>
    <s v="93834.36051"/>
    <x v="1"/>
    <x v="14"/>
    <x v="78"/>
    <n v="132"/>
    <n v="191"/>
    <n v="33"/>
    <n v="335"/>
    <x v="82"/>
    <n v="132"/>
    <n v="176"/>
    <n v="27"/>
    <x v="2"/>
    <s v="381270.6724"/>
    <s v="93834.36051"/>
    <n v="23"/>
    <x v="203"/>
    <x v="203"/>
    <n v="82"/>
    <n v="5"/>
  </r>
  <r>
    <x v="204"/>
    <x v="145"/>
    <x v="79"/>
    <x v="99"/>
    <x v="111"/>
    <x v="60"/>
    <x v="158"/>
    <x v="83"/>
    <x v="99"/>
    <x v="111"/>
    <x v="60"/>
    <s v="421700.0599"/>
    <s v="113193.0054"/>
    <x v="47"/>
    <x v="145"/>
    <x v="79"/>
    <n v="205"/>
    <n v="156"/>
    <n v="69"/>
    <n v="424"/>
    <x v="83"/>
    <n v="205"/>
    <n v="156"/>
    <n v="63"/>
    <x v="3"/>
    <s v="421700.0599"/>
    <s v="113193.0054"/>
    <n v="8"/>
    <x v="204"/>
    <x v="204"/>
    <n v="95"/>
    <n v="6"/>
  </r>
  <r>
    <x v="205"/>
    <x v="68"/>
    <x v="69"/>
    <x v="116"/>
    <x v="112"/>
    <x v="49"/>
    <x v="64"/>
    <x v="72"/>
    <x v="116"/>
    <x v="112"/>
    <x v="49"/>
    <s v="402653.7263"/>
    <s v="101638.8354"/>
    <x v="1"/>
    <x v="68"/>
    <x v="69"/>
    <n v="125"/>
    <n v="221"/>
    <n v="58"/>
    <n v="383"/>
    <x v="72"/>
    <n v="125"/>
    <n v="206"/>
    <n v="52"/>
    <x v="2"/>
    <s v="402653.7263"/>
    <s v="101638.8354"/>
    <n v="23"/>
    <x v="205"/>
    <x v="205"/>
    <n v="81"/>
    <n v="5"/>
  </r>
  <r>
    <x v="206"/>
    <x v="146"/>
    <x v="80"/>
    <x v="117"/>
    <x v="113"/>
    <x v="67"/>
    <x v="159"/>
    <x v="84"/>
    <x v="117"/>
    <x v="113"/>
    <x v="67"/>
    <s v="407347.3044"/>
    <s v="104941.2574"/>
    <x v="7"/>
    <x v="146"/>
    <x v="80"/>
    <n v="171"/>
    <n v="193"/>
    <n v="42"/>
    <n v="386"/>
    <x v="84"/>
    <n v="171"/>
    <n v="179"/>
    <n v="36"/>
    <x v="2"/>
    <s v="407347.3044"/>
    <s v="104941.2574"/>
    <n v="22"/>
    <x v="206"/>
    <x v="206"/>
    <n v="86"/>
    <n v="5"/>
  </r>
  <r>
    <x v="207"/>
    <x v="147"/>
    <x v="81"/>
    <x v="35"/>
    <x v="114"/>
    <x v="0"/>
    <x v="54"/>
    <x v="85"/>
    <x v="35"/>
    <x v="114"/>
    <x v="0"/>
    <s v="281517.8744"/>
    <s v="95896.60869"/>
    <x v="52"/>
    <x v="147"/>
    <x v="81"/>
    <n v="181"/>
    <n v="229"/>
    <n v="46"/>
    <n v="393"/>
    <x v="85"/>
    <n v="181"/>
    <n v="172"/>
    <n v="40"/>
    <x v="2"/>
    <s v="281517.8744"/>
    <s v="95896.60869"/>
    <n v="65"/>
    <x v="207"/>
    <x v="207"/>
    <n v="91"/>
    <n v="5"/>
  </r>
  <r>
    <x v="208"/>
    <x v="145"/>
    <x v="82"/>
    <x v="118"/>
    <x v="21"/>
    <x v="56"/>
    <x v="158"/>
    <x v="86"/>
    <x v="118"/>
    <x v="21"/>
    <x v="56"/>
    <s v="315842.3116"/>
    <s v="101625.808"/>
    <x v="47"/>
    <x v="145"/>
    <x v="82"/>
    <n v="199"/>
    <n v="172"/>
    <n v="59"/>
    <n v="424"/>
    <x v="86"/>
    <n v="199"/>
    <n v="172"/>
    <n v="53"/>
    <x v="3"/>
    <s v="315842.3116"/>
    <s v="101625.808"/>
    <n v="8"/>
    <x v="208"/>
    <x v="208"/>
    <n v="79"/>
    <n v="6"/>
  </r>
  <r>
    <x v="209"/>
    <x v="86"/>
    <x v="83"/>
    <x v="35"/>
    <x v="47"/>
    <x v="66"/>
    <x v="78"/>
    <x v="87"/>
    <x v="35"/>
    <x v="47"/>
    <x v="66"/>
    <s v="335818.6458"/>
    <s v="102943.6781"/>
    <x v="65"/>
    <x v="86"/>
    <x v="83"/>
    <n v="181"/>
    <n v="190"/>
    <n v="60"/>
    <n v="418"/>
    <x v="87"/>
    <n v="181"/>
    <n v="183"/>
    <n v="54"/>
    <x v="3"/>
    <s v="335818.6458"/>
    <s v="102943.6781"/>
    <n v="15"/>
    <x v="209"/>
    <x v="209"/>
    <n v="80"/>
    <n v="6"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  <r>
    <x v="210"/>
    <x v="148"/>
    <x v="84"/>
    <x v="119"/>
    <x v="115"/>
    <x v="68"/>
    <x v="160"/>
    <x v="88"/>
    <x v="119"/>
    <x v="115"/>
    <x v="68"/>
    <m/>
    <m/>
    <x v="66"/>
    <x v="148"/>
    <x v="84"/>
    <m/>
    <m/>
    <m/>
    <m/>
    <x v="88"/>
    <m/>
    <m/>
    <m/>
    <x v="6"/>
    <m/>
    <m/>
    <m/>
    <x v="210"/>
    <x v="21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">
  <r>
    <x v="0"/>
    <n v="301"/>
    <x v="0"/>
    <n v="107"/>
    <n v="148"/>
    <n v="46"/>
    <n v="301"/>
    <n v="55"/>
    <n v="107"/>
    <n v="148"/>
    <n v="46"/>
    <n v="225462.81014486699"/>
    <n v="64091.652913038"/>
    <n v="2"/>
    <n v="82"/>
    <n v="6"/>
    <n v="21"/>
    <n v="36"/>
    <n v="25"/>
    <n v="82"/>
    <n v="4"/>
    <n v="21"/>
    <n v="36"/>
    <n v="25"/>
    <n v="1"/>
    <n v="54877.535697371801"/>
    <n v="15378.978212763401"/>
    <n v="2"/>
    <n v="219"/>
    <n v="51"/>
    <n v="86"/>
    <n v="112"/>
    <n v="21"/>
    <n v="219"/>
    <n v="51"/>
    <n v="86"/>
    <n v="112"/>
    <n v="21"/>
    <n v="6"/>
    <n v="170585.274447495"/>
    <n v="48712.674700274598"/>
    <n v="0"/>
    <n v="0.23932"/>
    <n v="-5.5999999999999999E-3"/>
    <n v="6.6274710648148103"/>
    <n v="-1.1816956018518501"/>
    <n v="60"/>
    <n v="1"/>
    <n v="8"/>
  </r>
  <r>
    <x v="1"/>
    <n v="288"/>
    <x v="1"/>
    <n v="128"/>
    <n v="132"/>
    <n v="28"/>
    <n v="288"/>
    <n v="41"/>
    <n v="128"/>
    <n v="132"/>
    <n v="28"/>
    <n v="248381.10281710001"/>
    <n v="64234.299253539"/>
    <n v="19"/>
    <n v="93"/>
    <n v="19"/>
    <n v="36"/>
    <n v="42"/>
    <n v="15"/>
    <n v="93"/>
    <n v="0"/>
    <n v="36"/>
    <n v="42"/>
    <n v="15"/>
    <n v="1"/>
    <n v="73740.813404027693"/>
    <n v="19716.6732063624"/>
    <n v="19"/>
    <n v="195"/>
    <n v="41"/>
    <n v="92"/>
    <n v="90"/>
    <n v="13"/>
    <n v="195"/>
    <n v="41"/>
    <n v="92"/>
    <n v="90"/>
    <n v="13"/>
    <n v="4"/>
    <n v="174640.28941307199"/>
    <n v="44517.626047176498"/>
    <n v="0"/>
    <n v="0.31340000000000001"/>
    <n v="0"/>
    <n v="3.4013657407407401"/>
    <n v="-1.17274305555555"/>
    <n v="66"/>
    <n v="1"/>
    <n v="4"/>
  </r>
  <r>
    <x v="2"/>
    <n v="317"/>
    <x v="2"/>
    <n v="129"/>
    <n v="174"/>
    <n v="14"/>
    <n v="317"/>
    <n v="80"/>
    <n v="129"/>
    <n v="174"/>
    <n v="14"/>
    <n v="301728.78954457602"/>
    <n v="79475.5910590118"/>
    <n v="0"/>
    <n v="84"/>
    <n v="30"/>
    <n v="40"/>
    <n v="41"/>
    <n v="3"/>
    <n v="84"/>
    <n v="30"/>
    <n v="40"/>
    <n v="41"/>
    <n v="3"/>
    <n v="2"/>
    <n v="110920.406262251"/>
    <n v="25702.836563602599"/>
    <n v="0"/>
    <n v="233"/>
    <n v="50"/>
    <n v="89"/>
    <n v="133"/>
    <n v="11"/>
    <n v="233"/>
    <n v="50"/>
    <n v="89"/>
    <n v="133"/>
    <n v="11"/>
    <n v="6"/>
    <n v="190808.383282325"/>
    <n v="53772.754495409201"/>
    <n v="0"/>
    <n v="0.29321874999999997"/>
    <n v="-3.78E-2"/>
    <n v="5.8915856481481397"/>
    <n v="-0.58096643518518498"/>
    <n v="72"/>
    <n v="2"/>
    <n v="7"/>
  </r>
  <r>
    <x v="3"/>
    <n v="234"/>
    <x v="3"/>
    <n v="136"/>
    <n v="94"/>
    <n v="4"/>
    <n v="234"/>
    <n v="51"/>
    <n v="136"/>
    <n v="94"/>
    <n v="4"/>
    <n v="162835.22368179701"/>
    <n v="49455.170131361803"/>
    <n v="0"/>
    <n v="56"/>
    <n v="17"/>
    <n v="27"/>
    <n v="26"/>
    <n v="3"/>
    <n v="56"/>
    <n v="17"/>
    <n v="27"/>
    <n v="26"/>
    <n v="3"/>
    <n v="1"/>
    <n v="51124.986276701296"/>
    <n v="13481.248764903101"/>
    <n v="0"/>
    <n v="178"/>
    <n v="34"/>
    <n v="109"/>
    <n v="68"/>
    <n v="1"/>
    <n v="178"/>
    <n v="34"/>
    <n v="109"/>
    <n v="68"/>
    <n v="1"/>
    <n v="4"/>
    <n v="111710.23740509601"/>
    <n v="35973.921366458599"/>
    <n v="0"/>
    <n v="0.251473749999999"/>
    <n v="-3.5624999999999997E-2"/>
    <n v="3.8049131944444401"/>
    <n v="-0.70092013888888804"/>
    <n v="36"/>
    <n v="1"/>
    <n v="4"/>
  </r>
  <r>
    <x v="4"/>
    <n v="325"/>
    <x v="4"/>
    <n v="63"/>
    <n v="221"/>
    <n v="41"/>
    <n v="325"/>
    <n v="70"/>
    <n v="63"/>
    <n v="221"/>
    <n v="41"/>
    <n v="278371.29625093902"/>
    <n v="77133.416662584495"/>
    <n v="0"/>
    <n v="96"/>
    <n v="19"/>
    <n v="19"/>
    <n v="60"/>
    <n v="17"/>
    <n v="96"/>
    <n v="19"/>
    <n v="19"/>
    <n v="60"/>
    <n v="17"/>
    <n v="2"/>
    <n v="117730.751144425"/>
    <n v="26435.767602998301"/>
    <n v="0"/>
    <n v="229"/>
    <n v="51"/>
    <n v="44"/>
    <n v="161"/>
    <n v="24"/>
    <n v="229"/>
    <n v="51"/>
    <n v="44"/>
    <n v="161"/>
    <n v="24"/>
    <n v="6"/>
    <n v="160640.54510651299"/>
    <n v="50697.649059586198"/>
    <n v="0"/>
    <n v="0.68492374999999905"/>
    <n v="-4.3712500000000001E-2"/>
    <n v="5.2899363425925898"/>
    <n v="-1.3059722222222201"/>
    <n v="99"/>
    <n v="2"/>
    <n v="7"/>
  </r>
  <r>
    <x v="5"/>
    <n v="358"/>
    <x v="5"/>
    <n v="180"/>
    <n v="166"/>
    <n v="12"/>
    <n v="358"/>
    <n v="54"/>
    <n v="180"/>
    <n v="166"/>
    <n v="12"/>
    <n v="295622.44516287802"/>
    <n v="79046.020064658995"/>
    <n v="10"/>
    <n v="94"/>
    <n v="16"/>
    <n v="51"/>
    <n v="42"/>
    <n v="1"/>
    <n v="94"/>
    <n v="6"/>
    <n v="51"/>
    <n v="42"/>
    <n v="1"/>
    <n v="1"/>
    <n v="138468.09413097499"/>
    <n v="26382.128471787699"/>
    <n v="10"/>
    <n v="264"/>
    <n v="48"/>
    <n v="129"/>
    <n v="124"/>
    <n v="11"/>
    <n v="264"/>
    <n v="48"/>
    <n v="129"/>
    <n v="124"/>
    <n v="11"/>
    <n v="6"/>
    <n v="157154.351031903"/>
    <n v="52663.891592871303"/>
    <n v="0"/>
    <n v="0.77528249999999999"/>
    <n v="0"/>
    <n v="8.1425405092592609"/>
    <n v="-1.2316261574073999"/>
    <n v="68"/>
    <n v="1"/>
    <n v="9"/>
  </r>
  <r>
    <x v="6"/>
    <n v="312"/>
    <x v="2"/>
    <n v="123"/>
    <n v="151"/>
    <n v="38"/>
    <n v="312"/>
    <n v="45"/>
    <n v="123"/>
    <n v="151"/>
    <n v="38"/>
    <n v="304365.609979217"/>
    <n v="75032.904898129505"/>
    <n v="35"/>
    <n v="90"/>
    <n v="35"/>
    <n v="34"/>
    <n v="38"/>
    <n v="18"/>
    <n v="90"/>
    <n v="0"/>
    <n v="34"/>
    <n v="38"/>
    <n v="18"/>
    <n v="1"/>
    <n v="67572.501976045707"/>
    <n v="18801.525177844102"/>
    <n v="35"/>
    <n v="222"/>
    <n v="45"/>
    <n v="89"/>
    <n v="113"/>
    <n v="20"/>
    <n v="222"/>
    <n v="45"/>
    <n v="89"/>
    <n v="113"/>
    <n v="20"/>
    <n v="6"/>
    <n v="236793.10800317099"/>
    <n v="56231.379720285397"/>
    <n v="0"/>
    <n v="0.27350750000000001"/>
    <n v="0"/>
    <n v="6.9708275462962899"/>
    <n v="-1.3123900462962901"/>
    <n v="84"/>
    <n v="1"/>
    <n v="9"/>
  </r>
  <r>
    <x v="7"/>
    <n v="336"/>
    <x v="6"/>
    <n v="146"/>
    <n v="163"/>
    <n v="27"/>
    <n v="336"/>
    <n v="100"/>
    <n v="146"/>
    <n v="163"/>
    <n v="27"/>
    <n v="493641.52025034401"/>
    <n v="101667.73682253101"/>
    <n v="0"/>
    <n v="104"/>
    <n v="48"/>
    <n v="45"/>
    <n v="48"/>
    <n v="11"/>
    <n v="104"/>
    <n v="48"/>
    <n v="45"/>
    <n v="48"/>
    <n v="11"/>
    <n v="2"/>
    <n v="136740.58163758699"/>
    <n v="32586.652347382798"/>
    <n v="0"/>
    <n v="232"/>
    <n v="52"/>
    <n v="101"/>
    <n v="115"/>
    <n v="16"/>
    <n v="232"/>
    <n v="52"/>
    <n v="101"/>
    <n v="115"/>
    <n v="16"/>
    <n v="6"/>
    <n v="356900.93861275702"/>
    <n v="69081.084475148105"/>
    <n v="0"/>
    <n v="0.50270124999999999"/>
    <n v="-0.24115874999999901"/>
    <n v="8.0842708333333295"/>
    <n v="-0.98668981481481499"/>
    <n v="60"/>
    <n v="2"/>
    <n v="9"/>
  </r>
  <r>
    <x v="8"/>
    <n v="333"/>
    <x v="7"/>
    <n v="113"/>
    <n v="192"/>
    <n v="28"/>
    <n v="333"/>
    <n v="65"/>
    <n v="113"/>
    <n v="192"/>
    <n v="28"/>
    <n v="278203.23908052902"/>
    <n v="77478.291517247606"/>
    <n v="0"/>
    <n v="96"/>
    <n v="9"/>
    <n v="34"/>
    <n v="47"/>
    <n v="15"/>
    <n v="96"/>
    <n v="9"/>
    <n v="34"/>
    <n v="47"/>
    <n v="15"/>
    <n v="2"/>
    <n v="120830.981338239"/>
    <n v="25514.788320441501"/>
    <n v="0"/>
    <n v="237"/>
    <n v="56"/>
    <n v="79"/>
    <n v="145"/>
    <n v="13"/>
    <n v="237"/>
    <n v="56"/>
    <n v="79"/>
    <n v="145"/>
    <n v="13"/>
    <n v="6"/>
    <n v="157372.25774229001"/>
    <n v="51963.503196806101"/>
    <n v="0"/>
    <n v="0.25614124999999999"/>
    <n v="-6.2500000000000001E-5"/>
    <n v="5.8560590277777704"/>
    <n v="-1.04262731481481"/>
    <n v="74"/>
    <n v="2"/>
    <n v="7"/>
  </r>
  <r>
    <x v="9"/>
    <n v="338"/>
    <x v="8"/>
    <n v="116"/>
    <n v="179"/>
    <n v="43"/>
    <n v="338"/>
    <n v="68"/>
    <n v="116"/>
    <n v="179"/>
    <n v="43"/>
    <n v="331665.94902689301"/>
    <n v="83369.935412420396"/>
    <n v="0"/>
    <n v="115"/>
    <n v="18"/>
    <n v="29"/>
    <n v="63"/>
    <n v="23"/>
    <n v="115"/>
    <n v="18"/>
    <n v="29"/>
    <n v="63"/>
    <n v="23"/>
    <n v="2"/>
    <n v="137946.15940668399"/>
    <n v="30415.154346601601"/>
    <n v="0"/>
    <n v="223"/>
    <n v="50"/>
    <n v="87"/>
    <n v="116"/>
    <n v="20"/>
    <n v="223"/>
    <n v="50"/>
    <n v="87"/>
    <n v="116"/>
    <n v="20"/>
    <n v="6"/>
    <n v="193719.78962020899"/>
    <n v="52954.781065818803"/>
    <n v="0"/>
    <n v="0.47216875000000003"/>
    <n v="-4.795E-2"/>
    <n v="7.0326331018518404"/>
    <n v="-1.2141435185185101"/>
    <n v="69"/>
    <n v="2"/>
    <n v="8"/>
  </r>
  <r>
    <x v="10"/>
    <n v="308"/>
    <x v="9"/>
    <n v="156"/>
    <n v="115"/>
    <n v="37"/>
    <n v="308"/>
    <n v="29"/>
    <n v="156"/>
    <n v="115"/>
    <n v="37"/>
    <n v="301049.46344343701"/>
    <n v="72214.451709909306"/>
    <n v="8"/>
    <n v="93"/>
    <n v="8"/>
    <n v="49"/>
    <n v="30"/>
    <n v="14"/>
    <n v="93"/>
    <n v="0"/>
    <n v="49"/>
    <n v="30"/>
    <n v="14"/>
    <n v="1"/>
    <n v="117488.32088958001"/>
    <n v="23653.948880062198"/>
    <n v="8"/>
    <n v="215"/>
    <n v="29"/>
    <n v="107"/>
    <n v="85"/>
    <n v="23"/>
    <n v="215"/>
    <n v="29"/>
    <n v="107"/>
    <n v="85"/>
    <n v="23"/>
    <n v="6"/>
    <n v="183561.14255385601"/>
    <n v="48560.502829846999"/>
    <n v="0"/>
    <n v="0.29183999999999899"/>
    <n v="0"/>
    <n v="6.8519560185185204"/>
    <n v="-2.3536342592592501"/>
    <n v="51"/>
    <n v="1"/>
    <n v="8"/>
  </r>
  <r>
    <x v="11"/>
    <n v="263"/>
    <x v="10"/>
    <n v="64"/>
    <n v="161"/>
    <n v="38"/>
    <n v="263"/>
    <n v="62"/>
    <n v="64"/>
    <n v="161"/>
    <n v="38"/>
    <n v="345645.120104537"/>
    <n v="72988.0608094083"/>
    <n v="0"/>
    <n v="88"/>
    <n v="20"/>
    <n v="23"/>
    <n v="47"/>
    <n v="18"/>
    <n v="88"/>
    <n v="20"/>
    <n v="23"/>
    <n v="47"/>
    <n v="18"/>
    <n v="2"/>
    <n v="172943.768470351"/>
    <n v="30564.939162331601"/>
    <n v="0"/>
    <n v="175"/>
    <n v="42"/>
    <n v="41"/>
    <n v="114"/>
    <n v="20"/>
    <n v="175"/>
    <n v="42"/>
    <n v="41"/>
    <n v="114"/>
    <n v="20"/>
    <n v="6"/>
    <n v="172701.351634185"/>
    <n v="42423.121647076703"/>
    <n v="0"/>
    <n v="0.56188000000000005"/>
    <n v="-1.7250000000000001E-2"/>
    <n v="6.2009953703703697"/>
    <n v="-0.63359374999999996"/>
    <n v="68"/>
    <n v="2"/>
    <n v="7"/>
  </r>
  <r>
    <x v="12"/>
    <n v="327"/>
    <x v="3"/>
    <n v="136"/>
    <n v="164"/>
    <n v="27"/>
    <n v="327"/>
    <n v="35"/>
    <n v="136"/>
    <n v="164"/>
    <n v="27"/>
    <n v="327200.033794177"/>
    <n v="77928.003041475895"/>
    <n v="16"/>
    <n v="96"/>
    <n v="16"/>
    <n v="36"/>
    <n v="48"/>
    <n v="12"/>
    <n v="96"/>
    <n v="0"/>
    <n v="36"/>
    <n v="48"/>
    <n v="12"/>
    <n v="1"/>
    <n v="130182.146831846"/>
    <n v="25156.393214866199"/>
    <n v="16"/>
    <n v="231"/>
    <n v="35"/>
    <n v="100"/>
    <n v="116"/>
    <n v="15"/>
    <n v="231"/>
    <n v="35"/>
    <n v="100"/>
    <n v="116"/>
    <n v="15"/>
    <n v="6"/>
    <n v="197017.88696233"/>
    <n v="52771.609826609703"/>
    <n v="0"/>
    <n v="0.45572249999999898"/>
    <n v="0"/>
    <n v="8.6032928240740691"/>
    <n v="-2.44894675925925"/>
    <n v="66"/>
    <n v="1"/>
    <n v="11"/>
  </r>
  <r>
    <x v="13"/>
    <n v="357"/>
    <x v="11"/>
    <n v="136"/>
    <n v="187"/>
    <n v="34"/>
    <n v="357"/>
    <n v="87"/>
    <n v="136"/>
    <n v="187"/>
    <n v="34"/>
    <n v="323026.701650017"/>
    <n v="87272.4031485015"/>
    <n v="0"/>
    <n v="98"/>
    <n v="34"/>
    <n v="40"/>
    <n v="45"/>
    <n v="13"/>
    <n v="98"/>
    <n v="34"/>
    <n v="40"/>
    <n v="45"/>
    <n v="13"/>
    <n v="2"/>
    <n v="108541.941568118"/>
    <n v="27648.774741130601"/>
    <n v="0"/>
    <n v="259"/>
    <n v="53"/>
    <n v="96"/>
    <n v="142"/>
    <n v="21"/>
    <n v="259"/>
    <n v="53"/>
    <n v="96"/>
    <n v="142"/>
    <n v="21"/>
    <n v="6"/>
    <n v="214484.76008189801"/>
    <n v="59623.628407370801"/>
    <n v="0"/>
    <n v="0.49640250000000002"/>
    <n v="-5.2422499999999997E-2"/>
    <n v="7.8425115740740701"/>
    <n v="-2.4319502314814798"/>
    <n v="82"/>
    <n v="2"/>
    <n v="9"/>
  </r>
  <r>
    <x v="14"/>
    <n v="346"/>
    <x v="5"/>
    <n v="148"/>
    <n v="164"/>
    <n v="34"/>
    <n v="346"/>
    <n v="64"/>
    <n v="148"/>
    <n v="164"/>
    <n v="34"/>
    <n v="326811.838516091"/>
    <n v="83533.065466448199"/>
    <n v="0"/>
    <n v="108"/>
    <n v="10"/>
    <n v="41"/>
    <n v="55"/>
    <n v="12"/>
    <n v="108"/>
    <n v="10"/>
    <n v="41"/>
    <n v="55"/>
    <n v="12"/>
    <n v="2"/>
    <n v="106546.52489833201"/>
    <n v="25789.1872408499"/>
    <n v="0"/>
    <n v="238"/>
    <n v="54"/>
    <n v="107"/>
    <n v="109"/>
    <n v="22"/>
    <n v="238"/>
    <n v="54"/>
    <n v="107"/>
    <n v="109"/>
    <n v="22"/>
    <n v="6"/>
    <n v="220265.31361775901"/>
    <n v="57743.878225598302"/>
    <n v="0"/>
    <n v="0.66280624999999904"/>
    <n v="-5.4960000000000002E-2"/>
    <n v="8.0208159722222199"/>
    <n v="-1.3346527777777699"/>
    <n v="74"/>
    <n v="2"/>
    <n v="9"/>
  </r>
  <r>
    <x v="15"/>
    <n v="370"/>
    <x v="12"/>
    <n v="170"/>
    <n v="163"/>
    <n v="37"/>
    <n v="370"/>
    <n v="74"/>
    <n v="170"/>
    <n v="163"/>
    <n v="37"/>
    <n v="370887.97208625998"/>
    <n v="91579.917487763305"/>
    <n v="0"/>
    <n v="116"/>
    <n v="21"/>
    <n v="62"/>
    <n v="39"/>
    <n v="15"/>
    <n v="116"/>
    <n v="21"/>
    <n v="62"/>
    <n v="39"/>
    <n v="15"/>
    <n v="2"/>
    <n v="170225.30739464299"/>
    <n v="33800.277665517802"/>
    <n v="0"/>
    <n v="254"/>
    <n v="53"/>
    <n v="108"/>
    <n v="124"/>
    <n v="22"/>
    <n v="254"/>
    <n v="53"/>
    <n v="108"/>
    <n v="124"/>
    <n v="22"/>
    <n v="6"/>
    <n v="200662.66469161701"/>
    <n v="57779.639822245503"/>
    <n v="0"/>
    <n v="0.59960124999999997"/>
    <n v="-3.9717500000000003E-2"/>
    <n v="7.6400694444444399"/>
    <n v="-1.6101909722222201"/>
    <n v="69"/>
    <n v="2"/>
    <n v="9"/>
  </r>
  <r>
    <x v="16"/>
    <n v="274"/>
    <x v="1"/>
    <n v="125"/>
    <n v="134"/>
    <n v="15"/>
    <n v="274"/>
    <n v="60"/>
    <n v="125"/>
    <n v="134"/>
    <n v="15"/>
    <n v="335411.57657074102"/>
    <n v="74827.041891366694"/>
    <n v="0"/>
    <n v="95"/>
    <n v="12"/>
    <n v="48"/>
    <n v="40"/>
    <n v="7"/>
    <n v="95"/>
    <n v="12"/>
    <n v="48"/>
    <n v="40"/>
    <n v="7"/>
    <n v="2"/>
    <n v="155525.12606180299"/>
    <n v="28877.2613455623"/>
    <n v="0"/>
    <n v="179"/>
    <n v="48"/>
    <n v="77"/>
    <n v="94"/>
    <n v="8"/>
    <n v="179"/>
    <n v="48"/>
    <n v="77"/>
    <n v="94"/>
    <n v="8"/>
    <n v="6"/>
    <n v="179886.450508938"/>
    <n v="45949.780545804402"/>
    <n v="0"/>
    <n v="0.20390625000000001"/>
    <n v="-9.5375000000000008E-3"/>
    <n v="5.1484375"/>
    <n v="-0.83157986111111104"/>
    <n v="60"/>
    <n v="2"/>
    <n v="6"/>
  </r>
  <r>
    <x v="17"/>
    <n v="243"/>
    <x v="13"/>
    <n v="115"/>
    <n v="115"/>
    <n v="13"/>
    <n v="243"/>
    <n v="38"/>
    <n v="115"/>
    <n v="115"/>
    <n v="13"/>
    <n v="240934.018458192"/>
    <n v="58164.061661237203"/>
    <n v="0"/>
    <n v="58"/>
    <n v="5"/>
    <n v="26"/>
    <n v="26"/>
    <n v="6"/>
    <n v="58"/>
    <n v="5"/>
    <n v="26"/>
    <n v="26"/>
    <n v="6"/>
    <n v="2"/>
    <n v="60221.024083189397"/>
    <n v="13219.892167487"/>
    <n v="0"/>
    <n v="185"/>
    <n v="33"/>
    <n v="89"/>
    <n v="89"/>
    <n v="7"/>
    <n v="185"/>
    <n v="33"/>
    <n v="89"/>
    <n v="89"/>
    <n v="7"/>
    <n v="6"/>
    <n v="180712.99437500199"/>
    <n v="44944.169493750203"/>
    <n v="0"/>
    <n v="0.66719999999999902"/>
    <n v="-5.0749999999999997E-3"/>
    <n v="5.2117534722222203"/>
    <n v="-0.78668981481481404"/>
    <n v="47"/>
    <n v="2"/>
    <n v="6"/>
  </r>
  <r>
    <x v="18"/>
    <n v="267"/>
    <x v="14"/>
    <n v="97"/>
    <n v="141"/>
    <n v="29"/>
    <n v="267"/>
    <n v="50"/>
    <n v="97"/>
    <n v="141"/>
    <n v="29"/>
    <n v="195048.32770392799"/>
    <n v="56674.349493353599"/>
    <n v="0"/>
    <n v="62"/>
    <n v="6"/>
    <n v="23"/>
    <n v="26"/>
    <n v="13"/>
    <n v="62"/>
    <n v="6"/>
    <n v="23"/>
    <n v="26"/>
    <n v="13"/>
    <n v="1"/>
    <n v="45714.360428796601"/>
    <n v="12394.292438591699"/>
    <n v="0"/>
    <n v="205"/>
    <n v="44"/>
    <n v="74"/>
    <n v="115"/>
    <n v="16"/>
    <n v="205"/>
    <n v="44"/>
    <n v="74"/>
    <n v="115"/>
    <n v="16"/>
    <n v="6"/>
    <n v="149333.96727513199"/>
    <n v="44280.057054761899"/>
    <n v="0"/>
    <n v="0.54685249999999996"/>
    <n v="-1.8912499999999999E-2"/>
    <n v="7.0310243055555501"/>
    <n v="-0.85483217592592597"/>
    <n v="55"/>
    <n v="1"/>
    <n v="8"/>
  </r>
  <r>
    <x v="19"/>
    <n v="282"/>
    <x v="15"/>
    <n v="114"/>
    <n v="142"/>
    <n v="26"/>
    <n v="282"/>
    <n v="59"/>
    <n v="114"/>
    <n v="142"/>
    <n v="26"/>
    <n v="291071.19161740399"/>
    <n v="70116.407245566399"/>
    <n v="18"/>
    <n v="78"/>
    <n v="19"/>
    <n v="34"/>
    <n v="35"/>
    <n v="9"/>
    <n v="78"/>
    <n v="1"/>
    <n v="34"/>
    <n v="35"/>
    <n v="9"/>
    <n v="1"/>
    <n v="106947.141693165"/>
    <n v="21025.242752384798"/>
    <n v="18"/>
    <n v="204"/>
    <n v="58"/>
    <n v="80"/>
    <n v="107"/>
    <n v="17"/>
    <n v="204"/>
    <n v="58"/>
    <n v="80"/>
    <n v="107"/>
    <n v="17"/>
    <n v="6"/>
    <n v="184124.04992423899"/>
    <n v="49091.164493181503"/>
    <n v="0"/>
    <n v="0.35887124999999997"/>
    <n v="0"/>
    <n v="6.7512847222222101"/>
    <n v="-2.2757349537036999"/>
    <n v="73"/>
    <n v="1"/>
    <n v="9"/>
  </r>
  <r>
    <x v="20"/>
    <n v="357"/>
    <x v="16"/>
    <n v="192"/>
    <n v="139"/>
    <n v="26"/>
    <n v="357"/>
    <n v="86"/>
    <n v="192"/>
    <n v="139"/>
    <n v="26"/>
    <n v="412343.14605208702"/>
    <n v="96870.883144687905"/>
    <n v="0"/>
    <n v="110"/>
    <n v="29"/>
    <n v="63"/>
    <n v="35"/>
    <n v="12"/>
    <n v="110"/>
    <n v="29"/>
    <n v="63"/>
    <n v="35"/>
    <n v="12"/>
    <n v="2"/>
    <n v="208144.30158528901"/>
    <n v="39252.987142676"/>
    <n v="0"/>
    <n v="247"/>
    <n v="57"/>
    <n v="129"/>
    <n v="104"/>
    <n v="14"/>
    <n v="247"/>
    <n v="57"/>
    <n v="129"/>
    <n v="104"/>
    <n v="14"/>
    <n v="6"/>
    <n v="204198.84446679801"/>
    <n v="57617.896002011898"/>
    <n v="0"/>
    <n v="0.37008374999999999"/>
    <n v="-6.9499999999999895E-2"/>
    <n v="6.4075462962962897"/>
    <n v="-1.87699074074074"/>
    <n v="69"/>
    <n v="2"/>
    <n v="8"/>
  </r>
  <r>
    <x v="21"/>
    <n v="283"/>
    <x v="4"/>
    <n v="139"/>
    <n v="134"/>
    <n v="10"/>
    <n v="283"/>
    <n v="70"/>
    <n v="139"/>
    <n v="134"/>
    <n v="10"/>
    <n v="285119.99124764599"/>
    <n v="72580.799212288097"/>
    <n v="0"/>
    <n v="96"/>
    <n v="16"/>
    <n v="53"/>
    <n v="38"/>
    <n v="5"/>
    <n v="96"/>
    <n v="16"/>
    <n v="53"/>
    <n v="38"/>
    <n v="5"/>
    <n v="2"/>
    <n v="122413.78021471101"/>
    <n v="26497.240219324001"/>
    <n v="0"/>
    <n v="187"/>
    <n v="54"/>
    <n v="86"/>
    <n v="96"/>
    <n v="5"/>
    <n v="187"/>
    <n v="54"/>
    <n v="86"/>
    <n v="96"/>
    <n v="5"/>
    <n v="6"/>
    <n v="162706.21103293399"/>
    <n v="46083.558992964099"/>
    <n v="0"/>
    <n v="1.2060325000000001"/>
    <n v="-0.1207"/>
    <n v="5.6536516203703702"/>
    <n v="-1.2144675925925901"/>
    <n v="57"/>
    <n v="2"/>
    <n v="6"/>
  </r>
  <r>
    <x v="22"/>
    <n v="347"/>
    <x v="17"/>
    <n v="115"/>
    <n v="206"/>
    <n v="26"/>
    <n v="347"/>
    <n v="71"/>
    <n v="115"/>
    <n v="206"/>
    <n v="26"/>
    <n v="294086.81243435497"/>
    <n v="79867.813119091894"/>
    <n v="0"/>
    <n v="104"/>
    <n v="13"/>
    <n v="46"/>
    <n v="49"/>
    <n v="9"/>
    <n v="104"/>
    <n v="13"/>
    <n v="46"/>
    <n v="49"/>
    <n v="9"/>
    <n v="3"/>
    <n v="82851.6999309682"/>
    <n v="21856.652993787098"/>
    <n v="0"/>
    <n v="243"/>
    <n v="58"/>
    <n v="69"/>
    <n v="157"/>
    <n v="17"/>
    <n v="243"/>
    <n v="58"/>
    <n v="69"/>
    <n v="157"/>
    <n v="17"/>
    <n v="6"/>
    <n v="211235.11250338599"/>
    <n v="58011.160125304799"/>
    <n v="0"/>
    <n v="1.7796225000000001"/>
    <n v="-9.4249999999999907E-3"/>
    <n v="7.4031134259259197"/>
    <n v="-0.959380787037036"/>
    <n v="69"/>
    <n v="3"/>
    <n v="9"/>
  </r>
  <r>
    <x v="23"/>
    <n v="324"/>
    <x v="18"/>
    <n v="131"/>
    <n v="175"/>
    <n v="18"/>
    <n v="324"/>
    <n v="69"/>
    <n v="131"/>
    <n v="175"/>
    <n v="18"/>
    <n v="498833.45600655698"/>
    <n v="98895.011040590107"/>
    <n v="0"/>
    <n v="103"/>
    <n v="14"/>
    <n v="42"/>
    <n v="52"/>
    <n v="9"/>
    <n v="103"/>
    <n v="14"/>
    <n v="42"/>
    <n v="52"/>
    <n v="9"/>
    <n v="2"/>
    <n v="128886.49261095699"/>
    <n v="27679.7843349861"/>
    <n v="0"/>
    <n v="221"/>
    <n v="55"/>
    <n v="89"/>
    <n v="123"/>
    <n v="9"/>
    <n v="221"/>
    <n v="55"/>
    <n v="89"/>
    <n v="123"/>
    <n v="9"/>
    <n v="6"/>
    <n v="369946.96339559898"/>
    <n v="71215.226705604"/>
    <n v="0"/>
    <n v="0.86523874999999995"/>
    <n v="-7.4099999999999999E-2"/>
    <n v="7.9558043981481399"/>
    <n v="-0.78243634259259198"/>
    <n v="60"/>
    <n v="2"/>
    <n v="10"/>
  </r>
  <r>
    <x v="24"/>
    <n v="232"/>
    <x v="19"/>
    <n v="97"/>
    <n v="131"/>
    <n v="4"/>
    <n v="232"/>
    <n v="49"/>
    <n v="97"/>
    <n v="131"/>
    <n v="4"/>
    <n v="432864.160738923"/>
    <n v="79157.774466503106"/>
    <n v="4"/>
    <n v="73"/>
    <n v="15"/>
    <n v="41"/>
    <n v="31"/>
    <n v="1"/>
    <n v="73"/>
    <n v="11"/>
    <n v="41"/>
    <n v="31"/>
    <n v="1"/>
    <n v="1"/>
    <n v="87037.824222417999"/>
    <n v="19833.404180017598"/>
    <n v="4"/>
    <n v="159"/>
    <n v="38"/>
    <n v="56"/>
    <n v="100"/>
    <n v="3"/>
    <n v="159"/>
    <n v="38"/>
    <n v="56"/>
    <n v="100"/>
    <n v="3"/>
    <n v="6"/>
    <n v="345826.33651650499"/>
    <n v="59324.370286485399"/>
    <n v="0"/>
    <n v="0.2219825"/>
    <n v="-5.7799999999999997E-2"/>
    <n v="6.0602835648148101"/>
    <n v="-0.73912615740740695"/>
    <n v="48"/>
    <n v="1"/>
    <n v="8"/>
  </r>
  <r>
    <x v="25"/>
    <n v="324"/>
    <x v="20"/>
    <n v="145"/>
    <n v="160"/>
    <n v="19"/>
    <n v="324"/>
    <n v="79"/>
    <n v="145"/>
    <n v="160"/>
    <n v="19"/>
    <n v="298426.27428053902"/>
    <n v="78338.364685248496"/>
    <n v="0"/>
    <n v="96"/>
    <n v="21"/>
    <n v="59"/>
    <n v="32"/>
    <n v="5"/>
    <n v="96"/>
    <n v="21"/>
    <n v="59"/>
    <n v="32"/>
    <n v="5"/>
    <n v="2"/>
    <n v="129569.668785275"/>
    <n v="27741.270190674801"/>
    <n v="0"/>
    <n v="228"/>
    <n v="58"/>
    <n v="86"/>
    <n v="128"/>
    <n v="14"/>
    <n v="228"/>
    <n v="58"/>
    <n v="86"/>
    <n v="128"/>
    <n v="14"/>
    <n v="6"/>
    <n v="168856.605495264"/>
    <n v="50597.094494573699"/>
    <n v="0"/>
    <n v="0.47509750000000001"/>
    <n v="-4.1868750000000003E-2"/>
    <n v="7.6026504629629601"/>
    <n v="-1.5391030092592499"/>
    <n v="61"/>
    <n v="2"/>
    <n v="9"/>
  </r>
  <r>
    <x v="26"/>
    <n v="324"/>
    <x v="17"/>
    <n v="145"/>
    <n v="168"/>
    <n v="11"/>
    <n v="324"/>
    <n v="71"/>
    <n v="145"/>
    <n v="168"/>
    <n v="11"/>
    <n v="364060.53397728899"/>
    <n v="83405.448057956004"/>
    <n v="0"/>
    <n v="104"/>
    <n v="19"/>
    <n v="49"/>
    <n v="49"/>
    <n v="6"/>
    <n v="104"/>
    <n v="19"/>
    <n v="49"/>
    <n v="49"/>
    <n v="6"/>
    <n v="2"/>
    <n v="191977.40829855099"/>
    <n v="34077.966746869599"/>
    <n v="0"/>
    <n v="220"/>
    <n v="52"/>
    <n v="96"/>
    <n v="119"/>
    <n v="5"/>
    <n v="220"/>
    <n v="52"/>
    <n v="96"/>
    <n v="119"/>
    <n v="5"/>
    <n v="6"/>
    <n v="172083.125678738"/>
    <n v="49327.481311086398"/>
    <n v="0"/>
    <n v="0.44746000000000002"/>
    <n v="-3.8012499999999998E-2"/>
    <n v="8.4454861111111104"/>
    <n v="-1.43061342592592"/>
    <n v="74"/>
    <n v="2"/>
    <n v="10"/>
  </r>
  <r>
    <x v="27"/>
    <n v="317"/>
    <x v="21"/>
    <n v="158"/>
    <n v="149"/>
    <n v="10"/>
    <n v="317"/>
    <n v="73"/>
    <n v="158"/>
    <n v="149"/>
    <n v="10"/>
    <n v="304095.73849082802"/>
    <n v="77288.6164641746"/>
    <n v="0"/>
    <n v="89"/>
    <n v="17"/>
    <n v="51"/>
    <n v="33"/>
    <n v="5"/>
    <n v="89"/>
    <n v="17"/>
    <n v="51"/>
    <n v="33"/>
    <n v="5"/>
    <n v="2"/>
    <n v="148657.83929276199"/>
    <n v="28139.205536348501"/>
    <n v="0"/>
    <n v="228"/>
    <n v="56"/>
    <n v="107"/>
    <n v="116"/>
    <n v="5"/>
    <n v="228"/>
    <n v="56"/>
    <n v="107"/>
    <n v="116"/>
    <n v="5"/>
    <n v="6"/>
    <n v="155437.89919806601"/>
    <n v="49149.410927826"/>
    <n v="0"/>
    <n v="0.41464374999999998"/>
    <n v="-2.96125E-2"/>
    <n v="7.4166435185185202"/>
    <n v="-2.0525578703703702"/>
    <n v="74"/>
    <n v="2"/>
    <n v="9"/>
  </r>
  <r>
    <x v="28"/>
    <n v="327"/>
    <x v="22"/>
    <n v="140"/>
    <n v="166"/>
    <n v="21"/>
    <n v="327"/>
    <n v="47"/>
    <n v="140"/>
    <n v="166"/>
    <n v="21"/>
    <n v="266129.08674754202"/>
    <n v="73391.617807278701"/>
    <n v="14"/>
    <n v="94"/>
    <n v="15"/>
    <n v="34"/>
    <n v="49"/>
    <n v="11"/>
    <n v="94"/>
    <n v="1"/>
    <n v="34"/>
    <n v="49"/>
    <n v="11"/>
    <n v="1"/>
    <n v="81260.345740059405"/>
    <n v="20633.431116605301"/>
    <n v="14"/>
    <n v="233"/>
    <n v="46"/>
    <n v="106"/>
    <n v="117"/>
    <n v="10"/>
    <n v="233"/>
    <n v="46"/>
    <n v="106"/>
    <n v="117"/>
    <n v="10"/>
    <n v="6"/>
    <n v="184868.74100748199"/>
    <n v="52758.186690673399"/>
    <n v="0"/>
    <n v="0.33205000000000001"/>
    <n v="-3.9750000000000002E-3"/>
    <n v="4.7471064814814801"/>
    <n v="-1.41440393518518"/>
    <n v="67"/>
    <n v="1"/>
    <n v="7"/>
  </r>
  <r>
    <x v="29"/>
    <n v="265"/>
    <x v="18"/>
    <n v="126"/>
    <n v="126"/>
    <n v="13"/>
    <n v="265"/>
    <n v="69"/>
    <n v="126"/>
    <n v="126"/>
    <n v="13"/>
    <n v="303484.75790204498"/>
    <n v="70273.628211183997"/>
    <n v="0"/>
    <n v="95"/>
    <n v="23"/>
    <n v="41"/>
    <n v="49"/>
    <n v="5"/>
    <n v="95"/>
    <n v="23"/>
    <n v="41"/>
    <n v="49"/>
    <n v="5"/>
    <n v="2"/>
    <n v="155357.604372531"/>
    <n v="30182.184393527801"/>
    <n v="0"/>
    <n v="170"/>
    <n v="46"/>
    <n v="85"/>
    <n v="77"/>
    <n v="8"/>
    <n v="170"/>
    <n v="46"/>
    <n v="85"/>
    <n v="77"/>
    <n v="8"/>
    <n v="6"/>
    <n v="148127.15352951299"/>
    <n v="40091.443817656203"/>
    <n v="0"/>
    <n v="0.34928749999999997"/>
    <n v="-9.04999999999999E-2"/>
    <n v="5.6201157407407303"/>
    <n v="-1.7375057870370301"/>
    <n v="52"/>
    <n v="2"/>
    <n v="7"/>
  </r>
  <r>
    <x v="30"/>
    <n v="314"/>
    <x v="23"/>
    <n v="157"/>
    <n v="134"/>
    <n v="23"/>
    <n v="314"/>
    <n v="78"/>
    <n v="157"/>
    <n v="134"/>
    <n v="23"/>
    <n v="262050.92729212"/>
    <n v="73504.583456290798"/>
    <n v="0"/>
    <n v="99"/>
    <n v="15"/>
    <n v="56"/>
    <n v="37"/>
    <n v="6"/>
    <n v="99"/>
    <n v="15"/>
    <n v="56"/>
    <n v="37"/>
    <n v="6"/>
    <n v="2"/>
    <n v="120289.284748301"/>
    <n v="26546.035627347101"/>
    <n v="0"/>
    <n v="215"/>
    <n v="63"/>
    <n v="101"/>
    <n v="97"/>
    <n v="17"/>
    <n v="215"/>
    <n v="63"/>
    <n v="101"/>
    <n v="97"/>
    <n v="17"/>
    <n v="6"/>
    <n v="141761.64254381901"/>
    <n v="46958.547828943701"/>
    <n v="0"/>
    <n v="0.67355874999999998"/>
    <n v="-0.11325"/>
    <n v="6.1019502314814797"/>
    <n v="-1.2669328703703699"/>
    <n v="64"/>
    <n v="2"/>
    <n v="7"/>
  </r>
  <r>
    <x v="31"/>
    <n v="219"/>
    <x v="24"/>
    <n v="106"/>
    <n v="109"/>
    <n v="4"/>
    <n v="219"/>
    <n v="48"/>
    <n v="106"/>
    <n v="109"/>
    <n v="4"/>
    <n v="215776.115020383"/>
    <n v="53979.850351834502"/>
    <n v="0"/>
    <n v="65"/>
    <n v="12"/>
    <n v="28"/>
    <n v="34"/>
    <n v="3"/>
    <n v="65"/>
    <n v="12"/>
    <n v="28"/>
    <n v="34"/>
    <n v="3"/>
    <n v="1"/>
    <n v="110040.68992166"/>
    <n v="21063.662092949398"/>
    <n v="0"/>
    <n v="154"/>
    <n v="36"/>
    <n v="78"/>
    <n v="75"/>
    <n v="1"/>
    <n v="154"/>
    <n v="36"/>
    <n v="78"/>
    <n v="75"/>
    <n v="1"/>
    <n v="5"/>
    <n v="105735.425098723"/>
    <n v="32916.188258884999"/>
    <n v="0"/>
    <n v="0.50658749999999997"/>
    <n v="-6.9879999999999998E-2"/>
    <n v="3.6459317129629598"/>
    <n v="-1.0619212962962901"/>
    <n v="44"/>
    <n v="1"/>
    <n v="5"/>
  </r>
  <r>
    <x v="32"/>
    <n v="298"/>
    <x v="22"/>
    <n v="95"/>
    <n v="185"/>
    <n v="18"/>
    <n v="298"/>
    <n v="45"/>
    <n v="95"/>
    <n v="185"/>
    <n v="18"/>
    <n v="319729.50981291599"/>
    <n v="74495.655883162501"/>
    <n v="16"/>
    <n v="89"/>
    <n v="18"/>
    <n v="29"/>
    <n v="52"/>
    <n v="8"/>
    <n v="89"/>
    <n v="2"/>
    <n v="29"/>
    <n v="52"/>
    <n v="8"/>
    <n v="1"/>
    <n v="115310.903944889"/>
    <n v="23217.981355039999"/>
    <n v="16"/>
    <n v="209"/>
    <n v="43"/>
    <n v="66"/>
    <n v="133"/>
    <n v="10"/>
    <n v="209"/>
    <n v="43"/>
    <n v="66"/>
    <n v="133"/>
    <n v="10"/>
    <n v="6"/>
    <n v="204418.60586802699"/>
    <n v="51277.674528122399"/>
    <n v="0"/>
    <n v="0.34057375000000001"/>
    <n v="-1.125E-4"/>
    <n v="5.4956539351851799"/>
    <n v="-0.84964699074074002"/>
    <n v="85"/>
    <n v="1"/>
    <n v="7"/>
  </r>
  <r>
    <x v="33"/>
    <n v="350"/>
    <x v="11"/>
    <n v="158"/>
    <n v="170"/>
    <n v="22"/>
    <n v="350"/>
    <n v="87"/>
    <n v="158"/>
    <n v="170"/>
    <n v="22"/>
    <n v="398052.54082636797"/>
    <n v="91264.728674373095"/>
    <n v="0"/>
    <n v="96"/>
    <n v="30"/>
    <n v="45"/>
    <n v="44"/>
    <n v="7"/>
    <n v="96"/>
    <n v="30"/>
    <n v="45"/>
    <n v="44"/>
    <n v="7"/>
    <n v="3"/>
    <n v="183998.50165498001"/>
    <n v="33839.8651489482"/>
    <n v="0"/>
    <n v="254"/>
    <n v="57"/>
    <n v="113"/>
    <n v="126"/>
    <n v="15"/>
    <n v="254"/>
    <n v="57"/>
    <n v="113"/>
    <n v="126"/>
    <n v="15"/>
    <n v="6"/>
    <n v="214054.039171387"/>
    <n v="57424.8635254248"/>
    <n v="0"/>
    <n v="0.46805124999999898"/>
    <n v="-0.13630125000000001"/>
    <n v="6.3293344907407301"/>
    <n v="-1.65710648148148"/>
    <n v="62"/>
    <n v="3"/>
    <n v="7"/>
  </r>
  <r>
    <x v="34"/>
    <n v="333"/>
    <x v="25"/>
    <n v="126"/>
    <n v="186"/>
    <n v="21"/>
    <n v="333"/>
    <n v="66"/>
    <n v="126"/>
    <n v="186"/>
    <n v="21"/>
    <n v="318721.62106858799"/>
    <n v="81364.945896172998"/>
    <n v="18"/>
    <n v="91"/>
    <n v="18"/>
    <n v="33"/>
    <n v="47"/>
    <n v="11"/>
    <n v="91"/>
    <n v="0"/>
    <n v="33"/>
    <n v="47"/>
    <n v="11"/>
    <n v="1"/>
    <n v="76506.924278906503"/>
    <n v="19725.6231851015"/>
    <n v="18"/>
    <n v="242"/>
    <n v="66"/>
    <n v="93"/>
    <n v="139"/>
    <n v="10"/>
    <n v="242"/>
    <n v="66"/>
    <n v="93"/>
    <n v="139"/>
    <n v="10"/>
    <n v="6"/>
    <n v="242214.696789682"/>
    <n v="61639.3227110714"/>
    <n v="0"/>
    <n v="0.52276624999999999"/>
    <n v="0"/>
    <n v="7.5096180555555501"/>
    <n v="-1.8853009259259199"/>
    <n v="83"/>
    <n v="1"/>
    <n v="9"/>
  </r>
  <r>
    <x v="35"/>
    <n v="284"/>
    <x v="4"/>
    <n v="164"/>
    <n v="102"/>
    <n v="18"/>
    <n v="284"/>
    <n v="40"/>
    <n v="164"/>
    <n v="102"/>
    <n v="18"/>
    <n v="270350.99507666897"/>
    <n v="67651.589556900202"/>
    <n v="30"/>
    <n v="91"/>
    <n v="30"/>
    <n v="58"/>
    <n v="24"/>
    <n v="9"/>
    <n v="91"/>
    <n v="0"/>
    <n v="58"/>
    <n v="24"/>
    <n v="9"/>
    <n v="1"/>
    <n v="78528.055613008604"/>
    <n v="19907.525005170701"/>
    <n v="30"/>
    <n v="193"/>
    <n v="40"/>
    <n v="106"/>
    <n v="78"/>
    <n v="9"/>
    <n v="193"/>
    <n v="40"/>
    <n v="106"/>
    <n v="78"/>
    <n v="9"/>
    <n v="6"/>
    <n v="191822.93946366099"/>
    <n v="47744.064551729498"/>
    <n v="0"/>
    <n v="0.26973875000000003"/>
    <n v="0"/>
    <n v="4.8953645833333299"/>
    <n v="-1.7899710648148099"/>
    <n v="40"/>
    <n v="1"/>
    <n v="6"/>
  </r>
  <r>
    <x v="36"/>
    <n v="209"/>
    <x v="16"/>
    <n v="89"/>
    <n v="110"/>
    <n v="10"/>
    <n v="209"/>
    <n v="56"/>
    <n v="89"/>
    <n v="110"/>
    <n v="10"/>
    <n v="162630.33968696199"/>
    <n v="47156.730571826498"/>
    <n v="30"/>
    <n v="72"/>
    <n v="41"/>
    <n v="32"/>
    <n v="35"/>
    <n v="5"/>
    <n v="72"/>
    <n v="11"/>
    <n v="32"/>
    <n v="35"/>
    <n v="5"/>
    <n v="1"/>
    <n v="58618.1500040873"/>
    <n v="15355.6335003678"/>
    <n v="30"/>
    <n v="137"/>
    <n v="45"/>
    <n v="57"/>
    <n v="75"/>
    <n v="5"/>
    <n v="137"/>
    <n v="45"/>
    <n v="57"/>
    <n v="75"/>
    <n v="5"/>
    <n v="5"/>
    <n v="104012.189682874"/>
    <n v="31801.097071458698"/>
    <n v="0"/>
    <n v="0.24824499999999899"/>
    <n v="-3.5E-4"/>
    <n v="4.17075231481481"/>
    <n v="-2.1391840277777701"/>
    <n v="47"/>
    <n v="1"/>
    <n v="5"/>
  </r>
  <r>
    <x v="37"/>
    <n v="282"/>
    <x v="26"/>
    <n v="119"/>
    <n v="148"/>
    <n v="15"/>
    <n v="282"/>
    <n v="88"/>
    <n v="119"/>
    <n v="148"/>
    <n v="15"/>
    <n v="301791.04843033798"/>
    <n v="72881.194358730398"/>
    <n v="0"/>
    <n v="81"/>
    <n v="49"/>
    <n v="38"/>
    <n v="42"/>
    <n v="1"/>
    <n v="81"/>
    <n v="49"/>
    <n v="38"/>
    <n v="42"/>
    <n v="1"/>
    <n v="2"/>
    <n v="148544.94000784901"/>
    <n v="29209.044600706398"/>
    <n v="0"/>
    <n v="201"/>
    <n v="39"/>
    <n v="81"/>
    <n v="106"/>
    <n v="14"/>
    <n v="201"/>
    <n v="39"/>
    <n v="81"/>
    <n v="106"/>
    <n v="14"/>
    <n v="6"/>
    <n v="153246.10842248899"/>
    <n v="43672.149758024003"/>
    <n v="0"/>
    <n v="1.0462087499999999"/>
    <n v="-6.1083749999999999E-2"/>
    <n v="6.7717361111111103"/>
    <n v="-0.43877893518518502"/>
    <n v="56"/>
    <n v="2"/>
    <n v="9"/>
  </r>
  <r>
    <x v="38"/>
    <n v="295"/>
    <x v="1"/>
    <n v="126"/>
    <n v="155"/>
    <n v="14"/>
    <n v="295"/>
    <n v="47"/>
    <n v="126"/>
    <n v="155"/>
    <n v="14"/>
    <n v="267747.59230731899"/>
    <n v="69697.283307658698"/>
    <n v="13"/>
    <n v="97"/>
    <n v="13"/>
    <n v="33"/>
    <n v="58"/>
    <n v="6"/>
    <n v="97"/>
    <n v="0"/>
    <n v="33"/>
    <n v="58"/>
    <n v="6"/>
    <n v="1"/>
    <n v="74093.927786121596"/>
    <n v="20228.4535007509"/>
    <n v="13"/>
    <n v="198"/>
    <n v="47"/>
    <n v="93"/>
    <n v="97"/>
    <n v="8"/>
    <n v="198"/>
    <n v="47"/>
    <n v="93"/>
    <n v="97"/>
    <n v="8"/>
    <n v="6"/>
    <n v="193653.664521197"/>
    <n v="49468.829806907699"/>
    <n v="0"/>
    <n v="0.79121125000000003"/>
    <n v="0"/>
    <n v="5.6044965277777701"/>
    <n v="-0.79851273148148105"/>
    <n v="62"/>
    <n v="1"/>
    <n v="7"/>
  </r>
  <r>
    <x v="39"/>
    <n v="277"/>
    <x v="20"/>
    <n v="117"/>
    <n v="147"/>
    <n v="13"/>
    <n v="277"/>
    <n v="79"/>
    <n v="117"/>
    <n v="147"/>
    <n v="13"/>
    <n v="305256.62388873502"/>
    <n v="74873.0961499861"/>
    <n v="0"/>
    <n v="88"/>
    <n v="30"/>
    <n v="45"/>
    <n v="38"/>
    <n v="5"/>
    <n v="88"/>
    <n v="30"/>
    <n v="45"/>
    <n v="38"/>
    <n v="5"/>
    <n v="2"/>
    <n v="118818.601580124"/>
    <n v="26893.674142211199"/>
    <n v="0"/>
    <n v="189"/>
    <n v="49"/>
    <n v="72"/>
    <n v="109"/>
    <n v="8"/>
    <n v="189"/>
    <n v="49"/>
    <n v="72"/>
    <n v="109"/>
    <n v="8"/>
    <n v="6"/>
    <n v="186438.02230861"/>
    <n v="47979.422007774898"/>
    <n v="0"/>
    <n v="0.36630000000000001"/>
    <n v="-2.1587499999999999E-2"/>
    <n v="6.2340104166666599"/>
    <n v="-1.9610358796296301"/>
    <n v="56"/>
    <n v="2"/>
    <n v="7"/>
  </r>
  <r>
    <x v="40"/>
    <n v="347"/>
    <x v="12"/>
    <n v="153"/>
    <n v="155"/>
    <n v="39"/>
    <n v="347"/>
    <n v="58"/>
    <n v="153"/>
    <n v="155"/>
    <n v="39"/>
    <n v="271852.79075973399"/>
    <n v="77986.751168375995"/>
    <n v="16"/>
    <n v="111"/>
    <n v="16"/>
    <n v="49"/>
    <n v="49"/>
    <n v="13"/>
    <n v="111"/>
    <n v="0"/>
    <n v="49"/>
    <n v="49"/>
    <n v="13"/>
    <n v="1"/>
    <n v="81741.844275707903"/>
    <n v="22596.765984813701"/>
    <n v="16"/>
    <n v="236"/>
    <n v="58"/>
    <n v="104"/>
    <n v="106"/>
    <n v="26"/>
    <n v="236"/>
    <n v="58"/>
    <n v="104"/>
    <n v="106"/>
    <n v="26"/>
    <n v="6"/>
    <n v="190110.946484026"/>
    <n v="55389.985183562298"/>
    <n v="0"/>
    <n v="0.28722249999999999"/>
    <n v="0"/>
    <n v="7.5920428240740696"/>
    <n v="-2.2073206018518499"/>
    <n v="71"/>
    <n v="1"/>
    <n v="10"/>
  </r>
  <r>
    <x v="41"/>
    <n v="319"/>
    <x v="15"/>
    <n v="132"/>
    <n v="175"/>
    <n v="12"/>
    <n v="319"/>
    <n v="77"/>
    <n v="132"/>
    <n v="175"/>
    <n v="12"/>
    <n v="327072.39513438201"/>
    <n v="81636.515562094399"/>
    <n v="0"/>
    <n v="101"/>
    <n v="29"/>
    <n v="36"/>
    <n v="60"/>
    <n v="5"/>
    <n v="101"/>
    <n v="29"/>
    <n v="36"/>
    <n v="60"/>
    <n v="5"/>
    <n v="2"/>
    <n v="108532.674315104"/>
    <n v="27407.940688359398"/>
    <n v="0"/>
    <n v="218"/>
    <n v="48"/>
    <n v="96"/>
    <n v="115"/>
    <n v="7"/>
    <n v="218"/>
    <n v="48"/>
    <n v="96"/>
    <n v="115"/>
    <n v="7"/>
    <n v="6"/>
    <n v="218539.72081927801"/>
    <n v="54228.574873735"/>
    <n v="0"/>
    <n v="0.44092750000000003"/>
    <n v="-6.3737500000000002E-2"/>
    <n v="5.95238425925925"/>
    <n v="-0.85797453703703597"/>
    <n v="73"/>
    <n v="2"/>
    <n v="7"/>
  </r>
  <r>
    <x v="42"/>
    <n v="244"/>
    <x v="19"/>
    <n v="117"/>
    <n v="121"/>
    <n v="6"/>
    <n v="244"/>
    <n v="53"/>
    <n v="117"/>
    <n v="121"/>
    <n v="6"/>
    <n v="284442.28734020499"/>
    <n v="61959.8058606185"/>
    <n v="0"/>
    <n v="86"/>
    <n v="13"/>
    <n v="40"/>
    <n v="44"/>
    <n v="2"/>
    <n v="86"/>
    <n v="13"/>
    <n v="40"/>
    <n v="44"/>
    <n v="2"/>
    <n v="2"/>
    <n v="130141.622142736"/>
    <n v="23832.745992846201"/>
    <n v="0"/>
    <n v="158"/>
    <n v="40"/>
    <n v="77"/>
    <n v="77"/>
    <n v="4"/>
    <n v="158"/>
    <n v="40"/>
    <n v="77"/>
    <n v="77"/>
    <n v="4"/>
    <n v="4"/>
    <n v="154300.665197469"/>
    <n v="38127.059867772201"/>
    <n v="0"/>
    <n v="0.39691874999999999"/>
    <n v="-4.7124999999999997E-3"/>
    <n v="3.0014062500000001"/>
    <n v="-1.43729166666666"/>
    <n v="44"/>
    <n v="2"/>
    <n v="4"/>
  </r>
  <r>
    <x v="43"/>
    <n v="286"/>
    <x v="27"/>
    <n v="97"/>
    <n v="169"/>
    <n v="20"/>
    <n v="286"/>
    <n v="66"/>
    <n v="97"/>
    <n v="169"/>
    <n v="20"/>
    <n v="321603.69281631103"/>
    <n v="75984.332353467995"/>
    <n v="0"/>
    <n v="85"/>
    <n v="8"/>
    <n v="29"/>
    <n v="47"/>
    <n v="9"/>
    <n v="85"/>
    <n v="8"/>
    <n v="29"/>
    <n v="47"/>
    <n v="9"/>
    <n v="2"/>
    <n v="108719.983027739"/>
    <n v="22984.798472496499"/>
    <n v="0"/>
    <n v="201"/>
    <n v="58"/>
    <n v="68"/>
    <n v="122"/>
    <n v="11"/>
    <n v="201"/>
    <n v="58"/>
    <n v="68"/>
    <n v="122"/>
    <n v="11"/>
    <n v="6"/>
    <n v="212883.70978857201"/>
    <n v="52999.533880971401"/>
    <n v="0"/>
    <n v="0.74778500000000003"/>
    <n v="-1.25E-4"/>
    <n v="6.7597743055555499"/>
    <n v="-2.3897916666666599"/>
    <n v="76"/>
    <n v="2"/>
    <n v="8"/>
  </r>
  <r>
    <x v="44"/>
    <n v="346"/>
    <x v="12"/>
    <n v="154"/>
    <n v="173"/>
    <n v="19"/>
    <n v="346"/>
    <n v="74"/>
    <n v="154"/>
    <n v="173"/>
    <n v="19"/>
    <n v="380966.07237261097"/>
    <n v="89606.946513535004"/>
    <n v="0"/>
    <n v="111"/>
    <n v="21"/>
    <n v="50"/>
    <n v="56"/>
    <n v="5"/>
    <n v="111"/>
    <n v="21"/>
    <n v="50"/>
    <n v="56"/>
    <n v="5"/>
    <n v="2"/>
    <n v="168004.321828535"/>
    <n v="33000.388964568199"/>
    <n v="0"/>
    <n v="235"/>
    <n v="53"/>
    <n v="104"/>
    <n v="117"/>
    <n v="14"/>
    <n v="235"/>
    <n v="53"/>
    <n v="104"/>
    <n v="117"/>
    <n v="14"/>
    <n v="6"/>
    <n v="212961.750544076"/>
    <n v="56606.557548966797"/>
    <n v="0"/>
    <n v="0.29322625000000002"/>
    <n v="-6.7667500000000005E-2"/>
    <n v="6.7396817129629598"/>
    <n v="-1.7531597222222199"/>
    <n v="81"/>
    <n v="2"/>
    <n v="9"/>
  </r>
  <r>
    <x v="45"/>
    <n v="407"/>
    <x v="28"/>
    <n v="185"/>
    <n v="190"/>
    <n v="32"/>
    <n v="407"/>
    <n v="72"/>
    <n v="185"/>
    <n v="190"/>
    <n v="32"/>
    <n v="453865.924057308"/>
    <n v="103247.933165157"/>
    <n v="0"/>
    <n v="136"/>
    <n v="13"/>
    <n v="73"/>
    <n v="49"/>
    <n v="14"/>
    <n v="136"/>
    <n v="13"/>
    <n v="73"/>
    <n v="49"/>
    <n v="14"/>
    <n v="2"/>
    <n v="183867.16281307701"/>
    <n v="36468.044653176898"/>
    <n v="0"/>
    <n v="271"/>
    <n v="59"/>
    <n v="112"/>
    <n v="141"/>
    <n v="18"/>
    <n v="271"/>
    <n v="59"/>
    <n v="112"/>
    <n v="141"/>
    <n v="18"/>
    <n v="6"/>
    <n v="269998.76124423102"/>
    <n v="66779.888511980796"/>
    <n v="0"/>
    <n v="0.5738375"/>
    <n v="-9.9624999999999905E-3"/>
    <n v="7.8259895833333397"/>
    <n v="-2.1257233796296302"/>
    <n v="71"/>
    <n v="2"/>
    <n v="9"/>
  </r>
  <r>
    <x v="46"/>
    <n v="285"/>
    <x v="29"/>
    <n v="148"/>
    <n v="131"/>
    <n v="6"/>
    <n v="285"/>
    <n v="81"/>
    <n v="148"/>
    <n v="131"/>
    <n v="6"/>
    <n v="394679.33786182897"/>
    <n v="84001.140407564599"/>
    <n v="0"/>
    <n v="96"/>
    <n v="23"/>
    <n v="62"/>
    <n v="32"/>
    <n v="2"/>
    <n v="96"/>
    <n v="23"/>
    <n v="62"/>
    <n v="32"/>
    <n v="2"/>
    <n v="2"/>
    <n v="203297.12703277401"/>
    <n v="34616.741432949697"/>
    <n v="0"/>
    <n v="189"/>
    <n v="58"/>
    <n v="86"/>
    <n v="99"/>
    <n v="4"/>
    <n v="189"/>
    <n v="58"/>
    <n v="86"/>
    <n v="99"/>
    <n v="4"/>
    <n v="6"/>
    <n v="191382.21082905401"/>
    <n v="49384.398974614902"/>
    <n v="0"/>
    <n v="0.29214000000000001"/>
    <n v="-0.121375"/>
    <n v="4.9250868055555497"/>
    <n v="-1.86586805555555"/>
    <n v="67"/>
    <n v="2"/>
    <n v="6"/>
  </r>
  <r>
    <x v="47"/>
    <n v="363"/>
    <x v="27"/>
    <n v="139"/>
    <n v="202"/>
    <n v="22"/>
    <n v="363"/>
    <n v="66"/>
    <n v="139"/>
    <n v="202"/>
    <n v="22"/>
    <n v="477811.05197475298"/>
    <n v="99402.994677727795"/>
    <n v="0"/>
    <n v="103"/>
    <n v="15"/>
    <n v="48"/>
    <n v="51"/>
    <n v="4"/>
    <n v="103"/>
    <n v="15"/>
    <n v="48"/>
    <n v="51"/>
    <n v="4"/>
    <n v="2"/>
    <n v="141828.90443605901"/>
    <n v="28964.601399245301"/>
    <n v="0"/>
    <n v="260"/>
    <n v="51"/>
    <n v="91"/>
    <n v="151"/>
    <n v="18"/>
    <n v="260"/>
    <n v="51"/>
    <n v="91"/>
    <n v="151"/>
    <n v="18"/>
    <n v="6"/>
    <n v="335982.14753869397"/>
    <n v="70438.393278482501"/>
    <n v="0"/>
    <n v="0.28558375000000003"/>
    <n v="-4.1000000000000003E-3"/>
    <n v="7.6444444444444404"/>
    <n v="-1.3559490740740701"/>
    <n v="73"/>
    <n v="2"/>
    <n v="9"/>
  </r>
  <r>
    <x v="48"/>
    <n v="365"/>
    <x v="17"/>
    <n v="149"/>
    <n v="206"/>
    <n v="10"/>
    <n v="365"/>
    <n v="71"/>
    <n v="149"/>
    <n v="206"/>
    <n v="10"/>
    <n v="365112.94963012403"/>
    <n v="89980.1654667111"/>
    <n v="0"/>
    <n v="93"/>
    <n v="15"/>
    <n v="32"/>
    <n v="56"/>
    <n v="5"/>
    <n v="93"/>
    <n v="15"/>
    <n v="32"/>
    <n v="56"/>
    <n v="5"/>
    <n v="2"/>
    <n v="110905.091210281"/>
    <n v="24981.458208925302"/>
    <n v="0"/>
    <n v="272"/>
    <n v="56"/>
    <n v="117"/>
    <n v="150"/>
    <n v="5"/>
    <n v="272"/>
    <n v="56"/>
    <n v="117"/>
    <n v="150"/>
    <n v="5"/>
    <n v="6"/>
    <n v="254207.858419842"/>
    <n v="64998.707257785798"/>
    <n v="0"/>
    <n v="0.29921249999999999"/>
    <n v="-5.0575000000000002E-2"/>
    <n v="7.5149479166666602"/>
    <n v="-0.90359953703703699"/>
    <n v="65"/>
    <n v="2"/>
    <n v="8"/>
  </r>
  <r>
    <x v="49"/>
    <n v="283"/>
    <x v="22"/>
    <n v="126"/>
    <n v="150"/>
    <n v="7"/>
    <n v="283"/>
    <n v="61"/>
    <n v="126"/>
    <n v="150"/>
    <n v="7"/>
    <n v="344707.35662422201"/>
    <n v="76983.662096180007"/>
    <n v="0"/>
    <n v="90"/>
    <n v="10"/>
    <n v="45"/>
    <n v="43"/>
    <n v="2"/>
    <n v="90"/>
    <n v="10"/>
    <n v="45"/>
    <n v="43"/>
    <n v="2"/>
    <n v="2"/>
    <n v="112975.453723985"/>
    <n v="24207.790835158601"/>
    <n v="0"/>
    <n v="193"/>
    <n v="51"/>
    <n v="81"/>
    <n v="107"/>
    <n v="5"/>
    <n v="193"/>
    <n v="51"/>
    <n v="81"/>
    <n v="107"/>
    <n v="5"/>
    <n v="6"/>
    <n v="231731.90290023701"/>
    <n v="52775.871261021297"/>
    <n v="0"/>
    <n v="0.31067250000000002"/>
    <n v="-3.225E-3"/>
    <n v="6.2814988425925904"/>
    <n v="-1.25250578703703"/>
    <n v="71"/>
    <n v="2"/>
    <n v="7"/>
  </r>
  <r>
    <x v="50"/>
    <n v="411"/>
    <x v="20"/>
    <n v="187"/>
    <n v="201"/>
    <n v="23"/>
    <n v="411"/>
    <n v="79"/>
    <n v="187"/>
    <n v="201"/>
    <n v="23"/>
    <n v="425930.89809189399"/>
    <n v="102173.78082827"/>
    <n v="0"/>
    <n v="129"/>
    <n v="13"/>
    <n v="67"/>
    <n v="51"/>
    <n v="11"/>
    <n v="129"/>
    <n v="13"/>
    <n v="67"/>
    <n v="51"/>
    <n v="11"/>
    <n v="2"/>
    <n v="176382.74127790699"/>
    <n v="34954.446715011603"/>
    <n v="0"/>
    <n v="282"/>
    <n v="66"/>
    <n v="120"/>
    <n v="150"/>
    <n v="12"/>
    <n v="282"/>
    <n v="66"/>
    <n v="120"/>
    <n v="150"/>
    <n v="12"/>
    <n v="6"/>
    <n v="249548.15681398599"/>
    <n v="67219.334113258796"/>
    <n v="0"/>
    <n v="0.35884624999999998"/>
    <n v="-1.1362499999999999E-2"/>
    <n v="8.3538078703703604"/>
    <n v="-1.6754050925925901"/>
    <n v="69"/>
    <n v="2"/>
    <n v="10"/>
  </r>
  <r>
    <x v="51"/>
    <n v="295"/>
    <x v="10"/>
    <n v="141"/>
    <n v="130"/>
    <n v="24"/>
    <n v="295"/>
    <n v="53"/>
    <n v="141"/>
    <n v="130"/>
    <n v="24"/>
    <n v="290940.24898357299"/>
    <n v="72504.622408521594"/>
    <n v="9"/>
    <n v="87"/>
    <n v="15"/>
    <n v="49"/>
    <n v="30"/>
    <n v="8"/>
    <n v="87"/>
    <n v="6"/>
    <n v="49"/>
    <n v="30"/>
    <n v="8"/>
    <n v="1"/>
    <n v="113864.741262432"/>
    <n v="23327.826713618899"/>
    <n v="9"/>
    <n v="208"/>
    <n v="47"/>
    <n v="92"/>
    <n v="100"/>
    <n v="16"/>
    <n v="208"/>
    <n v="47"/>
    <n v="92"/>
    <n v="100"/>
    <n v="16"/>
    <n v="6"/>
    <n v="177075.50772113999"/>
    <n v="49176.795694902597"/>
    <n v="0"/>
    <n v="0.33767750000000002"/>
    <n v="-3.7500000000000001E-4"/>
    <n v="5.8863252314814796"/>
    <n v="-1.0568865740740701"/>
    <n v="69"/>
    <n v="1"/>
    <n v="7"/>
  </r>
  <r>
    <x v="52"/>
    <n v="329"/>
    <x v="30"/>
    <n v="139"/>
    <n v="169"/>
    <n v="21"/>
    <n v="329"/>
    <n v="61"/>
    <n v="139"/>
    <n v="169"/>
    <n v="21"/>
    <n v="294450.14205042901"/>
    <n v="79540.512784538703"/>
    <n v="28"/>
    <n v="88"/>
    <n v="28"/>
    <n v="41"/>
    <n v="40"/>
    <n v="7"/>
    <n v="88"/>
    <n v="0"/>
    <n v="41"/>
    <n v="40"/>
    <n v="7"/>
    <n v="1"/>
    <n v="89166.759822509601"/>
    <n v="20505.008384025801"/>
    <n v="28"/>
    <n v="241"/>
    <n v="61"/>
    <n v="98"/>
    <n v="129"/>
    <n v="14"/>
    <n v="241"/>
    <n v="61"/>
    <n v="98"/>
    <n v="129"/>
    <n v="14"/>
    <n v="6"/>
    <n v="205283.38222792"/>
    <n v="59035.5044005128"/>
    <n v="0"/>
    <n v="0.22595499999999999"/>
    <n v="0"/>
    <n v="5.3996527777777699"/>
    <n v="-1.7798321759259199"/>
    <n v="72"/>
    <n v="1"/>
    <n v="6"/>
  </r>
  <r>
    <x v="53"/>
    <n v="356"/>
    <x v="31"/>
    <n v="140"/>
    <n v="184"/>
    <n v="32"/>
    <n v="356"/>
    <n v="105"/>
    <n v="140"/>
    <n v="184"/>
    <n v="32"/>
    <n v="318527.02068430302"/>
    <n v="88547.431861587203"/>
    <n v="1"/>
    <n v="123"/>
    <n v="45"/>
    <n v="44"/>
    <n v="64"/>
    <n v="15"/>
    <n v="123"/>
    <n v="44"/>
    <n v="44"/>
    <n v="64"/>
    <n v="15"/>
    <n v="2"/>
    <n v="143230.02569118299"/>
    <n v="34970.7023122065"/>
    <n v="1"/>
    <n v="233"/>
    <n v="61"/>
    <n v="96"/>
    <n v="120"/>
    <n v="17"/>
    <n v="233"/>
    <n v="61"/>
    <n v="96"/>
    <n v="120"/>
    <n v="17"/>
    <n v="6"/>
    <n v="175296.99499311901"/>
    <n v="53576.729549380703"/>
    <n v="0"/>
    <n v="0.29342499999999999"/>
    <n v="-9.0503749999999994E-2"/>
    <n v="5.2545659722222204"/>
    <n v="-1.31401041666666"/>
    <n v="71"/>
    <n v="2"/>
    <n v="6"/>
  </r>
  <r>
    <x v="54"/>
    <n v="342"/>
    <x v="32"/>
    <n v="140"/>
    <n v="190"/>
    <n v="12"/>
    <n v="342"/>
    <n v="75"/>
    <n v="140"/>
    <n v="190"/>
    <n v="12"/>
    <n v="274219.77703680802"/>
    <n v="77599.779933312704"/>
    <n v="1"/>
    <n v="107"/>
    <n v="19"/>
    <n v="49"/>
    <n v="53"/>
    <n v="5"/>
    <n v="107"/>
    <n v="18"/>
    <n v="49"/>
    <n v="53"/>
    <n v="5"/>
    <n v="2"/>
    <n v="122621.90525374201"/>
    <n v="28075.971472836802"/>
    <n v="1"/>
    <n v="235"/>
    <n v="57"/>
    <n v="91"/>
    <n v="137"/>
    <n v="7"/>
    <n v="235"/>
    <n v="57"/>
    <n v="91"/>
    <n v="137"/>
    <n v="7"/>
    <n v="6"/>
    <n v="151597.871783065"/>
    <n v="49523.808460475797"/>
    <n v="0"/>
    <n v="0.39184374999999899"/>
    <n v="-1.2625000000000001E-2"/>
    <n v="6.2679629629629598"/>
    <n v="-1.85989004629629"/>
    <n v="79"/>
    <n v="2"/>
    <n v="7"/>
  </r>
  <r>
    <x v="55"/>
    <n v="419"/>
    <x v="25"/>
    <n v="205"/>
    <n v="187"/>
    <n v="27"/>
    <n v="419"/>
    <n v="83"/>
    <n v="205"/>
    <n v="187"/>
    <n v="27"/>
    <n v="415795.76922220603"/>
    <n v="104621.619229998"/>
    <n v="1"/>
    <n v="134"/>
    <n v="18"/>
    <n v="72"/>
    <n v="52"/>
    <n v="10"/>
    <n v="134"/>
    <n v="17"/>
    <n v="72"/>
    <n v="52"/>
    <n v="10"/>
    <n v="2"/>
    <n v="205698.73377522701"/>
    <n v="40472.886039770397"/>
    <n v="1"/>
    <n v="285"/>
    <n v="66"/>
    <n v="133"/>
    <n v="135"/>
    <n v="17"/>
    <n v="285"/>
    <n v="66"/>
    <n v="133"/>
    <n v="135"/>
    <n v="17"/>
    <n v="6"/>
    <n v="210097.03544697899"/>
    <n v="64148.7331902281"/>
    <n v="0"/>
    <n v="0.30799749999999998"/>
    <n v="-4.4874999999999998E-2"/>
    <n v="9.3821817129629501"/>
    <n v="-1.0832002314814799"/>
    <n v="89"/>
    <n v="2"/>
    <n v="11"/>
  </r>
  <r>
    <x v="56"/>
    <n v="320"/>
    <x v="33"/>
    <n v="155"/>
    <n v="150"/>
    <n v="15"/>
    <n v="320"/>
    <n v="74"/>
    <n v="155"/>
    <n v="150"/>
    <n v="15"/>
    <n v="333260.08171441301"/>
    <n v="81953.407354297204"/>
    <n v="1"/>
    <n v="98"/>
    <n v="12"/>
    <n v="47"/>
    <n v="45"/>
    <n v="6"/>
    <n v="98"/>
    <n v="11"/>
    <n v="47"/>
    <n v="45"/>
    <n v="6"/>
    <n v="2"/>
    <n v="110258.563326098"/>
    <n v="25043.270699348799"/>
    <n v="1"/>
    <n v="222"/>
    <n v="63"/>
    <n v="108"/>
    <n v="105"/>
    <n v="9"/>
    <n v="222"/>
    <n v="63"/>
    <n v="108"/>
    <n v="105"/>
    <n v="9"/>
    <n v="6"/>
    <n v="223001.51838831499"/>
    <n v="56910.136654948299"/>
    <n v="0"/>
    <n v="0.27670624999999899"/>
    <n v="-1.12725E-2"/>
    <n v="6.1963657407407302"/>
    <n v="-1.1477430555555499"/>
    <n v="85"/>
    <n v="2"/>
    <n v="7"/>
  </r>
  <r>
    <x v="57"/>
    <n v="284"/>
    <x v="34"/>
    <n v="172"/>
    <n v="106"/>
    <n v="6"/>
    <n v="284"/>
    <n v="43"/>
    <n v="172"/>
    <n v="106"/>
    <n v="6"/>
    <n v="274941.79471650301"/>
    <n v="68424.761524485206"/>
    <n v="9"/>
    <n v="81"/>
    <n v="10"/>
    <n v="54"/>
    <n v="23"/>
    <n v="4"/>
    <n v="81"/>
    <n v="1"/>
    <n v="54"/>
    <n v="23"/>
    <n v="4"/>
    <n v="1"/>
    <n v="85830.395012891095"/>
    <n v="19484.7355511602"/>
    <n v="9"/>
    <n v="203"/>
    <n v="42"/>
    <n v="118"/>
    <n v="83"/>
    <n v="2"/>
    <n v="203"/>
    <n v="42"/>
    <n v="118"/>
    <n v="83"/>
    <n v="2"/>
    <n v="6"/>
    <n v="189111.399703612"/>
    <n v="48940.025973324999"/>
    <n v="0"/>
    <n v="0.20734"/>
    <n v="-8.0000000000000002E-3"/>
    <n v="4.8014062500000003"/>
    <n v="-0.52931134259259205"/>
    <n v="69"/>
    <n v="1"/>
    <n v="6"/>
  </r>
  <r>
    <x v="58"/>
    <n v="511"/>
    <x v="23"/>
    <n v="126"/>
    <n v="276"/>
    <n v="109"/>
    <n v="511"/>
    <n v="77"/>
    <n v="126"/>
    <n v="276"/>
    <n v="109"/>
    <n v="463788.51498122001"/>
    <n v="117820.966348309"/>
    <n v="1"/>
    <n v="145"/>
    <n v="26"/>
    <n v="43"/>
    <n v="61"/>
    <n v="41"/>
    <n v="145"/>
    <n v="25"/>
    <n v="43"/>
    <n v="61"/>
    <n v="41"/>
    <n v="2"/>
    <n v="179014.03588568699"/>
    <n v="38551.263229711803"/>
    <n v="1"/>
    <n v="366"/>
    <n v="52"/>
    <n v="83"/>
    <n v="215"/>
    <n v="68"/>
    <n v="366"/>
    <n v="52"/>
    <n v="83"/>
    <n v="215"/>
    <n v="68"/>
    <n v="6"/>
    <n v="284774.47909553302"/>
    <n v="79269.703118598001"/>
    <n v="0"/>
    <n v="0.52762999999999904"/>
    <n v="-6.4009999999999997E-2"/>
    <n v="11.9589351851851"/>
    <n v="-1.2392939814814801"/>
    <n v="101"/>
    <n v="2"/>
    <n v="14"/>
  </r>
  <r>
    <x v="59"/>
    <n v="399"/>
    <x v="20"/>
    <n v="181"/>
    <n v="188"/>
    <n v="30"/>
    <n v="399"/>
    <n v="78"/>
    <n v="181"/>
    <n v="188"/>
    <n v="30"/>
    <n v="491466.63538278203"/>
    <n v="106151.99718445"/>
    <n v="1"/>
    <n v="122"/>
    <n v="25"/>
    <n v="49"/>
    <n v="57"/>
    <n v="16"/>
    <n v="122"/>
    <n v="24"/>
    <n v="49"/>
    <n v="57"/>
    <n v="16"/>
    <n v="2"/>
    <n v="234121.372534289"/>
    <n v="40630.923528086001"/>
    <n v="1"/>
    <n v="277"/>
    <n v="54"/>
    <n v="132"/>
    <n v="131"/>
    <n v="14"/>
    <n v="277"/>
    <n v="54"/>
    <n v="132"/>
    <n v="131"/>
    <n v="14"/>
    <n v="6"/>
    <n v="257345.26284849201"/>
    <n v="65521.0736563643"/>
    <n v="0"/>
    <n v="0.54128874999999899"/>
    <n v="-4.2533750000000002E-2"/>
    <n v="6.37538194444444"/>
    <n v="-1.04668981481481"/>
    <n v="100"/>
    <n v="2"/>
    <n v="7"/>
  </r>
  <r>
    <x v="60"/>
    <n v="374"/>
    <x v="2"/>
    <n v="172"/>
    <n v="182"/>
    <n v="20"/>
    <n v="374"/>
    <n v="79"/>
    <n v="172"/>
    <n v="182"/>
    <n v="20"/>
    <n v="443705.943122964"/>
    <n v="99573.534881066706"/>
    <n v="1"/>
    <n v="119"/>
    <n v="17"/>
    <n v="60"/>
    <n v="49"/>
    <n v="10"/>
    <n v="119"/>
    <n v="16"/>
    <n v="60"/>
    <n v="49"/>
    <n v="10"/>
    <n v="2"/>
    <n v="205122.697733062"/>
    <n v="36701.042795975598"/>
    <n v="1"/>
    <n v="255"/>
    <n v="63"/>
    <n v="112"/>
    <n v="133"/>
    <n v="10"/>
    <n v="255"/>
    <n v="63"/>
    <n v="112"/>
    <n v="133"/>
    <n v="10"/>
    <n v="6"/>
    <n v="238583.24538990101"/>
    <n v="62872.4920850911"/>
    <n v="0"/>
    <n v="0.54977374999999895"/>
    <n v="-2.1422500000000001E-2"/>
    <n v="8.9177314814814803"/>
    <n v="-1.4076099537036999"/>
    <n v="94"/>
    <n v="2"/>
    <n v="12"/>
  </r>
  <r>
    <x v="61"/>
    <n v="376"/>
    <x v="35"/>
    <n v="157"/>
    <n v="196"/>
    <n v="23"/>
    <n v="376"/>
    <n v="82"/>
    <n v="157"/>
    <n v="196"/>
    <n v="23"/>
    <n v="759642.30045287695"/>
    <n v="131967.80704075901"/>
    <n v="1"/>
    <n v="120"/>
    <n v="18"/>
    <n v="57"/>
    <n v="53"/>
    <n v="10"/>
    <n v="120"/>
    <n v="17"/>
    <n v="57"/>
    <n v="53"/>
    <n v="10"/>
    <n v="2"/>
    <n v="338349.65442832699"/>
    <n v="50731.468898549501"/>
    <n v="1"/>
    <n v="256"/>
    <n v="65"/>
    <n v="100"/>
    <n v="143"/>
    <n v="13"/>
    <n v="256"/>
    <n v="65"/>
    <n v="100"/>
    <n v="143"/>
    <n v="13"/>
    <n v="6"/>
    <n v="421292.64602454897"/>
    <n v="81236.338142209395"/>
    <n v="0"/>
    <n v="0.33393875000000001"/>
    <n v="-1.7617500000000001E-2"/>
    <n v="7.6678703703703599"/>
    <n v="-2.0407581018518499"/>
    <n v="96"/>
    <n v="2"/>
    <n v="10"/>
  </r>
  <r>
    <x v="62"/>
    <n v="435"/>
    <x v="33"/>
    <n v="211"/>
    <n v="190"/>
    <n v="34"/>
    <n v="435"/>
    <n v="74"/>
    <n v="211"/>
    <n v="190"/>
    <n v="34"/>
    <n v="559206.96175048"/>
    <n v="120048.626557543"/>
    <n v="1"/>
    <n v="119"/>
    <n v="13"/>
    <n v="70"/>
    <n v="39"/>
    <n v="10"/>
    <n v="119"/>
    <n v="12"/>
    <n v="70"/>
    <n v="39"/>
    <n v="10"/>
    <n v="2"/>
    <n v="237897.23094417501"/>
    <n v="40970.750784975702"/>
    <n v="1"/>
    <n v="316"/>
    <n v="62"/>
    <n v="141"/>
    <n v="151"/>
    <n v="24"/>
    <n v="316"/>
    <n v="62"/>
    <n v="141"/>
    <n v="151"/>
    <n v="24"/>
    <n v="6"/>
    <n v="321309.73080630501"/>
    <n v="79077.875772567393"/>
    <n v="0"/>
    <n v="0.43528749999999999"/>
    <n v="-5.5874999999999996E-3"/>
    <n v="8.6223032407407292"/>
    <n v="-1.07023726851851"/>
    <n v="82"/>
    <n v="2"/>
    <n v="10"/>
  </r>
  <r>
    <x v="63"/>
    <n v="301"/>
    <x v="18"/>
    <n v="144"/>
    <n v="140"/>
    <n v="17"/>
    <n v="301"/>
    <n v="68"/>
    <n v="144"/>
    <n v="140"/>
    <n v="17"/>
    <n v="377513.24303394603"/>
    <n v="82936.191873055199"/>
    <n v="1"/>
    <n v="102"/>
    <n v="17"/>
    <n v="41"/>
    <n v="49"/>
    <n v="12"/>
    <n v="102"/>
    <n v="16"/>
    <n v="41"/>
    <n v="49"/>
    <n v="12"/>
    <n v="2"/>
    <n v="207291.64674963799"/>
    <n v="34856.248207467397"/>
    <n v="1"/>
    <n v="199"/>
    <n v="52"/>
    <n v="103"/>
    <n v="91"/>
    <n v="5"/>
    <n v="199"/>
    <n v="52"/>
    <n v="103"/>
    <n v="91"/>
    <n v="5"/>
    <n v="6"/>
    <n v="170221.59628430699"/>
    <n v="48079.9436655877"/>
    <n v="0"/>
    <n v="0.60158249999999902"/>
    <n v="-1.6212500000000001E-2"/>
    <n v="5.8027893518518496"/>
    <n v="-1.56759259259259"/>
    <n v="81"/>
    <n v="2"/>
    <n v="7"/>
  </r>
  <r>
    <x v="64"/>
    <n v="358"/>
    <x v="5"/>
    <n v="156"/>
    <n v="178"/>
    <n v="24"/>
    <n v="358"/>
    <n v="63"/>
    <n v="156"/>
    <n v="178"/>
    <n v="24"/>
    <n v="293825.99949607003"/>
    <n v="79844.339954646304"/>
    <n v="1"/>
    <n v="124"/>
    <n v="14"/>
    <n v="66"/>
    <n v="47"/>
    <n v="11"/>
    <n v="124"/>
    <n v="13"/>
    <n v="66"/>
    <n v="47"/>
    <n v="11"/>
    <n v="2"/>
    <n v="150160.30886991299"/>
    <n v="31994.427798292101"/>
    <n v="1"/>
    <n v="234"/>
    <n v="50"/>
    <n v="90"/>
    <n v="131"/>
    <n v="13"/>
    <n v="234"/>
    <n v="50"/>
    <n v="90"/>
    <n v="131"/>
    <n v="13"/>
    <n v="6"/>
    <n v="143665.69062615701"/>
    <n v="47849.912156354098"/>
    <n v="0"/>
    <n v="0.76659250000000001"/>
    <n v="-1.1599999999999999E-2"/>
    <n v="5.9837094907407398"/>
    <n v="-2.6512152777777702"/>
    <n v="70"/>
    <n v="2"/>
    <n v="7"/>
  </r>
  <r>
    <x v="65"/>
    <n v="324"/>
    <x v="36"/>
    <n v="129"/>
    <n v="162"/>
    <n v="33"/>
    <n v="324"/>
    <n v="62"/>
    <n v="129"/>
    <n v="162"/>
    <n v="33"/>
    <n v="333939.86431493599"/>
    <n v="79134.587788344201"/>
    <n v="1"/>
    <n v="112"/>
    <n v="17"/>
    <n v="45"/>
    <n v="51"/>
    <n v="16"/>
    <n v="112"/>
    <n v="16"/>
    <n v="45"/>
    <n v="51"/>
    <n v="16"/>
    <n v="2"/>
    <n v="135078.89148548001"/>
    <n v="29557.1002336932"/>
    <n v="1"/>
    <n v="212"/>
    <n v="46"/>
    <n v="84"/>
    <n v="111"/>
    <n v="17"/>
    <n v="212"/>
    <n v="46"/>
    <n v="84"/>
    <n v="111"/>
    <n v="17"/>
    <n v="6"/>
    <n v="198860.972829456"/>
    <n v="49577.487554651001"/>
    <n v="0"/>
    <n v="0.3276075"/>
    <n v="-8.9750000000000003E-3"/>
    <n v="5.2289988425925902"/>
    <n v="-1.9289178240740701"/>
    <n v="70"/>
    <n v="2"/>
    <n v="6"/>
  </r>
  <r>
    <x v="66"/>
    <n v="275"/>
    <x v="0"/>
    <n v="143"/>
    <n v="126"/>
    <n v="6"/>
    <n v="275"/>
    <n v="56"/>
    <n v="143"/>
    <n v="126"/>
    <n v="6"/>
    <n v="264546.73904470698"/>
    <n v="66409.206514023594"/>
    <n v="1"/>
    <n v="97"/>
    <n v="14"/>
    <n v="59"/>
    <n v="36"/>
    <n v="2"/>
    <n v="97"/>
    <n v="13"/>
    <n v="59"/>
    <n v="36"/>
    <n v="2"/>
    <n v="2"/>
    <n v="133911.51810768401"/>
    <n v="27292.0366296916"/>
    <n v="1"/>
    <n v="178"/>
    <n v="43"/>
    <n v="84"/>
    <n v="90"/>
    <n v="4"/>
    <n v="178"/>
    <n v="43"/>
    <n v="84"/>
    <n v="90"/>
    <n v="4"/>
    <n v="6"/>
    <n v="130635.22093702199"/>
    <n v="39117.169884331997"/>
    <n v="0"/>
    <n v="0.52568625000000002"/>
    <n v="-0.155975"/>
    <n v="5.41286458333333"/>
    <n v="-1.20597222222222"/>
    <n v="60"/>
    <n v="2"/>
    <n v="7"/>
  </r>
  <r>
    <x v="67"/>
    <n v="374"/>
    <x v="37"/>
    <n v="181"/>
    <n v="159"/>
    <n v="34"/>
    <n v="374"/>
    <n v="93"/>
    <n v="181"/>
    <n v="159"/>
    <n v="34"/>
    <n v="314397.30243129202"/>
    <n v="89135.757218816303"/>
    <n v="1"/>
    <n v="114"/>
    <n v="24"/>
    <n v="59"/>
    <n v="45"/>
    <n v="10"/>
    <n v="114"/>
    <n v="23"/>
    <n v="59"/>
    <n v="45"/>
    <n v="10"/>
    <n v="2"/>
    <n v="151399.25724452501"/>
    <n v="32105.933152007201"/>
    <n v="1"/>
    <n v="260"/>
    <n v="70"/>
    <n v="122"/>
    <n v="114"/>
    <n v="24"/>
    <n v="260"/>
    <n v="70"/>
    <n v="122"/>
    <n v="114"/>
    <n v="24"/>
    <n v="6"/>
    <n v="162998.04518676701"/>
    <n v="57029.824066809"/>
    <n v="0"/>
    <n v="0.69201499999999905"/>
    <n v="-2.2087499999999999E-2"/>
    <n v="7.4966203703703602"/>
    <n v="-1.7549884259259201"/>
    <n v="72"/>
    <n v="2"/>
    <n v="8"/>
  </r>
  <r>
    <x v="68"/>
    <n v="330"/>
    <x v="26"/>
    <n v="159"/>
    <n v="152"/>
    <n v="19"/>
    <n v="330"/>
    <n v="87"/>
    <n v="159"/>
    <n v="152"/>
    <n v="19"/>
    <n v="387546.75719871698"/>
    <n v="89839.208147884507"/>
    <n v="1"/>
    <n v="90"/>
    <n v="27"/>
    <n v="47"/>
    <n v="36"/>
    <n v="7"/>
    <n v="90"/>
    <n v="26"/>
    <n v="47"/>
    <n v="36"/>
    <n v="7"/>
    <n v="2"/>
    <n v="167812.318711976"/>
    <n v="31063.108684077899"/>
    <n v="1"/>
    <n v="240"/>
    <n v="61"/>
    <n v="112"/>
    <n v="116"/>
    <n v="12"/>
    <n v="240"/>
    <n v="61"/>
    <n v="112"/>
    <n v="116"/>
    <n v="12"/>
    <n v="6"/>
    <n v="219734.43848673999"/>
    <n v="58776.099463806597"/>
    <n v="0"/>
    <n v="0.16953874999999899"/>
    <n v="-0.1748875"/>
    <n v="7.6944675925925896"/>
    <n v="-1.2290509259259199"/>
    <n v="83"/>
    <n v="2"/>
    <n v="9"/>
  </r>
  <r>
    <x v="69"/>
    <n v="347"/>
    <x v="2"/>
    <n v="169"/>
    <n v="163"/>
    <n v="15"/>
    <n v="347"/>
    <n v="79"/>
    <n v="169"/>
    <n v="163"/>
    <n v="15"/>
    <n v="341696.30070917599"/>
    <n v="84872.667063825793"/>
    <n v="1"/>
    <n v="93"/>
    <n v="16"/>
    <n v="40"/>
    <n v="47"/>
    <n v="6"/>
    <n v="93"/>
    <n v="15"/>
    <n v="40"/>
    <n v="47"/>
    <n v="6"/>
    <n v="2"/>
    <n v="166802.383027837"/>
    <n v="30012.2144725053"/>
    <n v="1"/>
    <n v="254"/>
    <n v="64"/>
    <n v="129"/>
    <n v="116"/>
    <n v="9"/>
    <n v="254"/>
    <n v="64"/>
    <n v="129"/>
    <n v="116"/>
    <n v="9"/>
    <n v="6"/>
    <n v="174893.91768133899"/>
    <n v="54860.4525913205"/>
    <n v="0"/>
    <n v="0.24093375"/>
    <n v="-3.0000000000000001E-3"/>
    <n v="6.9111342592592599"/>
    <n v="-1.81507523148148"/>
    <n v="79"/>
    <n v="2"/>
    <n v="8"/>
  </r>
  <r>
    <x v="70"/>
    <n v="393"/>
    <x v="8"/>
    <n v="144"/>
    <n v="215"/>
    <n v="34"/>
    <n v="393"/>
    <n v="67"/>
    <n v="144"/>
    <n v="215"/>
    <n v="34"/>
    <n v="395655.56189353799"/>
    <n v="95849.0005704184"/>
    <n v="1"/>
    <n v="121"/>
    <n v="16"/>
    <n v="53"/>
    <n v="51"/>
    <n v="17"/>
    <n v="121"/>
    <n v="15"/>
    <n v="53"/>
    <n v="51"/>
    <n v="17"/>
    <n v="2"/>
    <n v="168056.36912822301"/>
    <n v="33485.0732215401"/>
    <n v="1"/>
    <n v="272"/>
    <n v="52"/>
    <n v="91"/>
    <n v="164"/>
    <n v="17"/>
    <n v="272"/>
    <n v="52"/>
    <n v="91"/>
    <n v="164"/>
    <n v="17"/>
    <n v="6"/>
    <n v="227599.19276531399"/>
    <n v="62363.9273488783"/>
    <n v="0"/>
    <n v="0.410665"/>
    <n v="-1.2812499999999999E-2"/>
    <n v="8.1594560185185205"/>
    <n v="-1.5581076388888799"/>
    <n v="88"/>
    <n v="2"/>
    <n v="10"/>
  </r>
  <r>
    <x v="71"/>
    <n v="392"/>
    <x v="27"/>
    <n v="179"/>
    <n v="179"/>
    <n v="34"/>
    <n v="392"/>
    <n v="65"/>
    <n v="179"/>
    <n v="179"/>
    <n v="34"/>
    <n v="384351.79456272197"/>
    <n v="94471.661510644903"/>
    <n v="1"/>
    <n v="128"/>
    <n v="16"/>
    <n v="63"/>
    <n v="48"/>
    <n v="17"/>
    <n v="128"/>
    <n v="15"/>
    <n v="63"/>
    <n v="48"/>
    <n v="17"/>
    <n v="2"/>
    <n v="164264.54160535801"/>
    <n v="33983.808744482201"/>
    <n v="1"/>
    <n v="264"/>
    <n v="50"/>
    <n v="116"/>
    <n v="131"/>
    <n v="17"/>
    <n v="264"/>
    <n v="50"/>
    <n v="116"/>
    <n v="131"/>
    <n v="17"/>
    <n v="6"/>
    <n v="220087.25295736399"/>
    <n v="60487.852766162701"/>
    <n v="0"/>
    <n v="0.39756874999999903"/>
    <n v="-6.0324999999999997E-2"/>
    <n v="8.1333275462962895"/>
    <n v="-1.0667013888888801"/>
    <n v="90"/>
    <n v="2"/>
    <n v="10"/>
  </r>
  <r>
    <x v="72"/>
    <n v="437"/>
    <x v="23"/>
    <n v="178"/>
    <n v="209"/>
    <n v="50"/>
    <n v="437"/>
    <n v="57"/>
    <n v="178"/>
    <n v="209"/>
    <n v="50"/>
    <n v="441105.51108564402"/>
    <n v="103899.495997708"/>
    <n v="21"/>
    <n v="133"/>
    <n v="21"/>
    <n v="54"/>
    <n v="58"/>
    <n v="21"/>
    <n v="133"/>
    <n v="0"/>
    <n v="54"/>
    <n v="58"/>
    <n v="21"/>
    <n v="1"/>
    <n v="189465.67067258101"/>
    <n v="34931.910360532303"/>
    <n v="21"/>
    <n v="304"/>
    <n v="57"/>
    <n v="124"/>
    <n v="151"/>
    <n v="29"/>
    <n v="304"/>
    <n v="57"/>
    <n v="124"/>
    <n v="151"/>
    <n v="29"/>
    <n v="6"/>
    <n v="251639.84041306199"/>
    <n v="68967.585637175594"/>
    <n v="0"/>
    <n v="0.46707375000000001"/>
    <n v="0"/>
    <n v="8.4995659722222197"/>
    <n v="-1.4611805555555499"/>
    <n v="99"/>
    <n v="1"/>
    <n v="10"/>
  </r>
  <r>
    <x v="73"/>
    <n v="382"/>
    <x v="38"/>
    <n v="176"/>
    <n v="176"/>
    <n v="30"/>
    <n v="382"/>
    <n v="98"/>
    <n v="176"/>
    <n v="176"/>
    <n v="30"/>
    <n v="395505.14033171802"/>
    <n v="96075.462629854606"/>
    <n v="1"/>
    <n v="135"/>
    <n v="38"/>
    <n v="59"/>
    <n v="60"/>
    <n v="16"/>
    <n v="135"/>
    <n v="37"/>
    <n v="59"/>
    <n v="60"/>
    <n v="16"/>
    <n v="2"/>
    <n v="224934.09229796499"/>
    <n v="42924.068306816902"/>
    <n v="1"/>
    <n v="247"/>
    <n v="61"/>
    <n v="117"/>
    <n v="116"/>
    <n v="14"/>
    <n v="247"/>
    <n v="61"/>
    <n v="117"/>
    <n v="116"/>
    <n v="14"/>
    <n v="6"/>
    <n v="170571.048033753"/>
    <n v="53151.394323037697"/>
    <n v="0"/>
    <n v="0.46080749999999998"/>
    <n v="-0.13122500000000001"/>
    <n v="5.9348784722222199"/>
    <n v="-1.6302662037036999"/>
    <n v="89"/>
    <n v="2"/>
    <n v="7"/>
  </r>
  <r>
    <x v="74"/>
    <n v="408"/>
    <x v="39"/>
    <n v="151"/>
    <n v="214"/>
    <n v="43"/>
    <n v="408"/>
    <n v="92"/>
    <n v="151"/>
    <n v="214"/>
    <n v="43"/>
    <n v="523153.53367311502"/>
    <n v="111883.81803058001"/>
    <n v="1"/>
    <n v="138"/>
    <n v="24"/>
    <n v="56"/>
    <n v="66"/>
    <n v="16"/>
    <n v="138"/>
    <n v="23"/>
    <n v="56"/>
    <n v="66"/>
    <n v="16"/>
    <n v="2"/>
    <n v="236629.890713097"/>
    <n v="42656.690164178697"/>
    <n v="1"/>
    <n v="270"/>
    <n v="69"/>
    <n v="95"/>
    <n v="148"/>
    <n v="27"/>
    <n v="270"/>
    <n v="69"/>
    <n v="95"/>
    <n v="148"/>
    <n v="27"/>
    <n v="6"/>
    <n v="286523.64296001801"/>
    <n v="69227.127866401599"/>
    <n v="0"/>
    <n v="0.49671500000000002"/>
    <n v="-3.6687499999999998E-2"/>
    <n v="6.8779687499999902"/>
    <n v="-1.1511053240740701"/>
    <n v="93"/>
    <n v="2"/>
    <n v="8"/>
  </r>
  <r>
    <x v="75"/>
    <n v="382"/>
    <x v="18"/>
    <n v="164"/>
    <n v="177"/>
    <n v="41"/>
    <n v="382"/>
    <n v="68"/>
    <n v="164"/>
    <n v="177"/>
    <n v="41"/>
    <n v="530987.62292627897"/>
    <n v="104908.886063365"/>
    <n v="1"/>
    <n v="132"/>
    <n v="15"/>
    <n v="52"/>
    <n v="69"/>
    <n v="11"/>
    <n v="132"/>
    <n v="14"/>
    <n v="52"/>
    <n v="69"/>
    <n v="11"/>
    <n v="2"/>
    <n v="230111.78159607999"/>
    <n v="40270.060343647201"/>
    <n v="1"/>
    <n v="250"/>
    <n v="54"/>
    <n v="112"/>
    <n v="108"/>
    <n v="30"/>
    <n v="250"/>
    <n v="54"/>
    <n v="112"/>
    <n v="108"/>
    <n v="30"/>
    <n v="6"/>
    <n v="300875.84133019898"/>
    <n v="64638.825719717897"/>
    <n v="0"/>
    <n v="0.36334250000000001"/>
    <n v="-1.9122500000000001E-2"/>
    <n v="7.44272569444444"/>
    <n v="-1.0537905092592501"/>
    <n v="81"/>
    <n v="2"/>
    <n v="9"/>
  </r>
  <r>
    <x v="76"/>
    <n v="416"/>
    <x v="33"/>
    <n v="149"/>
    <n v="233"/>
    <n v="34"/>
    <n v="416"/>
    <n v="74"/>
    <n v="149"/>
    <n v="233"/>
    <n v="34"/>
    <n v="402486.24316781299"/>
    <n v="98143.7618851031"/>
    <n v="1"/>
    <n v="137"/>
    <n v="10"/>
    <n v="58"/>
    <n v="62"/>
    <n v="17"/>
    <n v="137"/>
    <n v="9"/>
    <n v="58"/>
    <n v="62"/>
    <n v="17"/>
    <n v="3"/>
    <n v="166057.25933450399"/>
    <n v="34625.153340105302"/>
    <n v="1"/>
    <n v="279"/>
    <n v="65"/>
    <n v="91"/>
    <n v="171"/>
    <n v="17"/>
    <n v="279"/>
    <n v="65"/>
    <n v="91"/>
    <n v="171"/>
    <n v="17"/>
    <n v="6"/>
    <n v="236428.98383330801"/>
    <n v="63518.608544997798"/>
    <n v="0"/>
    <n v="0.89403624999999998"/>
    <n v="-1.0767499999999999E-2"/>
    <n v="6.6227777777777703"/>
    <n v="-1.49319444444444"/>
    <n v="88"/>
    <n v="3"/>
    <n v="8"/>
  </r>
  <r>
    <x v="77"/>
    <n v="444"/>
    <x v="40"/>
    <n v="222"/>
    <n v="182"/>
    <n v="40"/>
    <n v="444"/>
    <n v="81"/>
    <n v="222"/>
    <n v="182"/>
    <n v="40"/>
    <n v="567399.59897304"/>
    <n v="120905.96390757299"/>
    <n v="1"/>
    <n v="144"/>
    <n v="25"/>
    <n v="77"/>
    <n v="47"/>
    <n v="20"/>
    <n v="144"/>
    <n v="24"/>
    <n v="77"/>
    <n v="47"/>
    <n v="20"/>
    <n v="2"/>
    <n v="308447.89577158698"/>
    <n v="49960.310619442796"/>
    <n v="1"/>
    <n v="300"/>
    <n v="57"/>
    <n v="145"/>
    <n v="135"/>
    <n v="20"/>
    <n v="300"/>
    <n v="57"/>
    <n v="145"/>
    <n v="135"/>
    <n v="20"/>
    <n v="6"/>
    <n v="258951.703201453"/>
    <n v="70945.653288130794"/>
    <n v="0"/>
    <n v="0.42862749999999999"/>
    <n v="-5.65999999999999E-2"/>
    <n v="8.2097974537037004"/>
    <n v="-0.62771990740740702"/>
    <n v="81"/>
    <n v="2"/>
    <n v="10"/>
  </r>
  <r>
    <x v="78"/>
    <n v="315"/>
    <x v="20"/>
    <n v="167"/>
    <n v="128"/>
    <n v="20"/>
    <n v="315"/>
    <n v="78"/>
    <n v="167"/>
    <n v="128"/>
    <n v="20"/>
    <n v="480039.11328757397"/>
    <n v="94923.520195881603"/>
    <n v="1"/>
    <n v="115"/>
    <n v="27"/>
    <n v="64"/>
    <n v="39"/>
    <n v="12"/>
    <n v="115"/>
    <n v="26"/>
    <n v="64"/>
    <n v="39"/>
    <n v="12"/>
    <n v="2"/>
    <n v="205290.002518981"/>
    <n v="37436.1002267082"/>
    <n v="1"/>
    <n v="200"/>
    <n v="52"/>
    <n v="103"/>
    <n v="89"/>
    <n v="8"/>
    <n v="200"/>
    <n v="52"/>
    <n v="103"/>
    <n v="89"/>
    <n v="8"/>
    <n v="6"/>
    <n v="274749.11076859297"/>
    <n v="57487.419969173301"/>
    <n v="0"/>
    <n v="0.33544125000000002"/>
    <n v="-7.2212499999999999E-2"/>
    <n v="5.3575810185185198"/>
    <n v="-2.0707291666666601"/>
    <n v="69"/>
    <n v="2"/>
    <n v="6"/>
  </r>
  <r>
    <x v="79"/>
    <n v="382"/>
    <x v="4"/>
    <n v="143"/>
    <n v="189"/>
    <n v="50"/>
    <n v="335"/>
    <n v="68"/>
    <n v="143"/>
    <n v="189"/>
    <n v="50"/>
    <n v="355698.99057764298"/>
    <n v="84932.9091519879"/>
    <n v="49"/>
    <n v="146"/>
    <n v="25"/>
    <n v="53"/>
    <n v="75"/>
    <n v="18"/>
    <n v="100"/>
    <n v="24"/>
    <n v="53"/>
    <n v="32"/>
    <n v="15"/>
    <n v="2"/>
    <n v="167843.17947039101"/>
    <n v="32025.886152335199"/>
    <n v="47"/>
    <n v="236"/>
    <n v="45"/>
    <n v="90"/>
    <n v="114"/>
    <n v="32"/>
    <n v="235"/>
    <n v="44"/>
    <n v="90"/>
    <n v="114"/>
    <n v="31"/>
    <n v="6"/>
    <n v="187855.81110725101"/>
    <n v="52907.022999652603"/>
    <n v="2"/>
    <n v="0.19673125"/>
    <n v="-7.0400000000000004E-2"/>
    <n v="4.8946701388888902"/>
    <n v="-2.4121238425925902"/>
    <n v="81"/>
    <n v="2"/>
    <n v="6"/>
  </r>
  <r>
    <x v="80"/>
    <n v="402"/>
    <x v="32"/>
    <n v="198"/>
    <n v="162"/>
    <n v="42"/>
    <n v="398"/>
    <n v="74"/>
    <n v="198"/>
    <n v="162"/>
    <n v="42"/>
    <n v="439859.49280203303"/>
    <n v="102467.354352183"/>
    <n v="6"/>
    <n v="162"/>
    <n v="16"/>
    <n v="101"/>
    <n v="47"/>
    <n v="14"/>
    <n v="159"/>
    <n v="15"/>
    <n v="101"/>
    <n v="47"/>
    <n v="11"/>
    <n v="2"/>
    <n v="204022.56389157899"/>
    <n v="43082.030750242098"/>
    <n v="4"/>
    <n v="240"/>
    <n v="60"/>
    <n v="97"/>
    <n v="115"/>
    <n v="28"/>
    <n v="239"/>
    <n v="59"/>
    <n v="97"/>
    <n v="115"/>
    <n v="27"/>
    <n v="5"/>
    <n v="235836.92891045401"/>
    <n v="59385.3236019408"/>
    <n v="2"/>
    <n v="0.42673999999999901"/>
    <n v="-8.1739999999999896E-2"/>
    <n v="4.7559780092592598"/>
    <n v="-1.8896006944444399"/>
    <n v="72"/>
    <n v="2"/>
    <n v="5"/>
  </r>
  <r>
    <x v="81"/>
    <n v="362"/>
    <x v="29"/>
    <n v="158"/>
    <n v="176"/>
    <n v="28"/>
    <n v="343"/>
    <n v="79"/>
    <n v="158"/>
    <n v="176"/>
    <n v="28"/>
    <n v="390894.92069576902"/>
    <n v="88820.542862619302"/>
    <n v="21"/>
    <n v="114"/>
    <n v="16"/>
    <n v="50"/>
    <n v="51"/>
    <n v="13"/>
    <n v="96"/>
    <n v="15"/>
    <n v="50"/>
    <n v="36"/>
    <n v="10"/>
    <n v="2"/>
    <n v="157697.64241127501"/>
    <n v="29552.787817014701"/>
    <n v="19"/>
    <n v="248"/>
    <n v="65"/>
    <n v="108"/>
    <n v="125"/>
    <n v="15"/>
    <n v="247"/>
    <n v="64"/>
    <n v="108"/>
    <n v="125"/>
    <n v="14"/>
    <n v="6"/>
    <n v="233197.27828449401"/>
    <n v="59267.755045604499"/>
    <n v="2"/>
    <n v="0.28467874999999998"/>
    <n v="-1.7762500000000001E-2"/>
    <n v="7.5591145833333302"/>
    <n v="-1.32493634259259"/>
    <n v="77"/>
    <n v="2"/>
    <n v="8"/>
  </r>
  <r>
    <x v="82"/>
    <n v="456"/>
    <x v="30"/>
    <n v="216"/>
    <n v="186"/>
    <n v="54"/>
    <n v="452"/>
    <n v="87"/>
    <n v="216"/>
    <n v="186"/>
    <n v="54"/>
    <n v="411204.43860037997"/>
    <n v="106488.399474034"/>
    <n v="6"/>
    <n v="153"/>
    <n v="26"/>
    <n v="89"/>
    <n v="50"/>
    <n v="14"/>
    <n v="150"/>
    <n v="25"/>
    <n v="89"/>
    <n v="50"/>
    <n v="11"/>
    <n v="2"/>
    <n v="158642.311720912"/>
    <n v="37317.808054882"/>
    <n v="4"/>
    <n v="303"/>
    <n v="63"/>
    <n v="127"/>
    <n v="136"/>
    <n v="40"/>
    <n v="302"/>
    <n v="62"/>
    <n v="127"/>
    <n v="136"/>
    <n v="39"/>
    <n v="6"/>
    <n v="252562.12687946801"/>
    <n v="69170.591419152101"/>
    <n v="2"/>
    <n v="0.49678125000000001"/>
    <n v="-5.1078749999999999E-2"/>
    <n v="6.9250925925925904"/>
    <n v="-0.99766203703703704"/>
    <n v="104"/>
    <n v="2"/>
    <n v="8"/>
  </r>
  <r>
    <x v="83"/>
    <n v="352"/>
    <x v="41"/>
    <n v="193"/>
    <n v="142"/>
    <n v="17"/>
    <n v="346"/>
    <n v="90"/>
    <n v="193"/>
    <n v="142"/>
    <n v="17"/>
    <n v="386830.05949682998"/>
    <n v="91934.705354714606"/>
    <n v="8"/>
    <n v="98"/>
    <n v="26"/>
    <n v="54"/>
    <n v="35"/>
    <n v="9"/>
    <n v="93"/>
    <n v="25"/>
    <n v="54"/>
    <n v="33"/>
    <n v="6"/>
    <n v="2"/>
    <n v="137011.77812191"/>
    <n v="28531.060030971799"/>
    <n v="6"/>
    <n v="254"/>
    <n v="66"/>
    <n v="139"/>
    <n v="107"/>
    <n v="8"/>
    <n v="253"/>
    <n v="65"/>
    <n v="139"/>
    <n v="107"/>
    <n v="7"/>
    <n v="6"/>
    <n v="249818.281374919"/>
    <n v="63403.645323742698"/>
    <n v="2"/>
    <n v="0.26896750000000003"/>
    <n v="-9.1325000000000003E-2"/>
    <n v="7.0763368055555498"/>
    <n v="-1.6835648148148099"/>
    <n v="92"/>
    <n v="2"/>
    <n v="8"/>
  </r>
  <r>
    <x v="84"/>
    <n v="437"/>
    <x v="25"/>
    <n v="166"/>
    <n v="232"/>
    <n v="39"/>
    <n v="394"/>
    <n v="82"/>
    <n v="166"/>
    <n v="232"/>
    <n v="39"/>
    <n v="390370.10916324798"/>
    <n v="95493.309824692304"/>
    <n v="45"/>
    <n v="137"/>
    <n v="16"/>
    <n v="59"/>
    <n v="63"/>
    <n v="15"/>
    <n v="95"/>
    <n v="15"/>
    <n v="59"/>
    <n v="24"/>
    <n v="12"/>
    <n v="2"/>
    <n v="130167.674915394"/>
    <n v="26955.090742385499"/>
    <n v="43"/>
    <n v="300"/>
    <n v="68"/>
    <n v="107"/>
    <n v="169"/>
    <n v="24"/>
    <n v="299"/>
    <n v="67"/>
    <n v="107"/>
    <n v="169"/>
    <n v="23"/>
    <n v="6"/>
    <n v="260202.43424785399"/>
    <n v="68538.219082306794"/>
    <n v="2"/>
    <n v="0.36034250000000001"/>
    <n v="-5.9874999999999998E-3"/>
    <n v="8.8836574074073997"/>
    <n v="-1.57480324074074"/>
    <n v="99"/>
    <n v="2"/>
    <n v="10"/>
  </r>
  <r>
    <x v="85"/>
    <n v="485"/>
    <x v="42"/>
    <n v="261"/>
    <n v="192"/>
    <n v="32"/>
    <n v="481"/>
    <n v="89"/>
    <n v="261"/>
    <n v="192"/>
    <n v="32"/>
    <n v="451228.403422495"/>
    <n v="115730.556308024"/>
    <n v="6"/>
    <n v="174"/>
    <n v="26"/>
    <n v="94"/>
    <n v="69"/>
    <n v="11"/>
    <n v="171"/>
    <n v="25"/>
    <n v="94"/>
    <n v="69"/>
    <n v="8"/>
    <n v="3"/>
    <n v="224878.372520676"/>
    <n v="47719.0535268608"/>
    <n v="4"/>
    <n v="311"/>
    <n v="65"/>
    <n v="167"/>
    <n v="123"/>
    <n v="21"/>
    <n v="310"/>
    <n v="64"/>
    <n v="167"/>
    <n v="123"/>
    <n v="20"/>
    <n v="6"/>
    <n v="226350.03090181801"/>
    <n v="68011.502781163697"/>
    <n v="2"/>
    <n v="1.0326625"/>
    <n v="-0.20959749999999999"/>
    <n v="7.7266261574074102"/>
    <n v="-1.84042824074074"/>
    <n v="95"/>
    <n v="3"/>
    <n v="8"/>
  </r>
  <r>
    <x v="86"/>
    <n v="479"/>
    <x v="11"/>
    <n v="165"/>
    <n v="232"/>
    <n v="82"/>
    <n v="424"/>
    <n v="85"/>
    <n v="165"/>
    <n v="232"/>
    <n v="82"/>
    <n v="486192.216746144"/>
    <n v="109877.299507153"/>
    <n v="57"/>
    <n v="166"/>
    <n v="20"/>
    <n v="55"/>
    <n v="80"/>
    <n v="31"/>
    <n v="112"/>
    <n v="19"/>
    <n v="55"/>
    <n v="29"/>
    <n v="28"/>
    <n v="2"/>
    <n v="216562.066101929"/>
    <n v="37250.585949173597"/>
    <n v="55"/>
    <n v="313"/>
    <n v="67"/>
    <n v="110"/>
    <n v="152"/>
    <n v="51"/>
    <n v="312"/>
    <n v="66"/>
    <n v="110"/>
    <n v="152"/>
    <n v="50"/>
    <n v="6"/>
    <n v="269630.15064421401"/>
    <n v="72626.713557979296"/>
    <n v="2"/>
    <n v="0.54505999999999999"/>
    <n v="-2.6987500000000001E-2"/>
    <n v="8.15333333333332"/>
    <n v="-1.19379629629629"/>
    <n v="114"/>
    <n v="2"/>
    <n v="10"/>
  </r>
  <r>
    <x v="87"/>
    <n v="467"/>
    <x v="33"/>
    <n v="248"/>
    <n v="192"/>
    <n v="27"/>
    <n v="450"/>
    <n v="73"/>
    <n v="248"/>
    <n v="192"/>
    <n v="27"/>
    <n v="449530.54440041998"/>
    <n v="109937.748996037"/>
    <n v="19"/>
    <n v="195"/>
    <n v="19"/>
    <n v="117"/>
    <n v="65"/>
    <n v="13"/>
    <n v="179"/>
    <n v="18"/>
    <n v="117"/>
    <n v="52"/>
    <n v="10"/>
    <n v="3"/>
    <n v="212139.33869132001"/>
    <n v="46692.540482218799"/>
    <n v="17"/>
    <n v="272"/>
    <n v="56"/>
    <n v="131"/>
    <n v="127"/>
    <n v="14"/>
    <n v="271"/>
    <n v="55"/>
    <n v="131"/>
    <n v="127"/>
    <n v="13"/>
    <n v="6"/>
    <n v="237391.20570909901"/>
    <n v="63245.208513819001"/>
    <n v="2"/>
    <n v="0.5877675"/>
    <n v="-2.6027499999999999E-2"/>
    <n v="6.5382638888888804"/>
    <n v="-0.64664351851851798"/>
    <n v="92"/>
    <n v="3"/>
    <n v="8"/>
  </r>
  <r>
    <x v="88"/>
    <n v="402"/>
    <x v="28"/>
    <n v="207"/>
    <n v="174"/>
    <n v="21"/>
    <n v="398"/>
    <n v="70"/>
    <n v="207"/>
    <n v="174"/>
    <n v="21"/>
    <n v="364809.92351519899"/>
    <n v="93912.893116367894"/>
    <n v="6"/>
    <n v="133"/>
    <n v="17"/>
    <n v="78"/>
    <n v="46"/>
    <n v="9"/>
    <n v="130"/>
    <n v="16"/>
    <n v="78"/>
    <n v="46"/>
    <n v="6"/>
    <n v="2"/>
    <n v="112900.81631772099"/>
    <n v="29721.073468594899"/>
    <n v="4"/>
    <n v="269"/>
    <n v="55"/>
    <n v="129"/>
    <n v="128"/>
    <n v="12"/>
    <n v="268"/>
    <n v="54"/>
    <n v="129"/>
    <n v="128"/>
    <n v="11"/>
    <n v="6"/>
    <n v="251909.10719747801"/>
    <n v="64191.819647773002"/>
    <n v="2"/>
    <n v="0.309262499999999"/>
    <n v="-2.2174999999999999E-3"/>
    <n v="7.2674479166666597"/>
    <n v="-0.61844328703703699"/>
    <n v="88"/>
    <n v="2"/>
    <n v="9"/>
  </r>
  <r>
    <x v="89"/>
    <n v="436"/>
    <x v="43"/>
    <n v="184"/>
    <n v="197"/>
    <n v="55"/>
    <n v="416"/>
    <n v="93"/>
    <n v="184"/>
    <n v="197"/>
    <n v="55"/>
    <n v="395396.49997080502"/>
    <n v="101825.68499737199"/>
    <n v="22"/>
    <n v="119"/>
    <n v="24"/>
    <n v="53"/>
    <n v="46"/>
    <n v="20"/>
    <n v="100"/>
    <n v="23"/>
    <n v="53"/>
    <n v="30"/>
    <n v="17"/>
    <n v="2"/>
    <n v="125836.78341431099"/>
    <n v="28125.310507287901"/>
    <n v="20"/>
    <n v="317"/>
    <n v="71"/>
    <n v="131"/>
    <n v="151"/>
    <n v="35"/>
    <n v="316"/>
    <n v="70"/>
    <n v="131"/>
    <n v="151"/>
    <n v="34"/>
    <n v="6"/>
    <n v="269559.71655649401"/>
    <n v="73700.374490084505"/>
    <n v="2"/>
    <n v="0.40518625000000003"/>
    <n v="-6.4360000000000001E-2"/>
    <n v="9.4830671296296192"/>
    <n v="-1.27133101851851"/>
    <n v="100"/>
    <n v="2"/>
    <n v="11"/>
  </r>
  <r>
    <x v="90"/>
    <n v="449"/>
    <x v="38"/>
    <n v="199"/>
    <n v="210"/>
    <n v="40"/>
    <n v="396"/>
    <n v="97"/>
    <n v="199"/>
    <n v="210"/>
    <n v="40"/>
    <n v="369118.42446631799"/>
    <n v="96940.658201968603"/>
    <n v="55"/>
    <n v="146"/>
    <n v="29"/>
    <n v="68"/>
    <n v="61"/>
    <n v="17"/>
    <n v="94"/>
    <n v="28"/>
    <n v="68"/>
    <n v="12"/>
    <n v="14"/>
    <n v="2"/>
    <n v="118421.981054877"/>
    <n v="27337.978294938901"/>
    <n v="53"/>
    <n v="303"/>
    <n v="70"/>
    <n v="131"/>
    <n v="149"/>
    <n v="23"/>
    <n v="302"/>
    <n v="69"/>
    <n v="131"/>
    <n v="149"/>
    <n v="22"/>
    <n v="6"/>
    <n v="250696.443411441"/>
    <n v="69602.679907029597"/>
    <n v="2"/>
    <n v="0.20444124999999999"/>
    <n v="-3.5113749999999999E-2"/>
    <n v="5.41200231481481"/>
    <n v="-1.41102430555555"/>
    <n v="102"/>
    <n v="2"/>
    <n v="6"/>
  </r>
  <r>
    <x v="91"/>
    <n v="631"/>
    <x v="44"/>
    <n v="191"/>
    <n v="271"/>
    <n v="169"/>
    <n v="627"/>
    <n v="96"/>
    <n v="191"/>
    <n v="271"/>
    <n v="169"/>
    <n v="408741.14769352501"/>
    <n v="128826.70329241701"/>
    <n v="6"/>
    <n v="234"/>
    <n v="23"/>
    <n v="90"/>
    <n v="85"/>
    <n v="59"/>
    <n v="231"/>
    <n v="22"/>
    <n v="90"/>
    <n v="85"/>
    <n v="56"/>
    <n v="2"/>
    <n v="159353.807182277"/>
    <n v="46741.842646404897"/>
    <n v="4"/>
    <n v="397"/>
    <n v="75"/>
    <n v="101"/>
    <n v="186"/>
    <n v="110"/>
    <n v="396"/>
    <n v="74"/>
    <n v="101"/>
    <n v="186"/>
    <n v="109"/>
    <n v="6"/>
    <n v="249387.34051124801"/>
    <n v="82084.860646012297"/>
    <n v="2"/>
    <n v="0.93718374999999998"/>
    <n v="-5.9282500000000002E-2"/>
    <n v="9.6897395833333206"/>
    <n v="-2.2283217592592601"/>
    <n v="126"/>
    <n v="2"/>
    <n v="12"/>
  </r>
  <r>
    <x v="92"/>
    <n v="541"/>
    <x v="11"/>
    <n v="231"/>
    <n v="234"/>
    <n v="76"/>
    <n v="480"/>
    <n v="85"/>
    <n v="231"/>
    <n v="234"/>
    <n v="76"/>
    <n v="381044.96334132203"/>
    <n v="107254.046700719"/>
    <n v="63"/>
    <n v="166"/>
    <n v="20"/>
    <n v="73"/>
    <n v="62"/>
    <n v="31"/>
    <n v="106"/>
    <n v="19"/>
    <n v="73"/>
    <n v="5"/>
    <n v="28"/>
    <n v="2"/>
    <n v="124031.102928187"/>
    <n v="28202.799263536901"/>
    <n v="61"/>
    <n v="375"/>
    <n v="67"/>
    <n v="158"/>
    <n v="172"/>
    <n v="45"/>
    <n v="374"/>
    <n v="66"/>
    <n v="158"/>
    <n v="172"/>
    <n v="44"/>
    <n v="6"/>
    <n v="257013.86041313401"/>
    <n v="79051.247437181999"/>
    <n v="2"/>
    <n v="0.27617249999999899"/>
    <n v="-2.9915000000000001E-2"/>
    <n v="9.8400173611111104"/>
    <n v="-1.99098958333333"/>
    <n v="126"/>
    <n v="2"/>
    <n v="11"/>
  </r>
  <r>
    <x v="93"/>
    <n v="471"/>
    <x v="45"/>
    <n v="262"/>
    <n v="187"/>
    <n v="22"/>
    <n v="467"/>
    <n v="101"/>
    <n v="262"/>
    <n v="187"/>
    <n v="22"/>
    <n v="424546.54187371"/>
    <n v="109849.188768633"/>
    <n v="6"/>
    <n v="177"/>
    <n v="23"/>
    <n v="121"/>
    <n v="47"/>
    <n v="9"/>
    <n v="174"/>
    <n v="22"/>
    <n v="121"/>
    <n v="47"/>
    <n v="6"/>
    <n v="3"/>
    <n v="161640.85961917799"/>
    <n v="40227.677365725998"/>
    <n v="4"/>
    <n v="294"/>
    <n v="80"/>
    <n v="141"/>
    <n v="140"/>
    <n v="13"/>
    <n v="293"/>
    <n v="79"/>
    <n v="141"/>
    <n v="140"/>
    <n v="12"/>
    <n v="6"/>
    <n v="262905.682254532"/>
    <n v="69621.511402907898"/>
    <n v="2"/>
    <n v="0.68227375000000001"/>
    <n v="-4.4999999999999998E-2"/>
    <n v="9.0861921296296195"/>
    <n v="-2.0652777777777702"/>
    <n v="105"/>
    <n v="3"/>
    <n v="11"/>
  </r>
  <r>
    <x v="94"/>
    <n v="474"/>
    <x v="30"/>
    <n v="234"/>
    <n v="189"/>
    <n v="51"/>
    <n v="421"/>
    <n v="87"/>
    <n v="234"/>
    <n v="189"/>
    <n v="51"/>
    <n v="420417.35189609602"/>
    <n v="103717.56167064801"/>
    <n v="55"/>
    <n v="153"/>
    <n v="26"/>
    <n v="67"/>
    <n v="64"/>
    <n v="22"/>
    <n v="101"/>
    <n v="25"/>
    <n v="67"/>
    <n v="15"/>
    <n v="19"/>
    <n v="2"/>
    <n v="128247.59799279401"/>
    <n v="28702.2838193514"/>
    <n v="53"/>
    <n v="321"/>
    <n v="63"/>
    <n v="167"/>
    <n v="125"/>
    <n v="29"/>
    <n v="320"/>
    <n v="62"/>
    <n v="167"/>
    <n v="125"/>
    <n v="28"/>
    <n v="6"/>
    <n v="292169.75390330201"/>
    <n v="75015.2778512972"/>
    <n v="2"/>
    <n v="0.27561374999999999"/>
    <n v="-9.4262499999999999E-2"/>
    <n v="7.5192766203703698"/>
    <n v="-1.34851851851851"/>
    <n v="100"/>
    <n v="2"/>
    <n v="9"/>
  </r>
  <r>
    <x v="95"/>
    <n v="436"/>
    <x v="12"/>
    <n v="242"/>
    <n v="159"/>
    <n v="35"/>
    <n v="432"/>
    <n v="72"/>
    <n v="242"/>
    <n v="159"/>
    <n v="35"/>
    <n v="395035.38894308399"/>
    <n v="99033.185004877596"/>
    <n v="6"/>
    <n v="180"/>
    <n v="16"/>
    <n v="113"/>
    <n v="53"/>
    <n v="14"/>
    <n v="177"/>
    <n v="15"/>
    <n v="113"/>
    <n v="53"/>
    <n v="11"/>
    <n v="2"/>
    <n v="164413.08481041799"/>
    <n v="39877.177632937601"/>
    <n v="4"/>
    <n v="256"/>
    <n v="58"/>
    <n v="129"/>
    <n v="106"/>
    <n v="21"/>
    <n v="255"/>
    <n v="57"/>
    <n v="129"/>
    <n v="106"/>
    <n v="20"/>
    <n v="6"/>
    <n v="230622.304132666"/>
    <n v="59156.007371939901"/>
    <n v="2"/>
    <n v="0.49770124999999998"/>
    <n v="-1.1405E-2"/>
    <n v="6.4102951388888796"/>
    <n v="-0.81886574074074003"/>
    <n v="88"/>
    <n v="2"/>
    <n v="8"/>
  </r>
  <r>
    <x v="96"/>
    <n v="380"/>
    <x v="46"/>
    <n v="142"/>
    <n v="192"/>
    <n v="46"/>
    <n v="350"/>
    <n v="83"/>
    <n v="142"/>
    <n v="192"/>
    <n v="46"/>
    <n v="440824.23586429597"/>
    <n v="96314.181227786699"/>
    <n v="32"/>
    <n v="118"/>
    <n v="27"/>
    <n v="47"/>
    <n v="54"/>
    <n v="17"/>
    <n v="89"/>
    <n v="26"/>
    <n v="47"/>
    <n v="28"/>
    <n v="14"/>
    <n v="2"/>
    <n v="189958.808705837"/>
    <n v="32936.292783525401"/>
    <n v="30"/>
    <n v="262"/>
    <n v="58"/>
    <n v="95"/>
    <n v="138"/>
    <n v="29"/>
    <n v="261"/>
    <n v="57"/>
    <n v="95"/>
    <n v="138"/>
    <n v="28"/>
    <n v="6"/>
    <n v="250865.427158459"/>
    <n v="63377.888444261298"/>
    <n v="2"/>
    <n v="0.36723499999999998"/>
    <n v="-2.7237500000000001E-2"/>
    <n v="6.3652256944444403"/>
    <n v="-1.6220601851851799"/>
    <n v="94"/>
    <n v="2"/>
    <n v="7"/>
  </r>
  <r>
    <x v="97"/>
    <n v="389"/>
    <x v="8"/>
    <n v="186"/>
    <n v="167"/>
    <n v="36"/>
    <n v="385"/>
    <n v="66"/>
    <n v="186"/>
    <n v="167"/>
    <n v="36"/>
    <n v="397695.10954635602"/>
    <n v="94472.559859172005"/>
    <n v="6"/>
    <n v="153"/>
    <n v="16"/>
    <n v="79"/>
    <n v="61"/>
    <n v="13"/>
    <n v="150"/>
    <n v="15"/>
    <n v="79"/>
    <n v="61"/>
    <n v="10"/>
    <n v="2"/>
    <n v="162005.14615929601"/>
    <n v="36420.4631543367"/>
    <n v="4"/>
    <n v="236"/>
    <n v="52"/>
    <n v="107"/>
    <n v="106"/>
    <n v="23"/>
    <n v="235"/>
    <n v="51"/>
    <n v="107"/>
    <n v="106"/>
    <n v="22"/>
    <n v="6"/>
    <n v="235689.96338705899"/>
    <n v="58052.096704835298"/>
    <n v="2"/>
    <n v="0.53830249999999902"/>
    <n v="-4.6524999999999997E-2"/>
    <n v="5.48862268518518"/>
    <n v="-0.85380208333333296"/>
    <n v="86"/>
    <n v="2"/>
    <n v="6"/>
  </r>
  <r>
    <x v="98"/>
    <n v="328"/>
    <x v="7"/>
    <n v="148"/>
    <n v="157"/>
    <n v="23"/>
    <n v="324"/>
    <n v="63"/>
    <n v="148"/>
    <n v="157"/>
    <n v="23"/>
    <n v="376526.722249004"/>
    <n v="83327.405002410407"/>
    <n v="6"/>
    <n v="117"/>
    <n v="18"/>
    <n v="64"/>
    <n v="48"/>
    <n v="5"/>
    <n v="114"/>
    <n v="17"/>
    <n v="64"/>
    <n v="48"/>
    <n v="2"/>
    <n v="3"/>
    <n v="150323.97371773701"/>
    <n v="31409.1576345963"/>
    <n v="4"/>
    <n v="211"/>
    <n v="47"/>
    <n v="84"/>
    <n v="109"/>
    <n v="18"/>
    <n v="210"/>
    <n v="46"/>
    <n v="84"/>
    <n v="109"/>
    <n v="17"/>
    <n v="6"/>
    <n v="226202.74853126699"/>
    <n v="51918.247367814001"/>
    <n v="2"/>
    <n v="1.9046162499999899"/>
    <n v="-1.3487499999999999E-2"/>
    <n v="5.8089814814814797"/>
    <n v="-0.77369212962962897"/>
    <n v="77"/>
    <n v="3"/>
    <n v="7"/>
  </r>
  <r>
    <x v="99"/>
    <n v="450"/>
    <x v="47"/>
    <n v="181"/>
    <n v="201"/>
    <n v="68"/>
    <n v="416"/>
    <n v="95"/>
    <n v="181"/>
    <n v="201"/>
    <n v="68"/>
    <n v="443746.15111121099"/>
    <n v="104497.153600009"/>
    <n v="36"/>
    <n v="145"/>
    <n v="26"/>
    <n v="66"/>
    <n v="52"/>
    <n v="27"/>
    <n v="114"/>
    <n v="25"/>
    <n v="66"/>
    <n v="24"/>
    <n v="24"/>
    <n v="2"/>
    <n v="189225.416003116"/>
    <n v="35750.287440280503"/>
    <n v="32"/>
    <n v="305"/>
    <n v="71"/>
    <n v="115"/>
    <n v="149"/>
    <n v="41"/>
    <n v="302"/>
    <n v="70"/>
    <n v="115"/>
    <n v="148"/>
    <n v="39"/>
    <n v="6"/>
    <n v="254520.73510809499"/>
    <n v="68746.866159728495"/>
    <n v="4"/>
    <n v="1.5240374999999999"/>
    <n v="-3.9712499999999998E-2"/>
    <n v="8.0474421296296299"/>
    <n v="-0.982453703703703"/>
    <n v="117"/>
    <n v="2"/>
    <n v="10"/>
  </r>
  <r>
    <x v="100"/>
    <n v="414"/>
    <x v="43"/>
    <n v="220"/>
    <n v="156"/>
    <n v="38"/>
    <n v="410"/>
    <n v="93"/>
    <n v="220"/>
    <n v="156"/>
    <n v="38"/>
    <n v="447941.993151723"/>
    <n v="107034.779383655"/>
    <n v="6"/>
    <n v="157"/>
    <n v="24"/>
    <n v="91"/>
    <n v="53"/>
    <n v="13"/>
    <n v="154"/>
    <n v="23"/>
    <n v="91"/>
    <n v="53"/>
    <n v="10"/>
    <n v="2"/>
    <n v="261982.82283432499"/>
    <n v="46858.4540550893"/>
    <n v="4"/>
    <n v="257"/>
    <n v="71"/>
    <n v="129"/>
    <n v="103"/>
    <n v="25"/>
    <n v="256"/>
    <n v="70"/>
    <n v="129"/>
    <n v="103"/>
    <n v="24"/>
    <n v="6"/>
    <n v="185959.17031739801"/>
    <n v="60176.325328565799"/>
    <n v="2"/>
    <n v="0.72990875"/>
    <n v="-8.6212499999999997E-2"/>
    <n v="4.6906249999999998"/>
    <n v="-1.7825347222222201"/>
    <n v="104"/>
    <n v="2"/>
    <n v="6"/>
  </r>
  <r>
    <x v="101"/>
    <n v="342"/>
    <x v="36"/>
    <n v="153"/>
    <n v="149"/>
    <n v="40"/>
    <n v="319"/>
    <n v="61"/>
    <n v="153"/>
    <n v="149"/>
    <n v="40"/>
    <n v="281361.492596703"/>
    <n v="75602.534333703297"/>
    <n v="25"/>
    <n v="117"/>
    <n v="18"/>
    <n v="56"/>
    <n v="41"/>
    <n v="20"/>
    <n v="102"/>
    <n v="17"/>
    <n v="56"/>
    <n v="29"/>
    <n v="17"/>
    <n v="2"/>
    <n v="124769.992182061"/>
    <n v="27549.299296385499"/>
    <n v="16"/>
    <n v="225"/>
    <n v="45"/>
    <n v="97"/>
    <n v="108"/>
    <n v="20"/>
    <n v="217"/>
    <n v="44"/>
    <n v="97"/>
    <n v="103"/>
    <n v="17"/>
    <n v="6"/>
    <n v="156591.50041464201"/>
    <n v="48053.235037317703"/>
    <n v="9"/>
    <n v="0.25497625000000002"/>
    <n v="-3.1850000000000003E-2"/>
    <n v="5.79342013888889"/>
    <n v="-1.3048611111111099"/>
    <n v="68"/>
    <n v="2"/>
    <n v="7"/>
  </r>
  <r>
    <x v="102"/>
    <n v="271"/>
    <x v="10"/>
    <n v="117"/>
    <n v="117"/>
    <n v="37"/>
    <n v="266"/>
    <n v="60"/>
    <n v="117"/>
    <n v="117"/>
    <n v="37"/>
    <n v="732198.76745859603"/>
    <n v="110057.88907127301"/>
    <n v="7"/>
    <n v="66"/>
    <n v="12"/>
    <n v="35"/>
    <n v="16"/>
    <n v="15"/>
    <n v="62"/>
    <n v="11"/>
    <n v="35"/>
    <n v="15"/>
    <n v="12"/>
    <n v="2"/>
    <n v="285430.87107608898"/>
    <n v="36488.778396848"/>
    <n v="5"/>
    <n v="205"/>
    <n v="50"/>
    <n v="82"/>
    <n v="101"/>
    <n v="22"/>
    <n v="204"/>
    <n v="49"/>
    <n v="82"/>
    <n v="101"/>
    <n v="21"/>
    <n v="6"/>
    <n v="446767.89638250699"/>
    <n v="73569.110674425596"/>
    <n v="2"/>
    <n v="0.59172499999999895"/>
    <n v="-5.9624999999999904E-3"/>
    <n v="8.1604861111111102"/>
    <n v="-2.0896469907407398"/>
    <n v="65"/>
    <n v="2"/>
    <n v="10"/>
  </r>
  <r>
    <x v="103"/>
    <n v="296"/>
    <x v="48"/>
    <n v="127"/>
    <n v="135"/>
    <n v="34"/>
    <n v="292"/>
    <n v="65"/>
    <n v="127"/>
    <n v="135"/>
    <n v="34"/>
    <n v="618834.48411703599"/>
    <n v="105255.103570533"/>
    <n v="6"/>
    <n v="88"/>
    <n v="17"/>
    <n v="28"/>
    <n v="46"/>
    <n v="14"/>
    <n v="85"/>
    <n v="16"/>
    <n v="28"/>
    <n v="46"/>
    <n v="11"/>
    <n v="3"/>
    <n v="223350.45066232799"/>
    <n v="34381.540559609501"/>
    <n v="4"/>
    <n v="208"/>
    <n v="50"/>
    <n v="99"/>
    <n v="89"/>
    <n v="20"/>
    <n v="207"/>
    <n v="49"/>
    <n v="99"/>
    <n v="89"/>
    <n v="19"/>
    <n v="6"/>
    <n v="395484.033454708"/>
    <n v="70873.563010923695"/>
    <n v="2"/>
    <n v="0.654648749999999"/>
    <n v="-1.47875E-2"/>
    <n v="7.29335069444444"/>
    <n v="-2.06024884259259"/>
    <n v="62"/>
    <n v="3"/>
    <n v="8"/>
  </r>
  <r>
    <x v="104"/>
    <n v="421"/>
    <x v="49"/>
    <n v="161"/>
    <n v="203"/>
    <n v="57"/>
    <n v="362"/>
    <n v="99"/>
    <n v="161"/>
    <n v="203"/>
    <n v="57"/>
    <n v="605804.54204183398"/>
    <n v="116562.408783765"/>
    <n v="61"/>
    <n v="144"/>
    <n v="25"/>
    <n v="52"/>
    <n v="68"/>
    <n v="24"/>
    <n v="86"/>
    <n v="24"/>
    <n v="52"/>
    <n v="13"/>
    <n v="21"/>
    <n v="2"/>
    <n v="177920.34092028299"/>
    <n v="31252.830682825399"/>
    <n v="59"/>
    <n v="277"/>
    <n v="76"/>
    <n v="109"/>
    <n v="135"/>
    <n v="33"/>
    <n v="276"/>
    <n v="75"/>
    <n v="109"/>
    <n v="135"/>
    <n v="32"/>
    <n v="6"/>
    <n v="427884.20112155098"/>
    <n v="85309.578100939601"/>
    <n v="2"/>
    <n v="0.32241999999999998"/>
    <n v="-1.3783750000000001E-2"/>
    <n v="7.2538310185185102"/>
    <n v="-1.9013715277777701"/>
    <n v="101"/>
    <n v="2"/>
    <n v="9"/>
  </r>
  <r>
    <x v="105"/>
    <n v="424"/>
    <x v="35"/>
    <n v="219"/>
    <n v="175"/>
    <n v="30"/>
    <n v="420"/>
    <n v="81"/>
    <n v="219"/>
    <n v="175"/>
    <n v="30"/>
    <n v="636963.75154101197"/>
    <n v="124286.737638691"/>
    <n v="6"/>
    <n v="181"/>
    <n v="23"/>
    <n v="110"/>
    <n v="56"/>
    <n v="15"/>
    <n v="178"/>
    <n v="22"/>
    <n v="110"/>
    <n v="56"/>
    <n v="12"/>
    <n v="3"/>
    <n v="247256.29089486299"/>
    <n v="50213.066180537702"/>
    <n v="4"/>
    <n v="243"/>
    <n v="60"/>
    <n v="109"/>
    <n v="119"/>
    <n v="15"/>
    <n v="242"/>
    <n v="59"/>
    <n v="109"/>
    <n v="119"/>
    <n v="14"/>
    <n v="6"/>
    <n v="389707.460646149"/>
    <n v="74073.671458153403"/>
    <n v="2"/>
    <n v="1.016265"/>
    <n v="-6.3812499999999897E-2"/>
    <n v="6.9670601851851801"/>
    <n v="-0.98002893518518497"/>
    <n v="93"/>
    <n v="3"/>
    <n v="9"/>
  </r>
  <r>
    <x v="106"/>
    <n v="377"/>
    <x v="43"/>
    <n v="166"/>
    <n v="165"/>
    <n v="46"/>
    <n v="373"/>
    <n v="93"/>
    <n v="166"/>
    <n v="165"/>
    <n v="46"/>
    <n v="766108.53721080301"/>
    <n v="134949.76834897199"/>
    <n v="6"/>
    <n v="124"/>
    <n v="34"/>
    <n v="55"/>
    <n v="53"/>
    <n v="16"/>
    <n v="121"/>
    <n v="33"/>
    <n v="55"/>
    <n v="53"/>
    <n v="13"/>
    <n v="3"/>
    <n v="307364.68041987898"/>
    <n v="50102.821237789103"/>
    <n v="4"/>
    <n v="253"/>
    <n v="61"/>
    <n v="111"/>
    <n v="112"/>
    <n v="30"/>
    <n v="252"/>
    <n v="60"/>
    <n v="111"/>
    <n v="112"/>
    <n v="29"/>
    <n v="6"/>
    <n v="458743.85679092299"/>
    <n v="84846.947111183006"/>
    <n v="2"/>
    <n v="0.27144374999999998"/>
    <n v="-6.1586250000000002E-2"/>
    <n v="4.7614525462962902"/>
    <n v="-3.1991435185185102"/>
    <n v="100"/>
    <n v="3"/>
    <n v="6"/>
  </r>
  <r>
    <x v="107"/>
    <n v="402"/>
    <x v="42"/>
    <n v="182"/>
    <n v="196"/>
    <n v="24"/>
    <n v="373"/>
    <n v="89"/>
    <n v="182"/>
    <n v="196"/>
    <n v="24"/>
    <n v="561043.11128585204"/>
    <n v="112653.880015726"/>
    <n v="31"/>
    <n v="116"/>
    <n v="25"/>
    <n v="57"/>
    <n v="47"/>
    <n v="12"/>
    <n v="88"/>
    <n v="24"/>
    <n v="57"/>
    <n v="22"/>
    <n v="9"/>
    <n v="2"/>
    <n v="163022.451939919"/>
    <n v="30152.020674592699"/>
    <n v="29"/>
    <n v="286"/>
    <n v="66"/>
    <n v="125"/>
    <n v="149"/>
    <n v="12"/>
    <n v="285"/>
    <n v="65"/>
    <n v="125"/>
    <n v="149"/>
    <n v="11"/>
    <n v="6"/>
    <n v="398020.65934593201"/>
    <n v="82501.859341133895"/>
    <n v="2"/>
    <n v="0.34267500000000001"/>
    <n v="-9.0312500000000004E-2"/>
    <n v="8.2889930555555598"/>
    <n v="-1.33541087962963"/>
    <n v="86"/>
    <n v="2"/>
    <n v="9"/>
  </r>
  <r>
    <x v="108"/>
    <n v="376"/>
    <x v="50"/>
    <n v="170"/>
    <n v="170"/>
    <n v="36"/>
    <n v="345"/>
    <n v="88"/>
    <n v="170"/>
    <n v="170"/>
    <n v="36"/>
    <n v="474184.72384589101"/>
    <n v="99316.6251461301"/>
    <n v="33"/>
    <n v="141"/>
    <n v="29"/>
    <n v="74"/>
    <n v="51"/>
    <n v="16"/>
    <n v="111"/>
    <n v="28"/>
    <n v="74"/>
    <n v="24"/>
    <n v="13"/>
    <n v="2"/>
    <n v="140233.49740799199"/>
    <n v="31341.014766719301"/>
    <n v="31"/>
    <n v="235"/>
    <n v="61"/>
    <n v="96"/>
    <n v="119"/>
    <n v="20"/>
    <n v="234"/>
    <n v="60"/>
    <n v="96"/>
    <n v="119"/>
    <n v="19"/>
    <n v="6"/>
    <n v="333951.226437898"/>
    <n v="67975.610379410806"/>
    <n v="2"/>
    <n v="0.37069125000000003"/>
    <n v="-0.1734175"/>
    <n v="5.8458738425925896"/>
    <n v="-1.2725520833333299"/>
    <n v="70"/>
    <n v="2"/>
    <n v="7"/>
  </r>
  <r>
    <x v="109"/>
    <n v="408"/>
    <x v="40"/>
    <n v="209"/>
    <n v="159"/>
    <n v="40"/>
    <n v="404"/>
    <n v="80"/>
    <n v="209"/>
    <n v="159"/>
    <n v="40"/>
    <n v="566324.37737170304"/>
    <n v="116129.193963453"/>
    <n v="6"/>
    <n v="153"/>
    <n v="22"/>
    <n v="80"/>
    <n v="57"/>
    <n v="16"/>
    <n v="150"/>
    <n v="21"/>
    <n v="80"/>
    <n v="57"/>
    <n v="13"/>
    <n v="3"/>
    <n v="209877.08304957399"/>
    <n v="43368.937474461702"/>
    <n v="4"/>
    <n v="255"/>
    <n v="60"/>
    <n v="129"/>
    <n v="102"/>
    <n v="24"/>
    <n v="254"/>
    <n v="59"/>
    <n v="129"/>
    <n v="102"/>
    <n v="23"/>
    <n v="6"/>
    <n v="356447.294322128"/>
    <n v="72760.256488991494"/>
    <n v="2"/>
    <n v="0.57109124999999905"/>
    <n v="-4.1073749999999902E-2"/>
    <n v="9.1380324074073993"/>
    <n v="-2.8505960648148099"/>
    <n v="97"/>
    <n v="3"/>
    <n v="11"/>
  </r>
  <r>
    <x v="110"/>
    <n v="364"/>
    <x v="23"/>
    <n v="135"/>
    <n v="182"/>
    <n v="47"/>
    <n v="326"/>
    <n v="76"/>
    <n v="135"/>
    <n v="182"/>
    <n v="47"/>
    <n v="479996.05897363398"/>
    <n v="96119.645307626997"/>
    <n v="40"/>
    <n v="135"/>
    <n v="25"/>
    <n v="54"/>
    <n v="58"/>
    <n v="23"/>
    <n v="98"/>
    <n v="24"/>
    <n v="54"/>
    <n v="24"/>
    <n v="20"/>
    <n v="2"/>
    <n v="169252.81300570801"/>
    <n v="31912.753170513701"/>
    <n v="38"/>
    <n v="229"/>
    <n v="53"/>
    <n v="81"/>
    <n v="124"/>
    <n v="24"/>
    <n v="228"/>
    <n v="52"/>
    <n v="81"/>
    <n v="124"/>
    <n v="23"/>
    <n v="6"/>
    <n v="310743.24596792599"/>
    <n v="64206.892137113296"/>
    <n v="2"/>
    <n v="0.33323249999999999"/>
    <n v="-0.1585375"/>
    <n v="5.6221874999999901"/>
    <n v="-1.12492476851851"/>
    <n v="94"/>
    <n v="2"/>
    <n v="7"/>
  </r>
  <r>
    <x v="111"/>
    <n v="398"/>
    <x v="42"/>
    <n v="176"/>
    <n v="182"/>
    <n v="40"/>
    <n v="394"/>
    <n v="89"/>
    <n v="176"/>
    <n v="182"/>
    <n v="40"/>
    <n v="693756.97311311099"/>
    <n v="130478.12758017999"/>
    <n v="6"/>
    <n v="164"/>
    <n v="21"/>
    <n v="94"/>
    <n v="53"/>
    <n v="17"/>
    <n v="161"/>
    <n v="20"/>
    <n v="94"/>
    <n v="53"/>
    <n v="14"/>
    <n v="3"/>
    <n v="256743.31098388101"/>
    <n v="48786.897988549303"/>
    <n v="4"/>
    <n v="234"/>
    <n v="70"/>
    <n v="82"/>
    <n v="129"/>
    <n v="23"/>
    <n v="233"/>
    <n v="69"/>
    <n v="82"/>
    <n v="129"/>
    <n v="22"/>
    <n v="6"/>
    <n v="437013.66212922899"/>
    <n v="81691.229591630603"/>
    <n v="2"/>
    <n v="0.96526999999999896"/>
    <n v="-0.112265"/>
    <n v="5.08751736111111"/>
    <n v="-1.5632465277777701"/>
    <n v="90"/>
    <n v="3"/>
    <n v="6"/>
  </r>
  <r>
    <x v="112"/>
    <n v="363"/>
    <x v="46"/>
    <n v="143"/>
    <n v="170"/>
    <n v="50"/>
    <n v="309"/>
    <n v="83"/>
    <n v="143"/>
    <n v="170"/>
    <n v="50"/>
    <n v="734257.46084283502"/>
    <n v="119483.17147585499"/>
    <n v="56"/>
    <n v="139"/>
    <n v="23"/>
    <n v="52"/>
    <n v="67"/>
    <n v="20"/>
    <n v="87"/>
    <n v="22"/>
    <n v="52"/>
    <n v="18"/>
    <n v="17"/>
    <n v="2"/>
    <n v="161453.62759438"/>
    <n v="29650.826483494198"/>
    <n v="53"/>
    <n v="224"/>
    <n v="62"/>
    <n v="91"/>
    <n v="103"/>
    <n v="30"/>
    <n v="222"/>
    <n v="61"/>
    <n v="91"/>
    <n v="102"/>
    <n v="29"/>
    <n v="6"/>
    <n v="572803.83324845403"/>
    <n v="89832.344992360901"/>
    <n v="3"/>
    <n v="0.34275624999999998"/>
    <n v="-2.2373750000000001E-2"/>
    <n v="5.2114699074074"/>
    <n v="-0.88068287037036996"/>
    <n v="85"/>
    <n v="2"/>
    <n v="6"/>
  </r>
  <r>
    <x v="113"/>
    <n v="434"/>
    <x v="29"/>
    <n v="202"/>
    <n v="183"/>
    <n v="49"/>
    <n v="430"/>
    <n v="79"/>
    <n v="202"/>
    <n v="183"/>
    <n v="49"/>
    <n v="558363.67524884804"/>
    <n v="118052.730772396"/>
    <n v="6"/>
    <n v="181"/>
    <n v="26"/>
    <n v="103"/>
    <n v="58"/>
    <n v="20"/>
    <n v="178"/>
    <n v="25"/>
    <n v="103"/>
    <n v="58"/>
    <n v="17"/>
    <n v="3"/>
    <n v="219114.59176683199"/>
    <n v="48040.313259014903"/>
    <n v="4"/>
    <n v="253"/>
    <n v="55"/>
    <n v="99"/>
    <n v="125"/>
    <n v="29"/>
    <n v="252"/>
    <n v="54"/>
    <n v="99"/>
    <n v="125"/>
    <n v="28"/>
    <n v="6"/>
    <n v="339249.08348201599"/>
    <n v="70012.417513381399"/>
    <n v="2"/>
    <n v="0.80300125"/>
    <n v="-1.7943749999999901E-2"/>
    <n v="6.62275462962962"/>
    <n v="-0.73948495370370304"/>
    <n v="95"/>
    <n v="3"/>
    <n v="8"/>
  </r>
  <r>
    <x v="114"/>
    <n v="451"/>
    <x v="46"/>
    <n v="195"/>
    <n v="197"/>
    <n v="59"/>
    <n v="447"/>
    <n v="83"/>
    <n v="195"/>
    <n v="197"/>
    <n v="59"/>
    <n v="749344.54699463199"/>
    <n v="139801.00922951699"/>
    <n v="6"/>
    <n v="146"/>
    <n v="24"/>
    <n v="68"/>
    <n v="53"/>
    <n v="25"/>
    <n v="143"/>
    <n v="23"/>
    <n v="68"/>
    <n v="53"/>
    <n v="22"/>
    <n v="3"/>
    <n v="288907.74773703498"/>
    <n v="49881.697296333201"/>
    <n v="4"/>
    <n v="305"/>
    <n v="61"/>
    <n v="127"/>
    <n v="144"/>
    <n v="34"/>
    <n v="304"/>
    <n v="60"/>
    <n v="127"/>
    <n v="144"/>
    <n v="33"/>
    <n v="6"/>
    <n v="460436.79925759701"/>
    <n v="89919.311933183693"/>
    <n v="2"/>
    <n v="0.62856749999999895"/>
    <n v="-5.5663749999999998E-2"/>
    <n v="8.7466550925925901"/>
    <n v="-1.92426504629629"/>
    <n v="102"/>
    <n v="3"/>
    <n v="10"/>
  </r>
  <r>
    <x v="115"/>
    <n v="334"/>
    <x v="32"/>
    <n v="175"/>
    <n v="116"/>
    <n v="43"/>
    <n v="329"/>
    <n v="74"/>
    <n v="175"/>
    <n v="116"/>
    <n v="43"/>
    <n v="561171.97893694497"/>
    <n v="105345.478104325"/>
    <n v="7"/>
    <n v="116"/>
    <n v="18"/>
    <n v="63"/>
    <n v="37"/>
    <n v="16"/>
    <n v="112"/>
    <n v="17"/>
    <n v="63"/>
    <n v="37"/>
    <n v="12"/>
    <n v="2"/>
    <n v="199607.356772781"/>
    <n v="35484.6621095503"/>
    <n v="5"/>
    <n v="218"/>
    <n v="58"/>
    <n v="112"/>
    <n v="79"/>
    <n v="27"/>
    <n v="217"/>
    <n v="57"/>
    <n v="112"/>
    <n v="79"/>
    <n v="26"/>
    <n v="6"/>
    <n v="361564.62216416298"/>
    <n v="69860.815994774704"/>
    <n v="2"/>
    <n v="0.36848500000000001"/>
    <n v="-1.13375E-2"/>
    <n v="5.6200636574073997"/>
    <n v="-1.5683506944444401"/>
    <n v="80"/>
    <n v="2"/>
    <n v="7"/>
  </r>
  <r>
    <x v="116"/>
    <n v="395"/>
    <x v="46"/>
    <n v="124"/>
    <n v="207"/>
    <n v="64"/>
    <n v="375"/>
    <n v="83"/>
    <n v="124"/>
    <n v="207"/>
    <n v="64"/>
    <n v="745674.93471578194"/>
    <n v="129150.74412442"/>
    <n v="22"/>
    <n v="117"/>
    <n v="20"/>
    <n v="47"/>
    <n v="49"/>
    <n v="21"/>
    <n v="98"/>
    <n v="19"/>
    <n v="47"/>
    <n v="35"/>
    <n v="16"/>
    <n v="2"/>
    <n v="153653.899748703"/>
    <n v="29908.850977383201"/>
    <n v="20"/>
    <n v="278"/>
    <n v="65"/>
    <n v="77"/>
    <n v="158"/>
    <n v="43"/>
    <n v="277"/>
    <n v="64"/>
    <n v="77"/>
    <n v="158"/>
    <n v="42"/>
    <n v="6"/>
    <n v="592021.03496707801"/>
    <n v="99241.893147037103"/>
    <n v="2"/>
    <n v="0.34867500000000001"/>
    <n v="-1.3375E-2"/>
    <n v="9.7571527777777707"/>
    <n v="-1.6947453703703701"/>
    <n v="91"/>
    <n v="2"/>
    <n v="12"/>
  </r>
  <r>
    <x v="117"/>
    <n v="420"/>
    <x v="30"/>
    <n v="173"/>
    <n v="195"/>
    <n v="52"/>
    <n v="412"/>
    <n v="87"/>
    <n v="173"/>
    <n v="195"/>
    <n v="52"/>
    <n v="745606.72807074396"/>
    <n v="132504.605526367"/>
    <n v="10"/>
    <n v="144"/>
    <n v="18"/>
    <n v="61"/>
    <n v="64"/>
    <n v="19"/>
    <n v="137"/>
    <n v="17"/>
    <n v="61"/>
    <n v="62"/>
    <n v="14"/>
    <n v="2"/>
    <n v="248210.897104061"/>
    <n v="42858.980739365499"/>
    <n v="8"/>
    <n v="276"/>
    <n v="71"/>
    <n v="112"/>
    <n v="131"/>
    <n v="33"/>
    <n v="275"/>
    <n v="70"/>
    <n v="112"/>
    <n v="131"/>
    <n v="32"/>
    <n v="6"/>
    <n v="497395.830966682"/>
    <n v="89645.624787001405"/>
    <n v="2"/>
    <n v="0.34327249999999898"/>
    <n v="-2.8643749999999999E-2"/>
    <n v="10.9518460648148"/>
    <n v="-1.45280671296296"/>
    <n v="91"/>
    <n v="2"/>
    <n v="14"/>
  </r>
  <r>
    <x v="118"/>
    <n v="395"/>
    <x v="38"/>
    <n v="177"/>
    <n v="186"/>
    <n v="32"/>
    <n v="344"/>
    <n v="97"/>
    <n v="177"/>
    <n v="186"/>
    <n v="32"/>
    <n v="731640.011606724"/>
    <n v="125127.60104460501"/>
    <n v="53"/>
    <n v="134"/>
    <n v="31"/>
    <n v="52"/>
    <n v="69"/>
    <n v="13"/>
    <n v="85"/>
    <n v="30"/>
    <n v="52"/>
    <n v="25"/>
    <n v="8"/>
    <n v="2"/>
    <n v="198408.47385745199"/>
    <n v="33696.762647170697"/>
    <n v="50"/>
    <n v="261"/>
    <n v="68"/>
    <n v="125"/>
    <n v="117"/>
    <n v="19"/>
    <n v="259"/>
    <n v="67"/>
    <n v="125"/>
    <n v="117"/>
    <n v="17"/>
    <n v="6"/>
    <n v="533231.53774927196"/>
    <n v="91430.838397434505"/>
    <n v="3"/>
    <n v="0.89456374999999899"/>
    <n v="-5.2588749999999997E-2"/>
    <n v="5.66173611111111"/>
    <n v="-2.6056423611111099"/>
    <n v="93"/>
    <n v="2"/>
    <n v="6"/>
  </r>
  <r>
    <x v="119"/>
    <n v="535"/>
    <x v="47"/>
    <n v="240"/>
    <n v="213"/>
    <n v="82"/>
    <n v="529"/>
    <n v="95"/>
    <n v="240"/>
    <n v="213"/>
    <n v="82"/>
    <n v="633130.05073893897"/>
    <n v="138581.70456650399"/>
    <n v="8"/>
    <n v="215"/>
    <n v="27"/>
    <n v="114"/>
    <n v="69"/>
    <n v="32"/>
    <n v="210"/>
    <n v="26"/>
    <n v="114"/>
    <n v="69"/>
    <n v="27"/>
    <n v="3"/>
    <n v="236459.681971849"/>
    <n v="51761.371377466399"/>
    <n v="6"/>
    <n v="320"/>
    <n v="70"/>
    <n v="126"/>
    <n v="144"/>
    <n v="50"/>
    <n v="319"/>
    <n v="69"/>
    <n v="126"/>
    <n v="144"/>
    <n v="49"/>
    <n v="6"/>
    <n v="396670.36876708898"/>
    <n v="86820.333189038007"/>
    <n v="2"/>
    <n v="1.0030600000000001"/>
    <n v="-0.10340000000000001"/>
    <n v="6.7380729166666598"/>
    <n v="-1.9020486111111099"/>
    <n v="121"/>
    <n v="3"/>
    <n v="8"/>
  </r>
  <r>
    <x v="120"/>
    <n v="393"/>
    <x v="29"/>
    <n v="191"/>
    <n v="155"/>
    <n v="47"/>
    <n v="387"/>
    <n v="79"/>
    <n v="191"/>
    <n v="155"/>
    <n v="47"/>
    <n v="548087.16490927897"/>
    <n v="109927.844841835"/>
    <n v="8"/>
    <n v="148"/>
    <n v="21"/>
    <n v="75"/>
    <n v="52"/>
    <n v="21"/>
    <n v="143"/>
    <n v="20"/>
    <n v="75"/>
    <n v="52"/>
    <n v="16"/>
    <n v="2"/>
    <n v="165070.38503896899"/>
    <n v="36456.334653507198"/>
    <n v="6"/>
    <n v="245"/>
    <n v="60"/>
    <n v="116"/>
    <n v="103"/>
    <n v="26"/>
    <n v="244"/>
    <n v="59"/>
    <n v="116"/>
    <n v="103"/>
    <n v="25"/>
    <n v="6"/>
    <n v="383016.77987030998"/>
    <n v="73471.510188327899"/>
    <n v="2"/>
    <n v="0.59818375000000001"/>
    <n v="-0.14835000000000001"/>
    <n v="6.0815509259259297"/>
    <n v="-2.4157407407407399"/>
    <n v="81"/>
    <n v="2"/>
    <n v="7"/>
  </r>
  <r>
    <x v="121"/>
    <n v="391"/>
    <x v="41"/>
    <n v="143"/>
    <n v="202"/>
    <n v="46"/>
    <n v="331"/>
    <n v="90"/>
    <n v="143"/>
    <n v="202"/>
    <n v="46"/>
    <n v="528909.08557636"/>
    <n v="104841.817701872"/>
    <n v="62"/>
    <n v="168"/>
    <n v="26"/>
    <n v="62"/>
    <n v="88"/>
    <n v="18"/>
    <n v="109"/>
    <n v="25"/>
    <n v="62"/>
    <n v="35"/>
    <n v="12"/>
    <n v="3"/>
    <n v="155187.559716166"/>
    <n v="32206.880374454999"/>
    <n v="60"/>
    <n v="223"/>
    <n v="66"/>
    <n v="81"/>
    <n v="114"/>
    <n v="28"/>
    <n v="222"/>
    <n v="65"/>
    <n v="81"/>
    <n v="114"/>
    <n v="27"/>
    <n v="6"/>
    <n v="373721.52586019301"/>
    <n v="72634.9373274174"/>
    <n v="2"/>
    <n v="0.74905249999999901"/>
    <n v="-3.1574999999999999E-2"/>
    <n v="6.3968287037036999"/>
    <n v="-1.8189641203703699"/>
    <n v="90"/>
    <n v="3"/>
    <n v="8"/>
  </r>
  <r>
    <x v="122"/>
    <n v="404"/>
    <x v="2"/>
    <n v="195"/>
    <n v="183"/>
    <n v="26"/>
    <n v="398"/>
    <n v="78"/>
    <n v="195"/>
    <n v="183"/>
    <n v="26"/>
    <n v="574628.613796241"/>
    <n v="113516.575241661"/>
    <n v="8"/>
    <n v="173"/>
    <n v="30"/>
    <n v="108"/>
    <n v="53"/>
    <n v="12"/>
    <n v="168"/>
    <n v="29"/>
    <n v="108"/>
    <n v="53"/>
    <n v="7"/>
    <n v="3"/>
    <n v="163487.75795479101"/>
    <n v="40513.8982159312"/>
    <n v="6"/>
    <n v="231"/>
    <n v="50"/>
    <n v="87"/>
    <n v="130"/>
    <n v="14"/>
    <n v="230"/>
    <n v="49"/>
    <n v="87"/>
    <n v="130"/>
    <n v="13"/>
    <n v="6"/>
    <n v="411140.85584144999"/>
    <n v="73002.677025730503"/>
    <n v="2"/>
    <n v="1.591955"/>
    <n v="-0.12864999999999999"/>
    <n v="4.9971817129629601"/>
    <n v="-1.3014062500000001"/>
    <n v="83"/>
    <n v="3"/>
    <n v="6"/>
  </r>
  <r>
    <x v="123"/>
    <n v="256"/>
    <x v="51"/>
    <n v="109"/>
    <n v="135"/>
    <n v="12"/>
    <n v="249"/>
    <n v="53"/>
    <n v="109"/>
    <n v="135"/>
    <n v="12"/>
    <n v="276444.05604957801"/>
    <n v="62199.9650444621"/>
    <n v="9"/>
    <n v="77"/>
    <n v="15"/>
    <n v="30"/>
    <n v="40"/>
    <n v="7"/>
    <n v="72"/>
    <n v="14"/>
    <n v="30"/>
    <n v="40"/>
    <n v="2"/>
    <n v="2"/>
    <n v="96641.785794825206"/>
    <n v="19257.7607215342"/>
    <n v="6"/>
    <n v="179"/>
    <n v="40"/>
    <n v="79"/>
    <n v="95"/>
    <n v="5"/>
    <n v="177"/>
    <n v="39"/>
    <n v="79"/>
    <n v="94"/>
    <n v="4"/>
    <n v="6"/>
    <n v="179802.27025475301"/>
    <n v="42942.204322927799"/>
    <n v="3"/>
    <n v="0.27116125000000002"/>
    <n v="-2.3249999999999998E-3"/>
    <n v="6.1054398148148197"/>
    <n v="-0.95574652777777702"/>
    <n v="48"/>
    <n v="2"/>
    <n v="7"/>
  </r>
  <r>
    <x v="124"/>
    <n v="292"/>
    <x v="52"/>
    <n v="136"/>
    <n v="132"/>
    <n v="24"/>
    <n v="285"/>
    <n v="56"/>
    <n v="136"/>
    <n v="132"/>
    <n v="24"/>
    <n v="416697.634870401"/>
    <n v="81302.787138336105"/>
    <n v="9"/>
    <n v="109"/>
    <n v="20"/>
    <n v="49"/>
    <n v="50"/>
    <n v="10"/>
    <n v="104"/>
    <n v="19"/>
    <n v="49"/>
    <n v="50"/>
    <n v="5"/>
    <n v="2"/>
    <n v="160613.828236467"/>
    <n v="31255.244541282002"/>
    <n v="6"/>
    <n v="183"/>
    <n v="38"/>
    <n v="87"/>
    <n v="82"/>
    <n v="14"/>
    <n v="181"/>
    <n v="37"/>
    <n v="87"/>
    <n v="82"/>
    <n v="12"/>
    <n v="6"/>
    <n v="256083.806633934"/>
    <n v="50047.542597054002"/>
    <n v="3"/>
    <n v="0.74528375000000002"/>
    <n v="-5.48374999999999E-2"/>
    <n v="5.0118518518518496"/>
    <n v="-1.21292824074074"/>
    <n v="68"/>
    <n v="2"/>
    <n v="7"/>
  </r>
  <r>
    <x v="125"/>
    <n v="287"/>
    <x v="28"/>
    <n v="135"/>
    <n v="138"/>
    <n v="14"/>
    <n v="274"/>
    <n v="70"/>
    <n v="135"/>
    <n v="138"/>
    <n v="14"/>
    <n v="294581.76099720702"/>
    <n v="70432.3584897486"/>
    <n v="15"/>
    <n v="88"/>
    <n v="12"/>
    <n v="45"/>
    <n v="34"/>
    <n v="9"/>
    <n v="77"/>
    <n v="11"/>
    <n v="45"/>
    <n v="28"/>
    <n v="4"/>
    <n v="2"/>
    <n v="151697.42269165299"/>
    <n v="26252.768042248699"/>
    <n v="12"/>
    <n v="199"/>
    <n v="60"/>
    <n v="90"/>
    <n v="104"/>
    <n v="5"/>
    <n v="197"/>
    <n v="59"/>
    <n v="90"/>
    <n v="104"/>
    <n v="3"/>
    <n v="5"/>
    <n v="142884.338305554"/>
    <n v="44179.590447499802"/>
    <n v="3"/>
    <n v="0.210675"/>
    <n v="-1.405E-2"/>
    <n v="4.3596180555555497"/>
    <n v="-1.6014583333333301"/>
    <n v="70"/>
    <n v="2"/>
    <n v="5"/>
  </r>
  <r>
    <x v="126"/>
    <n v="313"/>
    <x v="5"/>
    <n v="164"/>
    <n v="127"/>
    <n v="22"/>
    <n v="282"/>
    <n v="62"/>
    <n v="164"/>
    <n v="127"/>
    <n v="22"/>
    <n v="289167.09726126102"/>
    <n v="70185.038753513494"/>
    <n v="33"/>
    <n v="113"/>
    <n v="12"/>
    <n v="63"/>
    <n v="41"/>
    <n v="9"/>
    <n v="84"/>
    <n v="11"/>
    <n v="63"/>
    <n v="17"/>
    <n v="4"/>
    <n v="2"/>
    <n v="92324.478849261999"/>
    <n v="21749.203096433499"/>
    <n v="30"/>
    <n v="200"/>
    <n v="52"/>
    <n v="101"/>
    <n v="86"/>
    <n v="13"/>
    <n v="198"/>
    <n v="51"/>
    <n v="101"/>
    <n v="86"/>
    <n v="11"/>
    <n v="6"/>
    <n v="196842.61841200001"/>
    <n v="48435.835657079901"/>
    <n v="3"/>
    <n v="0.37912124999999902"/>
    <n v="-1.02375E-2"/>
    <n v="5.4087847222222196"/>
    <n v="-0.971134259259259"/>
    <n v="70"/>
    <n v="2"/>
    <n v="7"/>
  </r>
  <r>
    <x v="127"/>
    <n v="289"/>
    <x v="52"/>
    <n v="154"/>
    <n v="114"/>
    <n v="21"/>
    <n v="274"/>
    <n v="56"/>
    <n v="154"/>
    <n v="114"/>
    <n v="21"/>
    <n v="254701.179200513"/>
    <n v="65403.106128046202"/>
    <n v="17"/>
    <n v="108"/>
    <n v="15"/>
    <n v="67"/>
    <n v="32"/>
    <n v="9"/>
    <n v="95"/>
    <n v="14"/>
    <n v="67"/>
    <n v="24"/>
    <n v="4"/>
    <n v="2"/>
    <n v="118008.361505476"/>
    <n v="25740.752535492898"/>
    <n v="14"/>
    <n v="181"/>
    <n v="43"/>
    <n v="87"/>
    <n v="82"/>
    <n v="12"/>
    <n v="179"/>
    <n v="42"/>
    <n v="87"/>
    <n v="82"/>
    <n v="10"/>
    <n v="6"/>
    <n v="136692.81769503601"/>
    <n v="39662.3535925533"/>
    <n v="3"/>
    <n v="0.22488125"/>
    <n v="-4.1099999999999998E-2"/>
    <n v="5.7000578703703697"/>
    <n v="-0.77092013888888899"/>
    <n v="62"/>
    <n v="2"/>
    <n v="7"/>
  </r>
  <r>
    <x v="128"/>
    <n v="234"/>
    <x v="8"/>
    <n v="124"/>
    <n v="93"/>
    <n v="17"/>
    <n v="220"/>
    <n v="66"/>
    <n v="124"/>
    <n v="93"/>
    <n v="17"/>
    <n v="221142.140692621"/>
    <n v="55062.792662335902"/>
    <n v="16"/>
    <n v="92"/>
    <n v="24"/>
    <n v="52"/>
    <n v="34"/>
    <n v="6"/>
    <n v="80"/>
    <n v="23"/>
    <n v="52"/>
    <n v="27"/>
    <n v="1"/>
    <n v="2"/>
    <n v="100047.518229899"/>
    <n v="21604.2766406909"/>
    <n v="13"/>
    <n v="142"/>
    <n v="44"/>
    <n v="72"/>
    <n v="59"/>
    <n v="11"/>
    <n v="140"/>
    <n v="43"/>
    <n v="72"/>
    <n v="59"/>
    <n v="9"/>
    <n v="5"/>
    <n v="121094.62246272201"/>
    <n v="33458.5160216449"/>
    <n v="3"/>
    <n v="0.3646025"/>
    <n v="-0.19697500000000001"/>
    <n v="4.1710995370370298"/>
    <n v="-0.91869212962962898"/>
    <n v="52"/>
    <n v="2"/>
    <n v="5"/>
  </r>
  <r>
    <x v="129"/>
    <n v="288"/>
    <x v="5"/>
    <n v="171"/>
    <n v="93"/>
    <n v="24"/>
    <n v="281"/>
    <n v="62"/>
    <n v="171"/>
    <n v="93"/>
    <n v="24"/>
    <n v="285727.676179173"/>
    <n v="69995.4908561255"/>
    <n v="9"/>
    <n v="100"/>
    <n v="21"/>
    <n v="54"/>
    <n v="36"/>
    <n v="10"/>
    <n v="95"/>
    <n v="20"/>
    <n v="54"/>
    <n v="36"/>
    <n v="5"/>
    <n v="2"/>
    <n v="88214.844134681494"/>
    <n v="23779.335972121298"/>
    <n v="6"/>
    <n v="188"/>
    <n v="43"/>
    <n v="117"/>
    <n v="57"/>
    <n v="14"/>
    <n v="186"/>
    <n v="42"/>
    <n v="117"/>
    <n v="57"/>
    <n v="12"/>
    <n v="6"/>
    <n v="197512.83204449099"/>
    <n v="46216.154884004201"/>
    <n v="3"/>
    <n v="0.3430125"/>
    <n v="-4.8682499999999997E-2"/>
    <n v="7.3089699074074099"/>
    <n v="-0.77673032407407405"/>
    <n v="60"/>
    <n v="2"/>
    <n v="9"/>
  </r>
  <r>
    <x v="130"/>
    <n v="243"/>
    <x v="5"/>
    <n v="141"/>
    <n v="88"/>
    <n v="14"/>
    <n v="235"/>
    <n v="62"/>
    <n v="141"/>
    <n v="88"/>
    <n v="14"/>
    <n v="409286.74189011601"/>
    <n v="75115.806770110401"/>
    <n v="10"/>
    <n v="90"/>
    <n v="19"/>
    <n v="52"/>
    <n v="30"/>
    <n v="8"/>
    <n v="84"/>
    <n v="18"/>
    <n v="52"/>
    <n v="29"/>
    <n v="3"/>
    <n v="2"/>
    <n v="177494.18322468401"/>
    <n v="30254.476490221499"/>
    <n v="7"/>
    <n v="153"/>
    <n v="45"/>
    <n v="89"/>
    <n v="58"/>
    <n v="6"/>
    <n v="151"/>
    <n v="44"/>
    <n v="89"/>
    <n v="58"/>
    <n v="4"/>
    <n v="5"/>
    <n v="231792.55866543201"/>
    <n v="44861.330279888803"/>
    <n v="3"/>
    <n v="0.25879875000000002"/>
    <n v="-3.1637499999999999E-2"/>
    <n v="4.2057349537036997"/>
    <n v="-0.80512152777777801"/>
    <n v="54"/>
    <n v="2"/>
    <n v="5"/>
  </r>
  <r>
    <x v="131"/>
    <n v="198"/>
    <x v="53"/>
    <n v="85"/>
    <n v="96"/>
    <n v="17"/>
    <n v="190"/>
    <n v="52"/>
    <n v="85"/>
    <n v="96"/>
    <n v="17"/>
    <n v="418633.09559144097"/>
    <n v="71036.978603229698"/>
    <n v="10"/>
    <n v="62"/>
    <n v="17"/>
    <n v="25"/>
    <n v="29"/>
    <n v="8"/>
    <n v="56"/>
    <n v="16"/>
    <n v="25"/>
    <n v="28"/>
    <n v="3"/>
    <n v="2"/>
    <n v="195819.56631369601"/>
    <n v="28303.760968232698"/>
    <n v="7"/>
    <n v="136"/>
    <n v="37"/>
    <n v="60"/>
    <n v="67"/>
    <n v="9"/>
    <n v="134"/>
    <n v="36"/>
    <n v="60"/>
    <n v="67"/>
    <n v="7"/>
    <n v="4"/>
    <n v="222813.529277744"/>
    <n v="42733.217634997003"/>
    <n v="3"/>
    <n v="0.70295124999999903"/>
    <n v="-6.46249999999999E-3"/>
    <n v="3.5851215277777801"/>
    <n v="-0.455162037037037"/>
    <n v="46"/>
    <n v="2"/>
    <n v="4"/>
  </r>
  <r>
    <x v="132"/>
    <n v="183"/>
    <x v="13"/>
    <n v="72"/>
    <n v="94"/>
    <n v="17"/>
    <n v="176"/>
    <n v="36"/>
    <n v="72"/>
    <n v="94"/>
    <n v="17"/>
    <n v="239883.45075328799"/>
    <n v="49669.510567796002"/>
    <n v="9"/>
    <n v="61"/>
    <n v="6"/>
    <n v="22"/>
    <n v="29"/>
    <n v="10"/>
    <n v="56"/>
    <n v="5"/>
    <n v="22"/>
    <n v="29"/>
    <n v="5"/>
    <n v="1"/>
    <n v="97245.038191601998"/>
    <n v="16192.0534372441"/>
    <n v="6"/>
    <n v="122"/>
    <n v="32"/>
    <n v="50"/>
    <n v="65"/>
    <n v="7"/>
    <n v="120"/>
    <n v="31"/>
    <n v="50"/>
    <n v="65"/>
    <n v="5"/>
    <n v="6"/>
    <n v="142638.41256168601"/>
    <n v="33477.457130551797"/>
    <n v="3"/>
    <n v="0.88101375000000004"/>
    <n v="-7.7749999999999998E-3"/>
    <n v="4.3642939814814801"/>
    <n v="-1.1240509259259199"/>
    <n v="42"/>
    <n v="1"/>
    <n v="6"/>
  </r>
  <r>
    <x v="133"/>
    <n v="163"/>
    <x v="54"/>
    <n v="95"/>
    <n v="57"/>
    <n v="11"/>
    <n v="156"/>
    <n v="34"/>
    <n v="95"/>
    <n v="57"/>
    <n v="11"/>
    <n v="197441.599093328"/>
    <n v="41649.743918399603"/>
    <n v="9"/>
    <n v="49"/>
    <n v="9"/>
    <n v="25"/>
    <n v="19"/>
    <n v="5"/>
    <n v="44"/>
    <n v="8"/>
    <n v="25"/>
    <n v="19"/>
    <n v="0"/>
    <n v="1"/>
    <n v="44894.976239516298"/>
    <n v="10400.547861556401"/>
    <n v="6"/>
    <n v="114"/>
    <n v="27"/>
    <n v="70"/>
    <n v="38"/>
    <n v="6"/>
    <n v="112"/>
    <n v="26"/>
    <n v="70"/>
    <n v="38"/>
    <n v="4"/>
    <n v="6"/>
    <n v="152546.622853812"/>
    <n v="31249.196056843099"/>
    <n v="3"/>
    <n v="0.20263875000000001"/>
    <n v="-6.0512500000000002E-3"/>
    <n v="6.23655671296296"/>
    <n v="-0.60428819444444404"/>
    <n v="30"/>
    <n v="1"/>
    <n v="8"/>
  </r>
  <r>
    <x v="134"/>
    <n v="168"/>
    <x v="55"/>
    <n v="96"/>
    <n v="58"/>
    <n v="14"/>
    <n v="161"/>
    <n v="33"/>
    <n v="96"/>
    <n v="58"/>
    <n v="14"/>
    <n v="117478.43398207999"/>
    <n v="34333.059058387204"/>
    <n v="9"/>
    <n v="48"/>
    <n v="14"/>
    <n v="22"/>
    <n v="18"/>
    <n v="8"/>
    <n v="43"/>
    <n v="13"/>
    <n v="22"/>
    <n v="18"/>
    <n v="3"/>
    <n v="1"/>
    <n v="40125.096560169099"/>
    <n v="10451.258690415199"/>
    <n v="6"/>
    <n v="120"/>
    <n v="21"/>
    <n v="74"/>
    <n v="40"/>
    <n v="6"/>
    <n v="118"/>
    <n v="20"/>
    <n v="74"/>
    <n v="40"/>
    <n v="4"/>
    <n v="3"/>
    <n v="77353.337421910896"/>
    <n v="23881.8003679719"/>
    <n v="3"/>
    <n v="8.0217499999999997E-2"/>
    <n v="-1.292625E-2"/>
    <n v="2.4836226851851801"/>
    <n v="-0.47493055555555502"/>
    <n v="40"/>
    <n v="1"/>
    <n v="3"/>
  </r>
  <r>
    <x v="135"/>
    <n v="150"/>
    <x v="54"/>
    <n v="73"/>
    <n v="58"/>
    <n v="19"/>
    <n v="143"/>
    <n v="34"/>
    <n v="73"/>
    <n v="58"/>
    <n v="19"/>
    <n v="150538.656941213"/>
    <n v="35268.479124709098"/>
    <n v="9"/>
    <n v="49"/>
    <n v="12"/>
    <n v="22"/>
    <n v="17"/>
    <n v="10"/>
    <n v="44"/>
    <n v="11"/>
    <n v="22"/>
    <n v="17"/>
    <n v="5"/>
    <n v="1"/>
    <n v="65168.273031276898"/>
    <n v="12585.144572814899"/>
    <n v="6"/>
    <n v="101"/>
    <n v="24"/>
    <n v="51"/>
    <n v="41"/>
    <n v="9"/>
    <n v="99"/>
    <n v="23"/>
    <n v="51"/>
    <n v="41"/>
    <n v="7"/>
    <n v="3"/>
    <n v="85370.383909936296"/>
    <n v="22683.334551894201"/>
    <n v="3"/>
    <n v="0.1175875"/>
    <n v="-1.725E-3"/>
    <n v="2.6387905092592501"/>
    <n v="-0.371244212962963"/>
    <n v="38"/>
    <n v="1"/>
    <n v="3"/>
  </r>
  <r>
    <x v="136"/>
    <n v="179"/>
    <x v="56"/>
    <n v="88"/>
    <n v="77"/>
    <n v="14"/>
    <n v="172"/>
    <n v="39"/>
    <n v="88"/>
    <n v="77"/>
    <n v="14"/>
    <n v="223680.36664734801"/>
    <n v="46171.232998261301"/>
    <n v="9"/>
    <n v="44"/>
    <n v="9"/>
    <n v="26"/>
    <n v="10"/>
    <n v="8"/>
    <n v="39"/>
    <n v="8"/>
    <n v="26"/>
    <n v="10"/>
    <n v="3"/>
    <n v="1"/>
    <n v="60897.6747322507"/>
    <n v="11240.7907259025"/>
    <n v="6"/>
    <n v="135"/>
    <n v="32"/>
    <n v="62"/>
    <n v="67"/>
    <n v="6"/>
    <n v="133"/>
    <n v="31"/>
    <n v="62"/>
    <n v="67"/>
    <n v="4"/>
    <n v="5"/>
    <n v="162782.69191509701"/>
    <n v="34930.442272358698"/>
    <n v="3"/>
    <n v="0.1772"/>
    <n v="-1.1325E-2"/>
    <n v="4.1441145833333302"/>
    <n v="-1.5519328703703701"/>
    <n v="51"/>
    <n v="1"/>
    <n v="5"/>
  </r>
  <r>
    <x v="137"/>
    <n v="225"/>
    <x v="36"/>
    <n v="121"/>
    <n v="91"/>
    <n v="13"/>
    <n v="218"/>
    <n v="61"/>
    <n v="121"/>
    <n v="91"/>
    <n v="13"/>
    <n v="231638.370531928"/>
    <n v="54927.453347873503"/>
    <n v="9"/>
    <n v="69"/>
    <n v="15"/>
    <n v="34"/>
    <n v="28"/>
    <n v="7"/>
    <n v="64"/>
    <n v="14"/>
    <n v="34"/>
    <n v="28"/>
    <n v="2"/>
    <n v="1"/>
    <n v="67382.629176263494"/>
    <n v="15544.4366258637"/>
    <n v="6"/>
    <n v="156"/>
    <n v="48"/>
    <n v="87"/>
    <n v="63"/>
    <n v="6"/>
    <n v="154"/>
    <n v="47"/>
    <n v="87"/>
    <n v="63"/>
    <n v="4"/>
    <n v="4"/>
    <n v="164255.74135566401"/>
    <n v="39383.016722009801"/>
    <n v="3"/>
    <n v="0.39718499999999901"/>
    <n v="-5.2674999999999996E-3"/>
    <n v="2.8837094907407401"/>
    <n v="-1.3404571759259201"/>
    <n v="60"/>
    <n v="1"/>
    <n v="4"/>
  </r>
  <r>
    <x v="138"/>
    <n v="242"/>
    <x v="3"/>
    <n v="117"/>
    <n v="109"/>
    <n v="16"/>
    <n v="233"/>
    <n v="49"/>
    <n v="117"/>
    <n v="109"/>
    <n v="16"/>
    <n v="205764.48282794401"/>
    <n v="54758.803454514898"/>
    <n v="11"/>
    <n v="82"/>
    <n v="17"/>
    <n v="42"/>
    <n v="33"/>
    <n v="7"/>
    <n v="75"/>
    <n v="16"/>
    <n v="42"/>
    <n v="31"/>
    <n v="2"/>
    <n v="2"/>
    <n v="107676.481556941"/>
    <n v="22650.883340124699"/>
    <n v="8"/>
    <n v="160"/>
    <n v="34"/>
    <n v="75"/>
    <n v="76"/>
    <n v="9"/>
    <n v="158"/>
    <n v="33"/>
    <n v="75"/>
    <n v="76"/>
    <n v="7"/>
    <n v="3"/>
    <n v="98088.001271003101"/>
    <n v="32107.920114390199"/>
    <n v="3"/>
    <n v="0.29418875"/>
    <n v="-5.9299999999999999E-2"/>
    <n v="2.9111226851851799"/>
    <n v="-0.68670138888888799"/>
    <n v="63"/>
    <n v="2"/>
    <n v="3"/>
  </r>
  <r>
    <x v="139"/>
    <n v="303"/>
    <x v="52"/>
    <n v="171"/>
    <n v="116"/>
    <n v="16"/>
    <n v="295"/>
    <n v="56"/>
    <n v="171"/>
    <n v="116"/>
    <n v="16"/>
    <n v="273683.11393335898"/>
    <n v="69751.480254002294"/>
    <n v="10"/>
    <n v="98"/>
    <n v="16"/>
    <n v="41"/>
    <n v="50"/>
    <n v="7"/>
    <n v="92"/>
    <n v="15"/>
    <n v="41"/>
    <n v="49"/>
    <n v="2"/>
    <n v="2"/>
    <n v="125202.834426705"/>
    <n v="26148.255098403399"/>
    <n v="7"/>
    <n v="205"/>
    <n v="42"/>
    <n v="130"/>
    <n v="66"/>
    <n v="9"/>
    <n v="203"/>
    <n v="41"/>
    <n v="130"/>
    <n v="66"/>
    <n v="7"/>
    <n v="6"/>
    <n v="148480.27950665299"/>
    <n v="43603.225155598797"/>
    <n v="3"/>
    <n v="0.46537499999999998"/>
    <n v="-4.4042499999999998E-2"/>
    <n v="6.8695428240740597"/>
    <n v="-1.56714699074074"/>
    <n v="69"/>
    <n v="2"/>
    <n v="8"/>
  </r>
  <r>
    <x v="140"/>
    <n v="248"/>
    <x v="52"/>
    <n v="158"/>
    <n v="79"/>
    <n v="11"/>
    <n v="241"/>
    <n v="56"/>
    <n v="158"/>
    <n v="79"/>
    <n v="11"/>
    <n v="328015.88739421102"/>
    <n v="69481.429865479004"/>
    <n v="9"/>
    <n v="93"/>
    <n v="18"/>
    <n v="58"/>
    <n v="29"/>
    <n v="6"/>
    <n v="88"/>
    <n v="17"/>
    <n v="58"/>
    <n v="29"/>
    <n v="1"/>
    <n v="2"/>
    <n v="177816.23991847399"/>
    <n v="30643.461592662701"/>
    <n v="6"/>
    <n v="155"/>
    <n v="40"/>
    <n v="100"/>
    <n v="50"/>
    <n v="5"/>
    <n v="153"/>
    <n v="39"/>
    <n v="100"/>
    <n v="50"/>
    <n v="3"/>
    <n v="4"/>
    <n v="150199.64747573601"/>
    <n v="38837.968272816302"/>
    <n v="3"/>
    <n v="0.39018249999999999"/>
    <n v="-5.0750000000000003E-2"/>
    <n v="3.2399421296296298"/>
    <n v="-1.0724710648148099"/>
    <n v="55"/>
    <n v="2"/>
    <n v="4"/>
  </r>
  <r>
    <x v="141"/>
    <n v="260"/>
    <x v="19"/>
    <n v="136"/>
    <n v="110"/>
    <n v="14"/>
    <n v="253"/>
    <n v="51"/>
    <n v="136"/>
    <n v="110"/>
    <n v="14"/>
    <n v="285456.10893747403"/>
    <n v="66611.049804372597"/>
    <n v="9"/>
    <n v="103"/>
    <n v="14"/>
    <n v="57"/>
    <n v="40"/>
    <n v="6"/>
    <n v="98"/>
    <n v="13"/>
    <n v="57"/>
    <n v="40"/>
    <n v="1"/>
    <n v="2"/>
    <n v="119237.45681418601"/>
    <n v="26091.371113276698"/>
    <n v="6"/>
    <n v="157"/>
    <n v="39"/>
    <n v="79"/>
    <n v="70"/>
    <n v="8"/>
    <n v="155"/>
    <n v="38"/>
    <n v="79"/>
    <n v="70"/>
    <n v="6"/>
    <n v="5"/>
    <n v="166218.652123287"/>
    <n v="40519.678691095898"/>
    <n v="3"/>
    <n v="0.54544999999999999"/>
    <n v="-0.15817500000000001"/>
    <n v="3.9912905092592599"/>
    <n v="-1.2732002314814801"/>
    <n v="73"/>
    <n v="2"/>
    <n v="5"/>
  </r>
  <r>
    <x v="142"/>
    <n v="240"/>
    <x v="19"/>
    <n v="140"/>
    <n v="86"/>
    <n v="14"/>
    <n v="233"/>
    <n v="51"/>
    <n v="140"/>
    <n v="86"/>
    <n v="14"/>
    <n v="323692.180164752"/>
    <n v="65732.2962148277"/>
    <n v="9"/>
    <n v="92"/>
    <n v="18"/>
    <n v="62"/>
    <n v="22"/>
    <n v="8"/>
    <n v="87"/>
    <n v="17"/>
    <n v="62"/>
    <n v="22"/>
    <n v="3"/>
    <n v="2"/>
    <n v="164725.81972409401"/>
    <n v="29345.323775168501"/>
    <n v="6"/>
    <n v="148"/>
    <n v="35"/>
    <n v="78"/>
    <n v="64"/>
    <n v="6"/>
    <n v="146"/>
    <n v="34"/>
    <n v="78"/>
    <n v="64"/>
    <n v="4"/>
    <n v="4"/>
    <n v="158966.36044065701"/>
    <n v="36386.972439659097"/>
    <n v="3"/>
    <n v="0.35623125"/>
    <n v="-3.6599999999999903E-2"/>
    <n v="3.7913368055555501"/>
    <n v="-0.89663194444444405"/>
    <n v="47"/>
    <n v="2"/>
    <n v="4"/>
  </r>
  <r>
    <x v="143"/>
    <n v="235"/>
    <x v="57"/>
    <n v="116"/>
    <n v="103"/>
    <n v="16"/>
    <n v="203"/>
    <n v="54"/>
    <n v="116"/>
    <n v="103"/>
    <n v="16"/>
    <n v="394659.78316702798"/>
    <n v="70679.380485032496"/>
    <n v="34"/>
    <n v="82"/>
    <n v="18"/>
    <n v="44"/>
    <n v="30"/>
    <n v="8"/>
    <n v="77"/>
    <n v="17"/>
    <n v="44"/>
    <n v="30"/>
    <n v="3"/>
    <n v="2"/>
    <n v="186314.54607615501"/>
    <n v="30088.309146853899"/>
    <n v="6"/>
    <n v="153"/>
    <n v="38"/>
    <n v="72"/>
    <n v="73"/>
    <n v="8"/>
    <n v="126"/>
    <n v="37"/>
    <n v="72"/>
    <n v="48"/>
    <n v="6"/>
    <n v="4"/>
    <n v="208345.23709087301"/>
    <n v="40591.071338178597"/>
    <n v="28"/>
    <n v="0.54168249999999996"/>
    <n v="-0.2081375"/>
    <n v="2.44159722222222"/>
    <n v="-0.36903935185185099"/>
    <n v="62"/>
    <n v="2"/>
    <n v="4"/>
  </r>
  <r>
    <x v="144"/>
    <n v="358"/>
    <x v="17"/>
    <n v="193"/>
    <n v="145"/>
    <n v="20"/>
    <n v="329"/>
    <n v="69"/>
    <n v="193"/>
    <n v="145"/>
    <n v="20"/>
    <n v="385643.33157976402"/>
    <n v="85467.899842178798"/>
    <n v="31"/>
    <n v="108"/>
    <n v="23"/>
    <n v="48"/>
    <n v="48"/>
    <n v="12"/>
    <n v="81"/>
    <n v="22"/>
    <n v="48"/>
    <n v="26"/>
    <n v="7"/>
    <n v="2"/>
    <n v="171575.592663469"/>
    <n v="29841.803339712202"/>
    <n v="28"/>
    <n v="250"/>
    <n v="48"/>
    <n v="145"/>
    <n v="97"/>
    <n v="8"/>
    <n v="248"/>
    <n v="47"/>
    <n v="145"/>
    <n v="97"/>
    <n v="6"/>
    <n v="6"/>
    <n v="214067.738916295"/>
    <n v="55626.096502466498"/>
    <n v="3"/>
    <n v="0.40156874999999898"/>
    <n v="-8.4363750000000001E-2"/>
    <n v="7.0426157407407404"/>
    <n v="-0.77978009259259196"/>
    <n v="74"/>
    <n v="2"/>
    <n v="8"/>
  </r>
  <r>
    <x v="145"/>
    <n v="294"/>
    <x v="1"/>
    <n v="151"/>
    <n v="120"/>
    <n v="23"/>
    <n v="253"/>
    <n v="58"/>
    <n v="151"/>
    <n v="120"/>
    <n v="23"/>
    <n v="389258.02568756603"/>
    <n v="76793.222311881007"/>
    <n v="43"/>
    <n v="130"/>
    <n v="16"/>
    <n v="77"/>
    <n v="45"/>
    <n v="8"/>
    <n v="91"/>
    <n v="15"/>
    <n v="77"/>
    <n v="11"/>
    <n v="3"/>
    <n v="2"/>
    <n v="163005.20168880999"/>
    <n v="29430.4681519929"/>
    <n v="40"/>
    <n v="164"/>
    <n v="44"/>
    <n v="74"/>
    <n v="75"/>
    <n v="15"/>
    <n v="162"/>
    <n v="43"/>
    <n v="74"/>
    <n v="75"/>
    <n v="13"/>
    <n v="5"/>
    <n v="226252.82399875601"/>
    <n v="47362.7541598881"/>
    <n v="3"/>
    <n v="0.25549999999999901"/>
    <n v="-2.16125E-2"/>
    <n v="4.0682812500000001"/>
    <n v="-0.48121527777777701"/>
    <n v="64"/>
    <n v="2"/>
    <n v="5"/>
  </r>
  <r>
    <x v="146"/>
    <n v="318"/>
    <x v="3"/>
    <n v="179"/>
    <n v="124"/>
    <n v="15"/>
    <n v="311"/>
    <n v="49"/>
    <n v="179"/>
    <n v="124"/>
    <n v="15"/>
    <n v="335107.622977736"/>
    <n v="79599.686067996197"/>
    <n v="9"/>
    <n v="145"/>
    <n v="24"/>
    <n v="85"/>
    <n v="52"/>
    <n v="8"/>
    <n v="140"/>
    <n v="23"/>
    <n v="85"/>
    <n v="52"/>
    <n v="3"/>
    <n v="2"/>
    <n v="174749.88742518899"/>
    <n v="39127.489868267003"/>
    <n v="6"/>
    <n v="173"/>
    <n v="27"/>
    <n v="94"/>
    <n v="72"/>
    <n v="7"/>
    <n v="171"/>
    <n v="26"/>
    <n v="94"/>
    <n v="72"/>
    <n v="5"/>
    <n v="5"/>
    <n v="160357.73555254599"/>
    <n v="40472.1961997291"/>
    <n v="3"/>
    <n v="0.88238499999999898"/>
    <n v="-5.9854999999999998E-2"/>
    <n v="4.2031655092592599"/>
    <n v="-0.81331597222222196"/>
    <n v="55"/>
    <n v="2"/>
    <n v="5"/>
  </r>
  <r>
    <x v="147"/>
    <n v="287"/>
    <x v="21"/>
    <n v="129"/>
    <n v="139"/>
    <n v="19"/>
    <n v="280"/>
    <n v="71"/>
    <n v="129"/>
    <n v="139"/>
    <n v="19"/>
    <n v="283866.92464390001"/>
    <n v="70668.023217951006"/>
    <n v="9"/>
    <n v="99"/>
    <n v="21"/>
    <n v="56"/>
    <n v="36"/>
    <n v="7"/>
    <n v="94"/>
    <n v="20"/>
    <n v="56"/>
    <n v="36"/>
    <n v="2"/>
    <n v="2"/>
    <n v="105673.791443137"/>
    <n v="25230.641229882302"/>
    <n v="6"/>
    <n v="188"/>
    <n v="52"/>
    <n v="73"/>
    <n v="103"/>
    <n v="12"/>
    <n v="186"/>
    <n v="51"/>
    <n v="73"/>
    <n v="103"/>
    <n v="10"/>
    <n v="6"/>
    <n v="178193.133200763"/>
    <n v="45437.381988068599"/>
    <n v="3"/>
    <n v="0.42878250000000001"/>
    <n v="-2.5986249999999999E-2"/>
    <n v="7.2379861111111099"/>
    <n v="-1.25497106481481"/>
    <n v="53"/>
    <n v="2"/>
    <n v="8"/>
  </r>
  <r>
    <x v="148"/>
    <n v="281"/>
    <x v="32"/>
    <n v="98"/>
    <n v="152"/>
    <n v="31"/>
    <n v="274"/>
    <n v="74"/>
    <n v="98"/>
    <n v="152"/>
    <n v="31"/>
    <n v="386999.31658582902"/>
    <n v="81149.938492724599"/>
    <n v="9"/>
    <n v="96"/>
    <n v="23"/>
    <n v="36"/>
    <n v="47"/>
    <n v="13"/>
    <n v="91"/>
    <n v="22"/>
    <n v="36"/>
    <n v="47"/>
    <n v="8"/>
    <n v="2"/>
    <n v="87314.264603849093"/>
    <n v="23458.2838143464"/>
    <n v="6"/>
    <n v="185"/>
    <n v="53"/>
    <n v="62"/>
    <n v="105"/>
    <n v="18"/>
    <n v="183"/>
    <n v="52"/>
    <n v="62"/>
    <n v="105"/>
    <n v="16"/>
    <n v="6"/>
    <n v="299685.05198197998"/>
    <n v="57691.654678378203"/>
    <n v="3"/>
    <n v="0.29029749999999999"/>
    <n v="-0.114635"/>
    <n v="4.8493171296296298"/>
    <n v="-2.4060127314814799"/>
    <n v="72"/>
    <n v="2"/>
    <n v="6"/>
  </r>
  <r>
    <x v="149"/>
    <n v="249"/>
    <x v="7"/>
    <n v="143"/>
    <n v="86"/>
    <n v="20"/>
    <n v="241"/>
    <n v="63"/>
    <n v="143"/>
    <n v="86"/>
    <n v="20"/>
    <n v="434672.81020998099"/>
    <n v="78360.552918898306"/>
    <n v="10"/>
    <n v="96"/>
    <n v="21"/>
    <n v="58"/>
    <n v="29"/>
    <n v="9"/>
    <n v="90"/>
    <n v="20"/>
    <n v="58"/>
    <n v="28"/>
    <n v="4"/>
    <n v="2"/>
    <n v="198074.618228634"/>
    <n v="33066.715640577102"/>
    <n v="7"/>
    <n v="153"/>
    <n v="44"/>
    <n v="85"/>
    <n v="57"/>
    <n v="11"/>
    <n v="151"/>
    <n v="43"/>
    <n v="85"/>
    <n v="57"/>
    <n v="9"/>
    <n v="6"/>
    <n v="236598.191981346"/>
    <n v="45293.837278321102"/>
    <n v="3"/>
    <n v="0.35810124999999998"/>
    <n v="-5.6749999999999898E-2"/>
    <n v="4.7122916666666601"/>
    <n v="-1.7338252314814799"/>
    <n v="48"/>
    <n v="2"/>
    <n v="6"/>
  </r>
  <r>
    <x v="150"/>
    <n v="215"/>
    <x v="14"/>
    <n v="91"/>
    <n v="110"/>
    <n v="14"/>
    <n v="208"/>
    <n v="48"/>
    <n v="91"/>
    <n v="110"/>
    <n v="14"/>
    <n v="273348.03887018998"/>
    <n v="57961.323498317099"/>
    <n v="9"/>
    <n v="80"/>
    <n v="17"/>
    <n v="32"/>
    <n v="41"/>
    <n v="7"/>
    <n v="75"/>
    <n v="16"/>
    <n v="32"/>
    <n v="41"/>
    <n v="2"/>
    <n v="2"/>
    <n v="119047.240105889"/>
    <n v="23674.251609530002"/>
    <n v="6"/>
    <n v="135"/>
    <n v="33"/>
    <n v="59"/>
    <n v="69"/>
    <n v="7"/>
    <n v="133"/>
    <n v="32"/>
    <n v="59"/>
    <n v="69"/>
    <n v="5"/>
    <n v="5"/>
    <n v="154300.798764301"/>
    <n v="34287.071888787097"/>
    <n v="3"/>
    <n v="0.34505000000000002"/>
    <n v="-1.1775000000000001E-2"/>
    <n v="3.5533912037037001"/>
    <n v="-0.68009259259259203"/>
    <n v="50"/>
    <n v="2"/>
    <n v="5"/>
  </r>
  <r>
    <x v="151"/>
    <n v="201"/>
    <x v="5"/>
    <n v="101"/>
    <n v="82"/>
    <n v="18"/>
    <n v="194"/>
    <n v="62"/>
    <n v="101"/>
    <n v="82"/>
    <n v="18"/>
    <n v="252800.83331275001"/>
    <n v="55992.074998147502"/>
    <n v="9"/>
    <n v="84"/>
    <n v="22"/>
    <n v="41"/>
    <n v="34"/>
    <n v="9"/>
    <n v="79"/>
    <n v="21"/>
    <n v="41"/>
    <n v="34"/>
    <n v="4"/>
    <n v="2"/>
    <n v="105532.235138016"/>
    <n v="23537.9011624214"/>
    <n v="6"/>
    <n v="117"/>
    <n v="42"/>
    <n v="60"/>
    <n v="48"/>
    <n v="9"/>
    <n v="115"/>
    <n v="41"/>
    <n v="60"/>
    <n v="48"/>
    <n v="7"/>
    <n v="4"/>
    <n v="147268.59817473401"/>
    <n v="32454.173835726098"/>
    <n v="3"/>
    <n v="0.23555875000000001"/>
    <n v="-4.1849999999999998E-2"/>
    <n v="3.0164409722222199"/>
    <n v="-1.0720659722222201"/>
    <n v="49"/>
    <n v="2"/>
    <n v="4"/>
  </r>
  <r>
    <x v="152"/>
    <n v="285"/>
    <x v="10"/>
    <n v="95"/>
    <n v="143"/>
    <n v="47"/>
    <n v="257"/>
    <n v="60"/>
    <n v="95"/>
    <n v="143"/>
    <n v="47"/>
    <n v="268397.04904535"/>
    <n v="64955.734414081599"/>
    <n v="30"/>
    <n v="119"/>
    <n v="21"/>
    <n v="44"/>
    <n v="50"/>
    <n v="25"/>
    <n v="102"/>
    <n v="20"/>
    <n v="44"/>
    <n v="38"/>
    <n v="20"/>
    <n v="2"/>
    <n v="148360.96416429599"/>
    <n v="30032.486774786601"/>
    <n v="18"/>
    <n v="166"/>
    <n v="41"/>
    <n v="51"/>
    <n v="93"/>
    <n v="22"/>
    <n v="155"/>
    <n v="40"/>
    <n v="51"/>
    <n v="86"/>
    <n v="18"/>
    <n v="6"/>
    <n v="120036.084881054"/>
    <n v="34923.247639294903"/>
    <n v="12"/>
    <n v="0.52174999999999905"/>
    <n v="-5.8362499999999998E-2"/>
    <n v="5.3502604166666599"/>
    <n v="-0.43023148148148099"/>
    <n v="55"/>
    <n v="2"/>
    <n v="6"/>
  </r>
  <r>
    <x v="153"/>
    <n v="303"/>
    <x v="36"/>
    <n v="129"/>
    <n v="138"/>
    <n v="36"/>
    <n v="283"/>
    <n v="61"/>
    <n v="129"/>
    <n v="138"/>
    <n v="36"/>
    <n v="355098.15601615899"/>
    <n v="78038.834041454305"/>
    <n v="22"/>
    <n v="113"/>
    <n v="15"/>
    <n v="56"/>
    <n v="40"/>
    <n v="17"/>
    <n v="95"/>
    <n v="14"/>
    <n v="56"/>
    <n v="27"/>
    <n v="12"/>
    <n v="2"/>
    <n v="155855.47805500301"/>
    <n v="29146.993024950301"/>
    <n v="19"/>
    <n v="190"/>
    <n v="48"/>
    <n v="73"/>
    <n v="98"/>
    <n v="19"/>
    <n v="188"/>
    <n v="47"/>
    <n v="73"/>
    <n v="98"/>
    <n v="17"/>
    <n v="6"/>
    <n v="199242.67796115601"/>
    <n v="48891.841016503997"/>
    <n v="3"/>
    <n v="0.22853000000000001"/>
    <n v="-2.8725000000000001E-2"/>
    <n v="5.8761168981481404"/>
    <n v="-0.75210648148148096"/>
    <n v="71"/>
    <n v="2"/>
    <n v="8"/>
  </r>
  <r>
    <x v="154"/>
    <n v="426"/>
    <x v="30"/>
    <n v="216"/>
    <n v="170"/>
    <n v="40"/>
    <n v="419"/>
    <n v="87"/>
    <n v="216"/>
    <n v="170"/>
    <n v="40"/>
    <n v="425772.87080673699"/>
    <n v="102519.558372606"/>
    <n v="9"/>
    <n v="151"/>
    <n v="33"/>
    <n v="87"/>
    <n v="49"/>
    <n v="15"/>
    <n v="146"/>
    <n v="32"/>
    <n v="87"/>
    <n v="49"/>
    <n v="10"/>
    <n v="3"/>
    <n v="206670.03645419501"/>
    <n v="42120.303280877502"/>
    <n v="6"/>
    <n v="275"/>
    <n v="56"/>
    <n v="129"/>
    <n v="121"/>
    <n v="25"/>
    <n v="273"/>
    <n v="55"/>
    <n v="129"/>
    <n v="121"/>
    <n v="23"/>
    <n v="6"/>
    <n v="219102.83435254099"/>
    <n v="60399.255091728701"/>
    <n v="3"/>
    <n v="0.64507250000000005"/>
    <n v="-0.12199625"/>
    <n v="9.3725289351851693"/>
    <n v="-1.3478703703703701"/>
    <n v="84"/>
    <n v="3"/>
    <n v="11"/>
  </r>
  <r>
    <x v="155"/>
    <n v="322"/>
    <x v="40"/>
    <n v="166"/>
    <n v="135"/>
    <n v="21"/>
    <n v="306"/>
    <n v="80"/>
    <n v="166"/>
    <n v="135"/>
    <n v="21"/>
    <n v="283011.63711758598"/>
    <n v="76351.047340582707"/>
    <n v="18"/>
    <n v="106"/>
    <n v="17"/>
    <n v="58"/>
    <n v="38"/>
    <n v="10"/>
    <n v="92"/>
    <n v="16"/>
    <n v="58"/>
    <n v="29"/>
    <n v="5"/>
    <n v="2"/>
    <n v="122255.72203249999"/>
    <n v="26003.014982925"/>
    <n v="15"/>
    <n v="216"/>
    <n v="65"/>
    <n v="108"/>
    <n v="97"/>
    <n v="11"/>
    <n v="214"/>
    <n v="64"/>
    <n v="108"/>
    <n v="97"/>
    <n v="9"/>
    <n v="6"/>
    <n v="160755.915085085"/>
    <n v="50348.032357657699"/>
    <n v="3"/>
    <n v="0.21656125000000001"/>
    <n v="-4.5175E-2"/>
    <n v="4.4193981481481401"/>
    <n v="-1.01046296296296"/>
    <n v="93"/>
    <n v="2"/>
    <n v="6"/>
  </r>
  <r>
    <x v="156"/>
    <n v="390"/>
    <x v="32"/>
    <n v="173"/>
    <n v="172"/>
    <n v="45"/>
    <n v="383"/>
    <n v="74"/>
    <n v="173"/>
    <n v="172"/>
    <n v="45"/>
    <n v="479239.88505180599"/>
    <n v="100731.58965466201"/>
    <n v="9"/>
    <n v="157"/>
    <n v="21"/>
    <n v="71"/>
    <n v="67"/>
    <n v="19"/>
    <n v="152"/>
    <n v="20"/>
    <n v="71"/>
    <n v="67"/>
    <n v="14"/>
    <n v="2"/>
    <n v="249466.997850538"/>
    <n v="45132.029806548402"/>
    <n v="6"/>
    <n v="233"/>
    <n v="55"/>
    <n v="102"/>
    <n v="105"/>
    <n v="26"/>
    <n v="231"/>
    <n v="54"/>
    <n v="102"/>
    <n v="105"/>
    <n v="24"/>
    <n v="6"/>
    <n v="229772.887201267"/>
    <n v="55599.559848114099"/>
    <n v="3"/>
    <n v="0.40575"/>
    <n v="-1.5925000000000002E-2"/>
    <n v="4.7561342592592597"/>
    <n v="-1.17954861111111"/>
    <n v="79"/>
    <n v="2"/>
    <n v="6"/>
  </r>
  <r>
    <x v="157"/>
    <n v="381"/>
    <x v="33"/>
    <n v="162"/>
    <n v="177"/>
    <n v="42"/>
    <n v="338"/>
    <n v="73"/>
    <n v="162"/>
    <n v="177"/>
    <n v="42"/>
    <n v="362102.817883579"/>
    <n v="86589.2536095221"/>
    <n v="45"/>
    <n v="131"/>
    <n v="16"/>
    <n v="51"/>
    <n v="59"/>
    <n v="21"/>
    <n v="90"/>
    <n v="15"/>
    <n v="51"/>
    <n v="23"/>
    <n v="16"/>
    <n v="2"/>
    <n v="123334.381680337"/>
    <n v="25740.094351230298"/>
    <n v="42"/>
    <n v="250"/>
    <n v="59"/>
    <n v="111"/>
    <n v="118"/>
    <n v="21"/>
    <n v="248"/>
    <n v="58"/>
    <n v="111"/>
    <n v="118"/>
    <n v="19"/>
    <n v="6"/>
    <n v="238768.43620324199"/>
    <n v="60849.1592582917"/>
    <n v="3"/>
    <n v="0.28412874999999999"/>
    <n v="-3.0431249999999899E-2"/>
    <n v="6.2941435185185099"/>
    <n v="-0.82172453703703696"/>
    <n v="84"/>
    <n v="2"/>
    <n v="7"/>
  </r>
  <r>
    <x v="158"/>
    <n v="383"/>
    <x v="2"/>
    <n v="187"/>
    <n v="163"/>
    <n v="33"/>
    <n v="376"/>
    <n v="78"/>
    <n v="187"/>
    <n v="163"/>
    <n v="33"/>
    <n v="449188.05223238701"/>
    <n v="97786.924700914795"/>
    <n v="9"/>
    <n v="153"/>
    <n v="16"/>
    <n v="88"/>
    <n v="47"/>
    <n v="18"/>
    <n v="148"/>
    <n v="15"/>
    <n v="88"/>
    <n v="47"/>
    <n v="13"/>
    <n v="2"/>
    <n v="209905.42666571401"/>
    <n v="40491.488399914197"/>
    <n v="6"/>
    <n v="230"/>
    <n v="64"/>
    <n v="99"/>
    <n v="116"/>
    <n v="15"/>
    <n v="228"/>
    <n v="63"/>
    <n v="99"/>
    <n v="116"/>
    <n v="13"/>
    <n v="6"/>
    <n v="239282.625566673"/>
    <n v="57295.436301000504"/>
    <n v="3"/>
    <n v="0.61722874999999999"/>
    <n v="-4.1250000000000002E-3"/>
    <n v="5.9107754629629596"/>
    <n v="-1.0849768518518501"/>
    <n v="73"/>
    <n v="2"/>
    <n v="7"/>
  </r>
  <r>
    <x v="159"/>
    <n v="376"/>
    <x v="58"/>
    <n v="169"/>
    <n v="170"/>
    <n v="37"/>
    <n v="369"/>
    <n v="115"/>
    <n v="169"/>
    <n v="170"/>
    <n v="37"/>
    <n v="517576.05476266902"/>
    <n v="109461.84492864"/>
    <n v="9"/>
    <n v="126"/>
    <n v="47"/>
    <n v="64"/>
    <n v="45"/>
    <n v="17"/>
    <n v="121"/>
    <n v="46"/>
    <n v="64"/>
    <n v="45"/>
    <n v="12"/>
    <n v="3"/>
    <n v="231965.69149529401"/>
    <n v="44876.912234576397"/>
    <n v="6"/>
    <n v="250"/>
    <n v="70"/>
    <n v="105"/>
    <n v="125"/>
    <n v="20"/>
    <n v="248"/>
    <n v="69"/>
    <n v="105"/>
    <n v="125"/>
    <n v="18"/>
    <n v="6"/>
    <n v="285610.36326737399"/>
    <n v="64584.932694063697"/>
    <n v="3"/>
    <n v="0.34663875"/>
    <n v="-0.137735"/>
    <n v="5.8680381944444404"/>
    <n v="-1.7352546296296301"/>
    <n v="86"/>
    <n v="3"/>
    <n v="7"/>
  </r>
  <r>
    <x v="160"/>
    <n v="308"/>
    <x v="11"/>
    <n v="131"/>
    <n v="155"/>
    <n v="22"/>
    <n v="270"/>
    <n v="85"/>
    <n v="131"/>
    <n v="155"/>
    <n v="22"/>
    <n v="448148.809943609"/>
    <n v="87613.392894924793"/>
    <n v="40"/>
    <n v="116"/>
    <n v="27"/>
    <n v="42"/>
    <n v="62"/>
    <n v="12"/>
    <n v="80"/>
    <n v="26"/>
    <n v="42"/>
    <n v="31"/>
    <n v="7"/>
    <n v="2"/>
    <n v="178893.55765192001"/>
    <n v="30860.420188672801"/>
    <n v="37"/>
    <n v="192"/>
    <n v="60"/>
    <n v="89"/>
    <n v="93"/>
    <n v="10"/>
    <n v="190"/>
    <n v="59"/>
    <n v="89"/>
    <n v="93"/>
    <n v="8"/>
    <n v="6"/>
    <n v="269255.252291688"/>
    <n v="56752.972706251901"/>
    <n v="3"/>
    <n v="0.28775374999999997"/>
    <n v="-6.0999999999999902E-2"/>
    <n v="5.6065740740740697"/>
    <n v="-1.38081597222222"/>
    <n v="70"/>
    <n v="2"/>
    <n v="7"/>
  </r>
  <r>
    <x v="161"/>
    <n v="345"/>
    <x v="30"/>
    <n v="152"/>
    <n v="155"/>
    <n v="38"/>
    <n v="338"/>
    <n v="87"/>
    <n v="152"/>
    <n v="155"/>
    <n v="38"/>
    <n v="590778.779115982"/>
    <n v="106810.09012043801"/>
    <n v="9"/>
    <n v="152"/>
    <n v="28"/>
    <n v="77"/>
    <n v="60"/>
    <n v="15"/>
    <n v="147"/>
    <n v="27"/>
    <n v="77"/>
    <n v="60"/>
    <n v="10"/>
    <n v="2"/>
    <n v="325199.03599289001"/>
    <n v="52187.913239360103"/>
    <n v="6"/>
    <n v="193"/>
    <n v="61"/>
    <n v="75"/>
    <n v="95"/>
    <n v="23"/>
    <n v="191"/>
    <n v="60"/>
    <n v="75"/>
    <n v="95"/>
    <n v="21"/>
    <n v="5"/>
    <n v="265579.74312309199"/>
    <n v="54622.176881078303"/>
    <n v="3"/>
    <n v="0.42557624999999999"/>
    <n v="-7.9231250000000003E-2"/>
    <n v="4.3958969907407397"/>
    <n v="-2.21193287037037"/>
    <n v="73"/>
    <n v="2"/>
    <n v="5"/>
  </r>
  <r>
    <x v="162"/>
    <n v="437"/>
    <x v="49"/>
    <n v="146"/>
    <n v="217"/>
    <n v="74"/>
    <n v="401"/>
    <n v="99"/>
    <n v="146"/>
    <n v="217"/>
    <n v="74"/>
    <n v="468603.245973885"/>
    <n v="106974.292137649"/>
    <n v="38"/>
    <n v="165"/>
    <n v="42"/>
    <n v="52"/>
    <n v="67"/>
    <n v="46"/>
    <n v="131"/>
    <n v="41"/>
    <n v="52"/>
    <n v="38"/>
    <n v="41"/>
    <n v="2"/>
    <n v="196363.36487957201"/>
    <n v="40352.702839161502"/>
    <n v="35"/>
    <n v="272"/>
    <n v="59"/>
    <n v="94"/>
    <n v="150"/>
    <n v="28"/>
    <n v="270"/>
    <n v="58"/>
    <n v="94"/>
    <n v="150"/>
    <n v="26"/>
    <n v="6"/>
    <n v="272239.88109431299"/>
    <n v="66621.589298488107"/>
    <n v="3"/>
    <n v="0.296256249999999"/>
    <n v="-0.10599125"/>
    <n v="7.2206655092592502"/>
    <n v="-2.0175694444444399"/>
    <n v="96"/>
    <n v="2"/>
    <n v="8"/>
  </r>
  <r>
    <x v="163"/>
    <n v="454"/>
    <x v="44"/>
    <n v="197"/>
    <n v="196"/>
    <n v="61"/>
    <n v="447"/>
    <n v="96"/>
    <n v="197"/>
    <n v="196"/>
    <n v="61"/>
    <n v="505747.10435300798"/>
    <n v="115597.23939177"/>
    <n v="9"/>
    <n v="200"/>
    <n v="23"/>
    <n v="100"/>
    <n v="64"/>
    <n v="36"/>
    <n v="195"/>
    <n v="22"/>
    <n v="100"/>
    <n v="64"/>
    <n v="31"/>
    <n v="2"/>
    <n v="258036.970728179"/>
    <n v="53103.327365536199"/>
    <n v="6"/>
    <n v="254"/>
    <n v="75"/>
    <n v="97"/>
    <n v="132"/>
    <n v="25"/>
    <n v="252"/>
    <n v="74"/>
    <n v="97"/>
    <n v="132"/>
    <n v="23"/>
    <n v="6"/>
    <n v="247710.13362482801"/>
    <n v="62493.912026234502"/>
    <n v="3"/>
    <n v="1.1650475"/>
    <n v="-1.7198749999999999E-2"/>
    <n v="6.9357060185185198"/>
    <n v="-2.1962615740740699"/>
    <n v="121"/>
    <n v="2"/>
    <n v="9"/>
  </r>
  <r>
    <x v="164"/>
    <n v="479"/>
    <x v="42"/>
    <n v="232"/>
    <n v="196"/>
    <n v="51"/>
    <n v="472"/>
    <n v="89"/>
    <n v="232"/>
    <n v="196"/>
    <n v="51"/>
    <n v="513598.70064485801"/>
    <n v="120503.883058037"/>
    <n v="9"/>
    <n v="162"/>
    <n v="31"/>
    <n v="75"/>
    <n v="56"/>
    <n v="31"/>
    <n v="157"/>
    <n v="30"/>
    <n v="75"/>
    <n v="56"/>
    <n v="26"/>
    <n v="3"/>
    <n v="217427.650791505"/>
    <n v="45968.488571235401"/>
    <n v="6"/>
    <n v="317"/>
    <n v="60"/>
    <n v="157"/>
    <n v="140"/>
    <n v="20"/>
    <n v="315"/>
    <n v="59"/>
    <n v="157"/>
    <n v="140"/>
    <n v="18"/>
    <n v="6"/>
    <n v="296171.049853353"/>
    <n v="74535.394486801699"/>
    <n v="3"/>
    <n v="0.57482999999999995"/>
    <n v="-0.16386125000000001"/>
    <n v="9.0582465277777793"/>
    <n v="-1.4857812500000001"/>
    <n v="81"/>
    <n v="3"/>
    <n v="10"/>
  </r>
  <r>
    <x v="165"/>
    <n v="259"/>
    <x v="23"/>
    <n v="153"/>
    <n v="89"/>
    <n v="17"/>
    <n v="252"/>
    <n v="76"/>
    <n v="153"/>
    <n v="89"/>
    <n v="17"/>
    <n v="262642.792990633"/>
    <n v="65637.851369156895"/>
    <n v="9"/>
    <n v="95"/>
    <n v="26"/>
    <n v="58"/>
    <n v="29"/>
    <n v="8"/>
    <n v="90"/>
    <n v="25"/>
    <n v="58"/>
    <n v="29"/>
    <n v="3"/>
    <n v="2"/>
    <n v="128722.405609956"/>
    <n v="27425.016504896001"/>
    <n v="6"/>
    <n v="164"/>
    <n v="52"/>
    <n v="95"/>
    <n v="60"/>
    <n v="9"/>
    <n v="162"/>
    <n v="51"/>
    <n v="95"/>
    <n v="60"/>
    <n v="7"/>
    <n v="5"/>
    <n v="133920.38738067599"/>
    <n v="38212.834864260898"/>
    <n v="3"/>
    <n v="0.35299249999999999"/>
    <n v="-8.64375E-2"/>
    <n v="3.4668865740740702"/>
    <n v="-2.33548611111111"/>
    <n v="63"/>
    <n v="2"/>
    <n v="5"/>
  </r>
  <r>
    <x v="166"/>
    <n v="290"/>
    <x v="21"/>
    <n v="121"/>
    <n v="147"/>
    <n v="22"/>
    <n v="266"/>
    <n v="71"/>
    <n v="121"/>
    <n v="147"/>
    <n v="22"/>
    <n v="271788.88155082898"/>
    <n v="69580.999339574599"/>
    <n v="26"/>
    <n v="115"/>
    <n v="23"/>
    <n v="55"/>
    <n v="50"/>
    <n v="10"/>
    <n v="93"/>
    <n v="22"/>
    <n v="55"/>
    <n v="33"/>
    <n v="5"/>
    <n v="2"/>
    <n v="97518.750222935894"/>
    <n v="24616.687520064199"/>
    <n v="23"/>
    <n v="175"/>
    <n v="50"/>
    <n v="66"/>
    <n v="97"/>
    <n v="12"/>
    <n v="173"/>
    <n v="49"/>
    <n v="66"/>
    <n v="97"/>
    <n v="10"/>
    <n v="6"/>
    <n v="174270.131327893"/>
    <n v="44964.311819510302"/>
    <n v="3"/>
    <n v="0.40813375000000002"/>
    <n v="-9.1749999999999901E-2"/>
    <n v="5.4249884259259202"/>
    <n v="-0.38897569444444402"/>
    <n v="61"/>
    <n v="2"/>
    <n v="7"/>
  </r>
  <r>
    <x v="167"/>
    <n v="288"/>
    <x v="27"/>
    <n v="123"/>
    <n v="142"/>
    <n v="23"/>
    <n v="269"/>
    <n v="64"/>
    <n v="123"/>
    <n v="142"/>
    <n v="23"/>
    <n v="315715.81498704199"/>
    <n v="72934.423348833807"/>
    <n v="21"/>
    <n v="116"/>
    <n v="25"/>
    <n v="56"/>
    <n v="47"/>
    <n v="13"/>
    <n v="99"/>
    <n v="24"/>
    <n v="56"/>
    <n v="35"/>
    <n v="8"/>
    <n v="2"/>
    <n v="104793.986109819"/>
    <n v="26231.458749883699"/>
    <n v="18"/>
    <n v="172"/>
    <n v="41"/>
    <n v="67"/>
    <n v="95"/>
    <n v="10"/>
    <n v="170"/>
    <n v="40"/>
    <n v="67"/>
    <n v="95"/>
    <n v="8"/>
    <n v="6"/>
    <n v="210921.828877222"/>
    <n v="46702.964598949999"/>
    <n v="3"/>
    <n v="0.66038624999999995"/>
    <n v="-7.6172499999999893E-2"/>
    <n v="5.3568923611111101"/>
    <n v="-0.79457754629629596"/>
    <n v="57"/>
    <n v="2"/>
    <n v="6"/>
  </r>
  <r>
    <x v="168"/>
    <n v="343"/>
    <x v="18"/>
    <n v="140"/>
    <n v="181"/>
    <n v="22"/>
    <n v="301"/>
    <n v="67"/>
    <n v="140"/>
    <n v="181"/>
    <n v="22"/>
    <n v="360039.75748895103"/>
    <n v="79563.578174005597"/>
    <n v="44"/>
    <n v="125"/>
    <n v="18"/>
    <n v="59"/>
    <n v="58"/>
    <n v="8"/>
    <n v="85"/>
    <n v="17"/>
    <n v="59"/>
    <n v="23"/>
    <n v="3"/>
    <n v="2"/>
    <n v="138866.97449589401"/>
    <n v="26778.0277046304"/>
    <n v="41"/>
    <n v="218"/>
    <n v="51"/>
    <n v="81"/>
    <n v="123"/>
    <n v="14"/>
    <n v="216"/>
    <n v="50"/>
    <n v="81"/>
    <n v="123"/>
    <n v="12"/>
    <n v="6"/>
    <n v="221172.782993056"/>
    <n v="52785.550469375099"/>
    <n v="3"/>
    <n v="0.39329375"/>
    <n v="-0.1454375"/>
    <n v="6.5790277777777799"/>
    <n v="-0.94323495370370303"/>
    <n v="73"/>
    <n v="2"/>
    <n v="8"/>
  </r>
  <r>
    <x v="169"/>
    <n v="463"/>
    <x v="43"/>
    <n v="178"/>
    <n v="199"/>
    <n v="86"/>
    <n v="428"/>
    <n v="93"/>
    <n v="178"/>
    <n v="199"/>
    <n v="86"/>
    <n v="397323.38539804303"/>
    <n v="103799.104685823"/>
    <n v="37"/>
    <n v="164"/>
    <n v="19"/>
    <n v="75"/>
    <n v="52"/>
    <n v="37"/>
    <n v="131"/>
    <n v="18"/>
    <n v="75"/>
    <n v="24"/>
    <n v="32"/>
    <n v="2"/>
    <n v="144154.73857853201"/>
    <n v="32893.926472067898"/>
    <n v="34"/>
    <n v="299"/>
    <n v="76"/>
    <n v="103"/>
    <n v="147"/>
    <n v="49"/>
    <n v="297"/>
    <n v="75"/>
    <n v="103"/>
    <n v="147"/>
    <n v="47"/>
    <n v="6"/>
    <n v="253168.64681951"/>
    <n v="70905.178213755906"/>
    <n v="3"/>
    <n v="0.32727624999999999"/>
    <n v="-1.3724999999999999E-2"/>
    <n v="11.8769155092592"/>
    <n v="-1.99119791666666"/>
    <n v="96"/>
    <n v="2"/>
    <n v="14"/>
  </r>
  <r>
    <x v="170"/>
    <n v="372"/>
    <x v="50"/>
    <n v="177"/>
    <n v="175"/>
    <n v="20"/>
    <n v="365"/>
    <n v="88"/>
    <n v="177"/>
    <n v="175"/>
    <n v="20"/>
    <n v="411543.848017396"/>
    <n v="96438.9463215656"/>
    <n v="9"/>
    <n v="130"/>
    <n v="20"/>
    <n v="76"/>
    <n v="45"/>
    <n v="9"/>
    <n v="125"/>
    <n v="19"/>
    <n v="76"/>
    <n v="45"/>
    <n v="4"/>
    <n v="2"/>
    <n v="170449.733299566"/>
    <n v="34660.4759969609"/>
    <n v="6"/>
    <n v="242"/>
    <n v="70"/>
    <n v="101"/>
    <n v="130"/>
    <n v="11"/>
    <n v="240"/>
    <n v="69"/>
    <n v="101"/>
    <n v="130"/>
    <n v="9"/>
    <n v="6"/>
    <n v="241094.11471782901"/>
    <n v="61778.470324604597"/>
    <n v="3"/>
    <n v="0.33372499999999899"/>
    <n v="-7.8125E-3"/>
    <n v="8.1659664351851795"/>
    <n v="-2.5510706018518499"/>
    <n v="88"/>
    <n v="2"/>
    <n v="10"/>
  </r>
  <r>
    <x v="171"/>
    <n v="375"/>
    <x v="11"/>
    <n v="130"/>
    <n v="185"/>
    <n v="60"/>
    <n v="351"/>
    <n v="85"/>
    <n v="130"/>
    <n v="185"/>
    <n v="60"/>
    <n v="411651.75248145498"/>
    <n v="94408.657723330907"/>
    <n v="26"/>
    <n v="133"/>
    <n v="30"/>
    <n v="41"/>
    <n v="58"/>
    <n v="34"/>
    <n v="111"/>
    <n v="29"/>
    <n v="41"/>
    <n v="41"/>
    <n v="29"/>
    <n v="2"/>
    <n v="176648.179089568"/>
    <n v="34738.336118061103"/>
    <n v="23"/>
    <n v="242"/>
    <n v="57"/>
    <n v="89"/>
    <n v="127"/>
    <n v="26"/>
    <n v="240"/>
    <n v="56"/>
    <n v="89"/>
    <n v="127"/>
    <n v="24"/>
    <n v="6"/>
    <n v="235003.57339188599"/>
    <n v="59670.321605269797"/>
    <n v="3"/>
    <n v="0.21510124999999999"/>
    <n v="-0.16544500000000001"/>
    <n v="8.4533796296296195"/>
    <n v="-1.201875"/>
    <n v="92"/>
    <n v="2"/>
    <n v="10"/>
  </r>
  <r>
    <x v="172"/>
    <n v="414"/>
    <x v="35"/>
    <n v="156"/>
    <n v="209"/>
    <n v="49"/>
    <n v="407"/>
    <n v="81"/>
    <n v="156"/>
    <n v="209"/>
    <n v="49"/>
    <n v="500703.96779385"/>
    <n v="109143.357101446"/>
    <n v="9"/>
    <n v="138"/>
    <n v="23"/>
    <n v="71"/>
    <n v="47"/>
    <n v="20"/>
    <n v="133"/>
    <n v="22"/>
    <n v="71"/>
    <n v="47"/>
    <n v="15"/>
    <n v="2"/>
    <n v="190819.90534778399"/>
    <n v="37813.791481300497"/>
    <n v="6"/>
    <n v="276"/>
    <n v="60"/>
    <n v="85"/>
    <n v="162"/>
    <n v="29"/>
    <n v="274"/>
    <n v="59"/>
    <n v="85"/>
    <n v="162"/>
    <n v="27"/>
    <n v="6"/>
    <n v="309884.062446066"/>
    <n v="71329.565620145906"/>
    <n v="3"/>
    <n v="0.62753625000000002"/>
    <n v="-3.5400000000000001E-2"/>
    <n v="11.9345949074074"/>
    <n v="-0.96271412037036996"/>
    <n v="82"/>
    <n v="2"/>
    <n v="14"/>
  </r>
  <r>
    <x v="173"/>
    <n v="356"/>
    <x v="16"/>
    <n v="137"/>
    <n v="180"/>
    <n v="39"/>
    <n v="348"/>
    <n v="84"/>
    <n v="137"/>
    <n v="180"/>
    <n v="39"/>
    <n v="419899.78536693502"/>
    <n v="94430.980683024201"/>
    <n v="10"/>
    <n v="104"/>
    <n v="23"/>
    <n v="51"/>
    <n v="39"/>
    <n v="14"/>
    <n v="98"/>
    <n v="22"/>
    <n v="51"/>
    <n v="38"/>
    <n v="9"/>
    <n v="2"/>
    <n v="129643.034967029"/>
    <n v="28107.873147032598"/>
    <n v="7"/>
    <n v="252"/>
    <n v="63"/>
    <n v="86"/>
    <n v="141"/>
    <n v="25"/>
    <n v="250"/>
    <n v="62"/>
    <n v="86"/>
    <n v="141"/>
    <n v="23"/>
    <n v="6"/>
    <n v="290256.75039990601"/>
    <n v="66323.107535991498"/>
    <n v="3"/>
    <n v="0.26114999999999999"/>
    <n v="-1.4775E-2"/>
    <n v="6.6430787037036998"/>
    <n v="-2.5389293981481398"/>
    <n v="76"/>
    <n v="2"/>
    <n v="8"/>
  </r>
  <r>
    <x v="174"/>
    <n v="438"/>
    <x v="59"/>
    <n v="192"/>
    <n v="184"/>
    <n v="62"/>
    <n v="392"/>
    <n v="106"/>
    <n v="192"/>
    <n v="184"/>
    <n v="62"/>
    <n v="434955.78108777502"/>
    <n v="103826.020297899"/>
    <n v="48"/>
    <n v="132"/>
    <n v="36"/>
    <n v="53"/>
    <n v="59"/>
    <n v="20"/>
    <n v="91"/>
    <n v="35"/>
    <n v="53"/>
    <n v="23"/>
    <n v="15"/>
    <n v="2"/>
    <n v="178797.58168263501"/>
    <n v="33251.782351437098"/>
    <n v="42"/>
    <n v="306"/>
    <n v="72"/>
    <n v="139"/>
    <n v="125"/>
    <n v="42"/>
    <n v="301"/>
    <n v="71"/>
    <n v="139"/>
    <n v="122"/>
    <n v="40"/>
    <n v="6"/>
    <n v="256158.19940513899"/>
    <n v="70574.237946462497"/>
    <n v="6"/>
    <n v="0.28489124999999998"/>
    <n v="-3.6247500000000002E-2"/>
    <n v="8.3635995370370306"/>
    <n v="-2.4166724537037001"/>
    <n v="91"/>
    <n v="2"/>
    <n v="9"/>
  </r>
  <r>
    <x v="175"/>
    <n v="393"/>
    <x v="30"/>
    <n v="183"/>
    <n v="171"/>
    <n v="39"/>
    <n v="370"/>
    <n v="87"/>
    <n v="183"/>
    <n v="171"/>
    <n v="39"/>
    <n v="369560.31054873602"/>
    <n v="91100.427949386198"/>
    <n v="25"/>
    <n v="129"/>
    <n v="23"/>
    <n v="71"/>
    <n v="42"/>
    <n v="16"/>
    <n v="108"/>
    <n v="22"/>
    <n v="71"/>
    <n v="26"/>
    <n v="11"/>
    <n v="2"/>
    <n v="154636.56120034499"/>
    <n v="31557.290508031001"/>
    <n v="22"/>
    <n v="264"/>
    <n v="66"/>
    <n v="112"/>
    <n v="129"/>
    <n v="23"/>
    <n v="262"/>
    <n v="65"/>
    <n v="112"/>
    <n v="129"/>
    <n v="21"/>
    <n v="6"/>
    <n v="214923.74934839"/>
    <n v="59543.137441355102"/>
    <n v="3"/>
    <n v="0.35286250000000002"/>
    <n v="-5.0197499999999902E-2"/>
    <n v="6.6910127314814796"/>
    <n v="-1.96472222222222"/>
    <n v="76"/>
    <n v="2"/>
    <n v="8"/>
  </r>
  <r>
    <x v="176"/>
    <n v="448"/>
    <x v="60"/>
    <n v="167"/>
    <n v="225"/>
    <n v="56"/>
    <n v="410"/>
    <n v="103"/>
    <n v="167"/>
    <n v="225"/>
    <n v="56"/>
    <n v="434398.797533634"/>
    <n v="103895.891778027"/>
    <n v="40"/>
    <n v="156"/>
    <n v="33"/>
    <n v="65"/>
    <n v="63"/>
    <n v="28"/>
    <n v="120"/>
    <n v="32"/>
    <n v="65"/>
    <n v="32"/>
    <n v="23"/>
    <n v="2"/>
    <n v="177884.77458686099"/>
    <n v="36289.629712817499"/>
    <n v="37"/>
    <n v="292"/>
    <n v="72"/>
    <n v="102"/>
    <n v="162"/>
    <n v="28"/>
    <n v="290"/>
    <n v="71"/>
    <n v="102"/>
    <n v="162"/>
    <n v="26"/>
    <n v="6"/>
    <n v="256514.02294677199"/>
    <n v="67606.262065209507"/>
    <n v="3"/>
    <n v="0.37733499999999998"/>
    <n v="-0.12468"/>
    <n v="8.6438541666666708"/>
    <n v="-1.5645717592592501"/>
    <n v="107"/>
    <n v="2"/>
    <n v="10"/>
  </r>
  <r>
    <x v="177"/>
    <n v="475"/>
    <x v="61"/>
    <n v="225"/>
    <n v="205"/>
    <n v="45"/>
    <n v="468"/>
    <n v="112"/>
    <n v="225"/>
    <n v="205"/>
    <n v="45"/>
    <n v="460327.52709006303"/>
    <n v="116189.47743810499"/>
    <n v="9"/>
    <n v="175"/>
    <n v="33"/>
    <n v="98"/>
    <n v="54"/>
    <n v="23"/>
    <n v="170"/>
    <n v="32"/>
    <n v="98"/>
    <n v="54"/>
    <n v="18"/>
    <n v="3"/>
    <n v="212743.920565829"/>
    <n v="45546.952850924601"/>
    <n v="6"/>
    <n v="300"/>
    <n v="81"/>
    <n v="127"/>
    <n v="151"/>
    <n v="22"/>
    <n v="298"/>
    <n v="80"/>
    <n v="127"/>
    <n v="151"/>
    <n v="20"/>
    <n v="6"/>
    <n v="247583.60652423301"/>
    <n v="70642.524587181004"/>
    <n v="3"/>
    <n v="0.97492875000000001"/>
    <n v="-0.17444999999999999"/>
    <n v="8.5542708333333302"/>
    <n v="-1.8214583333333301"/>
    <n v="96"/>
    <n v="3"/>
    <n v="10"/>
  </r>
  <r>
    <x v="178"/>
    <n v="496"/>
    <x v="45"/>
    <n v="178"/>
    <n v="248"/>
    <n v="70"/>
    <n v="459"/>
    <n v="101"/>
    <n v="178"/>
    <n v="248"/>
    <n v="70"/>
    <n v="582122.89095778496"/>
    <n v="126431.0601862"/>
    <n v="39"/>
    <n v="159"/>
    <n v="26"/>
    <n v="54"/>
    <n v="71"/>
    <n v="34"/>
    <n v="124"/>
    <n v="25"/>
    <n v="54"/>
    <n v="41"/>
    <n v="29"/>
    <n v="2"/>
    <n v="159796.12793016399"/>
    <n v="34301.6515137147"/>
    <n v="36"/>
    <n v="337"/>
    <n v="77"/>
    <n v="124"/>
    <n v="177"/>
    <n v="36"/>
    <n v="335"/>
    <n v="76"/>
    <n v="124"/>
    <n v="177"/>
    <n v="34"/>
    <n v="6"/>
    <n v="422326.76302762103"/>
    <n v="92129.408672485806"/>
    <n v="3"/>
    <n v="0.81673999999999902"/>
    <n v="-5.7362499999999997E-2"/>
    <n v="7.8317361111111001"/>
    <n v="-1.32759259259259"/>
    <n v="107"/>
    <n v="2"/>
    <n v="10"/>
  </r>
  <r>
    <x v="179"/>
    <n v="502"/>
    <x v="58"/>
    <n v="255"/>
    <n v="208"/>
    <n v="39"/>
    <n v="495"/>
    <n v="115"/>
    <n v="255"/>
    <n v="208"/>
    <n v="39"/>
    <n v="414743.52228430001"/>
    <n v="113886.91700558701"/>
    <n v="9"/>
    <n v="188"/>
    <n v="29"/>
    <n v="110"/>
    <n v="59"/>
    <n v="19"/>
    <n v="183"/>
    <n v="28"/>
    <n v="110"/>
    <n v="59"/>
    <n v="14"/>
    <n v="3"/>
    <n v="166170.44462249201"/>
    <n v="42435.340016024304"/>
    <n v="6"/>
    <n v="314"/>
    <n v="88"/>
    <n v="145"/>
    <n v="149"/>
    <n v="20"/>
    <n v="312"/>
    <n v="87"/>
    <n v="145"/>
    <n v="149"/>
    <n v="18"/>
    <n v="6"/>
    <n v="248573.077661808"/>
    <n v="71451.576989562702"/>
    <n v="3"/>
    <n v="0.66388499999999995"/>
    <n v="-6.3292500000000002E-2"/>
    <n v="8.5765162037037008"/>
    <n v="-3.21794560185185"/>
    <n v="96"/>
    <n v="3"/>
    <n v="10"/>
  </r>
  <r>
    <x v="180"/>
    <n v="446"/>
    <x v="6"/>
    <n v="160"/>
    <n v="239"/>
    <n v="47"/>
    <n v="439"/>
    <n v="98"/>
    <n v="160"/>
    <n v="239"/>
    <n v="47"/>
    <n v="481407.87926449598"/>
    <n v="112686.709133804"/>
    <n v="9"/>
    <n v="174"/>
    <n v="25"/>
    <n v="60"/>
    <n v="80"/>
    <n v="34"/>
    <n v="169"/>
    <n v="24"/>
    <n v="60"/>
    <n v="80"/>
    <n v="29"/>
    <n v="3"/>
    <n v="225003.72139098699"/>
    <n v="45570.334925188799"/>
    <n v="6"/>
    <n v="272"/>
    <n v="75"/>
    <n v="100"/>
    <n v="159"/>
    <n v="13"/>
    <n v="270"/>
    <n v="74"/>
    <n v="100"/>
    <n v="159"/>
    <n v="11"/>
    <n v="6"/>
    <n v="256404.15787350899"/>
    <n v="67116.374208615802"/>
    <n v="3"/>
    <n v="1.6249262499999999"/>
    <n v="-6.7174999999999999E-2"/>
    <n v="6.2502256944444401"/>
    <n v="-2.2019965277777702"/>
    <n v="110"/>
    <n v="3"/>
    <n v="8"/>
  </r>
  <r>
    <x v="181"/>
    <n v="457"/>
    <x v="62"/>
    <n v="110"/>
    <n v="288"/>
    <n v="59"/>
    <n v="404"/>
    <n v="107"/>
    <n v="110"/>
    <n v="288"/>
    <n v="59"/>
    <n v="440824.70473955601"/>
    <n v="106034.22342656"/>
    <n v="55"/>
    <n v="152"/>
    <n v="32"/>
    <n v="44"/>
    <n v="85"/>
    <n v="23"/>
    <n v="101"/>
    <n v="31"/>
    <n v="44"/>
    <n v="39"/>
    <n v="18"/>
    <n v="2"/>
    <n v="169900.92769456599"/>
    <n v="33171.083492510901"/>
    <n v="52"/>
    <n v="305"/>
    <n v="77"/>
    <n v="66"/>
    <n v="203"/>
    <n v="36"/>
    <n v="303"/>
    <n v="76"/>
    <n v="66"/>
    <n v="203"/>
    <n v="34"/>
    <n v="6"/>
    <n v="270923.77704498998"/>
    <n v="72863.139934049104"/>
    <n v="3"/>
    <n v="0.29594999999999999"/>
    <n v="-4.0021250000000001E-2"/>
    <n v="8.0345949074073992"/>
    <n v="-1.0729861111111101"/>
    <n v="98"/>
    <n v="2"/>
    <n v="10"/>
  </r>
  <r>
    <x v="182"/>
    <n v="534"/>
    <x v="42"/>
    <n v="204"/>
    <n v="250"/>
    <n v="80"/>
    <n v="527"/>
    <n v="89"/>
    <n v="204"/>
    <n v="250"/>
    <n v="80"/>
    <n v="500166.80275233602"/>
    <n v="127455.01224770999"/>
    <n v="9"/>
    <n v="208"/>
    <n v="31"/>
    <n v="101"/>
    <n v="80"/>
    <n v="27"/>
    <n v="203"/>
    <n v="30"/>
    <n v="101"/>
    <n v="80"/>
    <n v="22"/>
    <n v="3"/>
    <n v="204041.41589540499"/>
    <n v="50283.727430586499"/>
    <n v="6"/>
    <n v="326"/>
    <n v="60"/>
    <n v="103"/>
    <n v="170"/>
    <n v="53"/>
    <n v="324"/>
    <n v="59"/>
    <n v="103"/>
    <n v="170"/>
    <n v="51"/>
    <n v="6"/>
    <n v="296125.38685692998"/>
    <n v="77171.284817123698"/>
    <n v="3"/>
    <n v="0.76958374999999901"/>
    <n v="-7.1073750000000005E-2"/>
    <n v="7.0282002314814704"/>
    <n v="-2.28509837962963"/>
    <n v="111"/>
    <n v="3"/>
    <n v="8"/>
  </r>
  <r>
    <x v="183"/>
    <n v="411"/>
    <x v="41"/>
    <n v="172"/>
    <n v="186"/>
    <n v="53"/>
    <n v="362"/>
    <n v="90"/>
    <n v="172"/>
    <n v="186"/>
    <n v="53"/>
    <n v="318127.53548773"/>
    <n v="87791.478193895804"/>
    <n v="51"/>
    <n v="144"/>
    <n v="33"/>
    <n v="63"/>
    <n v="62"/>
    <n v="19"/>
    <n v="97"/>
    <n v="32"/>
    <n v="63"/>
    <n v="20"/>
    <n v="14"/>
    <n v="2"/>
    <n v="133053.08734597801"/>
    <n v="29494.777861138002"/>
    <n v="48"/>
    <n v="267"/>
    <n v="59"/>
    <n v="109"/>
    <n v="124"/>
    <n v="34"/>
    <n v="265"/>
    <n v="58"/>
    <n v="109"/>
    <n v="124"/>
    <n v="32"/>
    <n v="6"/>
    <n v="185074.44814175199"/>
    <n v="58296.700332757697"/>
    <n v="3"/>
    <n v="0.35766874999999998"/>
    <n v="-0.24190375"/>
    <n v="7.2851678240740796"/>
    <n v="-2.5250289351851798"/>
    <n v="84"/>
    <n v="2"/>
    <n v="9"/>
  </r>
  <r>
    <x v="184"/>
    <n v="516"/>
    <x v="62"/>
    <n v="243"/>
    <n v="199"/>
    <n v="74"/>
    <n v="509"/>
    <n v="107"/>
    <n v="243"/>
    <n v="199"/>
    <n v="74"/>
    <n v="450735.41276767402"/>
    <n v="119526.18714908999"/>
    <n v="9"/>
    <n v="198"/>
    <n v="30"/>
    <n v="99"/>
    <n v="63"/>
    <n v="36"/>
    <n v="193"/>
    <n v="29"/>
    <n v="99"/>
    <n v="63"/>
    <n v="31"/>
    <n v="3"/>
    <n v="242656.84202091"/>
    <n v="52439.115781881897"/>
    <n v="6"/>
    <n v="318"/>
    <n v="79"/>
    <n v="144"/>
    <n v="136"/>
    <n v="38"/>
    <n v="316"/>
    <n v="78"/>
    <n v="144"/>
    <n v="136"/>
    <n v="36"/>
    <n v="6"/>
    <n v="208078.570746763"/>
    <n v="67087.0713672087"/>
    <n v="3"/>
    <n v="1.3735174999999999"/>
    <n v="-8.3563749999999895E-2"/>
    <n v="7.6863425925925899"/>
    <n v="-1.79342592592592"/>
    <n v="106"/>
    <n v="3"/>
    <n v="9"/>
  </r>
  <r>
    <x v="185"/>
    <n v="400"/>
    <x v="61"/>
    <n v="192"/>
    <n v="187"/>
    <n v="21"/>
    <n v="393"/>
    <n v="112"/>
    <n v="192"/>
    <n v="187"/>
    <n v="21"/>
    <n v="468589.14863395802"/>
    <n v="109253.023377056"/>
    <n v="9"/>
    <n v="154"/>
    <n v="40"/>
    <n v="82"/>
    <n v="60"/>
    <n v="12"/>
    <n v="149"/>
    <n v="39"/>
    <n v="82"/>
    <n v="60"/>
    <n v="7"/>
    <n v="2"/>
    <n v="239712.93825145101"/>
    <n v="46174.164442630601"/>
    <n v="6"/>
    <n v="246"/>
    <n v="74"/>
    <n v="110"/>
    <n v="127"/>
    <n v="9"/>
    <n v="244"/>
    <n v="73"/>
    <n v="110"/>
    <n v="127"/>
    <n v="7"/>
    <n v="6"/>
    <n v="228876.21038250599"/>
    <n v="63078.858934425603"/>
    <n v="3"/>
    <n v="0.46810125000000002"/>
    <n v="-0.15064749999999999"/>
    <n v="5.8765162037036998"/>
    <n v="-1.15199652777777"/>
    <n v="88"/>
    <n v="2"/>
    <n v="7"/>
  </r>
  <r>
    <x v="186"/>
    <n v="420"/>
    <x v="47"/>
    <n v="164"/>
    <n v="224"/>
    <n v="32"/>
    <n v="369"/>
    <n v="95"/>
    <n v="164"/>
    <n v="224"/>
    <n v="32"/>
    <n v="423227.72774885799"/>
    <n v="98690.495497397205"/>
    <n v="53"/>
    <n v="137"/>
    <n v="38"/>
    <n v="49"/>
    <n v="74"/>
    <n v="14"/>
    <n v="88"/>
    <n v="37"/>
    <n v="49"/>
    <n v="30"/>
    <n v="9"/>
    <n v="2"/>
    <n v="170071.207764825"/>
    <n v="32346.408698834301"/>
    <n v="50"/>
    <n v="283"/>
    <n v="59"/>
    <n v="115"/>
    <n v="150"/>
    <n v="18"/>
    <n v="281"/>
    <n v="58"/>
    <n v="115"/>
    <n v="150"/>
    <n v="16"/>
    <n v="6"/>
    <n v="253156.519984032"/>
    <n v="66344.086798562901"/>
    <n v="3"/>
    <n v="0.26411249999999997"/>
    <n v="-0.15279999999999999"/>
    <n v="7.3087673611110997"/>
    <n v="-1.68828703703703"/>
    <n v="93"/>
    <n v="2"/>
    <n v="9"/>
  </r>
  <r>
    <x v="187"/>
    <n v="485"/>
    <x v="63"/>
    <n v="187"/>
    <n v="220"/>
    <n v="78"/>
    <n v="477"/>
    <n v="109"/>
    <n v="187"/>
    <n v="220"/>
    <n v="78"/>
    <n v="505489.58869879501"/>
    <n v="121454.062982891"/>
    <n v="10"/>
    <n v="204"/>
    <n v="37"/>
    <n v="94"/>
    <n v="72"/>
    <n v="38"/>
    <n v="198"/>
    <n v="36"/>
    <n v="94"/>
    <n v="71"/>
    <n v="33"/>
    <n v="3"/>
    <n v="192080.97435970101"/>
    <n v="47527.287692373"/>
    <n v="7"/>
    <n v="281"/>
    <n v="74"/>
    <n v="93"/>
    <n v="148"/>
    <n v="40"/>
    <n v="279"/>
    <n v="73"/>
    <n v="93"/>
    <n v="148"/>
    <n v="38"/>
    <n v="6"/>
    <n v="313408.61433909403"/>
    <n v="73926.775290518504"/>
    <n v="3"/>
    <n v="0.82798874999999905"/>
    <n v="-6.8731249999999994E-2"/>
    <n v="11.760428240740699"/>
    <n v="-1.1838368055555499"/>
    <n v="110"/>
    <n v="3"/>
    <n v="14"/>
  </r>
  <r>
    <x v="188"/>
    <n v="392"/>
    <x v="33"/>
    <n v="190"/>
    <n v="176"/>
    <n v="26"/>
    <n v="363"/>
    <n v="73"/>
    <n v="190"/>
    <n v="176"/>
    <n v="26"/>
    <n v="356036.09486927697"/>
    <n v="89643.248538234897"/>
    <n v="31"/>
    <n v="113"/>
    <n v="20"/>
    <n v="61"/>
    <n v="42"/>
    <n v="10"/>
    <n v="86"/>
    <n v="19"/>
    <n v="61"/>
    <n v="20"/>
    <n v="5"/>
    <n v="2"/>
    <n v="119003.830870341"/>
    <n v="25350.344778330698"/>
    <n v="28"/>
    <n v="279"/>
    <n v="55"/>
    <n v="129"/>
    <n v="134"/>
    <n v="16"/>
    <n v="277"/>
    <n v="54"/>
    <n v="129"/>
    <n v="134"/>
    <n v="14"/>
    <n v="6"/>
    <n v="237032.26399893599"/>
    <n v="64292.903759904199"/>
    <n v="3"/>
    <n v="0.78463875000000005"/>
    <n v="-4.7651249999999902E-2"/>
    <n v="9.1310995370370307"/>
    <n v="-0.91208333333333302"/>
    <n v="79"/>
    <n v="2"/>
    <n v="12"/>
  </r>
  <r>
    <x v="189"/>
    <n v="435"/>
    <x v="64"/>
    <n v="210"/>
    <n v="161"/>
    <n v="64"/>
    <n v="428"/>
    <n v="129"/>
    <n v="210"/>
    <n v="161"/>
    <n v="64"/>
    <n v="402921.80731346097"/>
    <n v="108262.96265821101"/>
    <n v="9"/>
    <n v="168"/>
    <n v="47"/>
    <n v="84"/>
    <n v="56"/>
    <n v="28"/>
    <n v="163"/>
    <n v="46"/>
    <n v="84"/>
    <n v="56"/>
    <n v="23"/>
    <n v="3"/>
    <n v="177274.12894698401"/>
    <n v="43194.671605228599"/>
    <n v="6"/>
    <n v="267"/>
    <n v="84"/>
    <n v="126"/>
    <n v="105"/>
    <n v="36"/>
    <n v="265"/>
    <n v="83"/>
    <n v="126"/>
    <n v="105"/>
    <n v="34"/>
    <n v="6"/>
    <n v="225647.678366476"/>
    <n v="65068.2910529828"/>
    <n v="3"/>
    <n v="0.84080749999999904"/>
    <n v="-0.31300375000000003"/>
    <n v="8.6001388888888908"/>
    <n v="-1.5567187499999999"/>
    <n v="86"/>
    <n v="3"/>
    <n v="10"/>
  </r>
  <r>
    <x v="190"/>
    <n v="311"/>
    <x v="65"/>
    <n v="142"/>
    <n v="138"/>
    <n v="31"/>
    <n v="266"/>
    <n v="94"/>
    <n v="142"/>
    <n v="138"/>
    <n v="31"/>
    <n v="504764.303025003"/>
    <n v="91628.787272250294"/>
    <n v="47"/>
    <n v="115"/>
    <n v="41"/>
    <n v="44"/>
    <n v="51"/>
    <n v="20"/>
    <n v="72"/>
    <n v="40"/>
    <n v="44"/>
    <n v="13"/>
    <n v="15"/>
    <n v="2"/>
    <n v="185946.47408935201"/>
    <n v="32215.1826680417"/>
    <n v="44"/>
    <n v="196"/>
    <n v="55"/>
    <n v="98"/>
    <n v="87"/>
    <n v="11"/>
    <n v="194"/>
    <n v="54"/>
    <n v="98"/>
    <n v="87"/>
    <n v="9"/>
    <n v="6"/>
    <n v="318817.82893565099"/>
    <n v="59413.604604208602"/>
    <n v="3"/>
    <n v="0.14324875000000001"/>
    <n v="-9.3894999999999895E-2"/>
    <n v="6.0832060185185197"/>
    <n v="-1.6153819444444399"/>
    <n v="69"/>
    <n v="2"/>
    <n v="8"/>
  </r>
  <r>
    <x v="191"/>
    <n v="348"/>
    <x v="39"/>
    <n v="154"/>
    <n v="166"/>
    <n v="28"/>
    <n v="341"/>
    <n v="91"/>
    <n v="154"/>
    <n v="166"/>
    <n v="28"/>
    <n v="454475.039422345"/>
    <n v="97422.753548010995"/>
    <n v="9"/>
    <n v="171"/>
    <n v="32"/>
    <n v="91"/>
    <n v="67"/>
    <n v="13"/>
    <n v="166"/>
    <n v="31"/>
    <n v="91"/>
    <n v="67"/>
    <n v="8"/>
    <n v="2"/>
    <n v="202252.50384405299"/>
    <n v="43882.725345964798"/>
    <n v="6"/>
    <n v="177"/>
    <n v="61"/>
    <n v="63"/>
    <n v="99"/>
    <n v="15"/>
    <n v="175"/>
    <n v="60"/>
    <n v="63"/>
    <n v="99"/>
    <n v="13"/>
    <n v="6"/>
    <n v="252222.53557829099"/>
    <n v="53540.028202046196"/>
    <n v="3"/>
    <n v="0.47692374999999998"/>
    <n v="-0.24463499999999999"/>
    <n v="5.49537615740741"/>
    <n v="-2.25124421296296"/>
    <n v="67"/>
    <n v="2"/>
    <n v="7"/>
  </r>
  <r>
    <x v="192"/>
    <n v="321"/>
    <x v="37"/>
    <n v="104"/>
    <n v="163"/>
    <n v="54"/>
    <n v="311"/>
    <n v="92"/>
    <n v="104"/>
    <n v="163"/>
    <n v="54"/>
    <n v="255062.55719090099"/>
    <n v="75395.630147181102"/>
    <n v="12"/>
    <n v="283"/>
    <n v="93"/>
    <n v="68"/>
    <n v="163"/>
    <n v="52"/>
    <n v="275"/>
    <n v="92"/>
    <n v="68"/>
    <n v="160"/>
    <n v="47"/>
    <n v="4"/>
    <n v="255062.55719090099"/>
    <n v="75395.630147181102"/>
    <n v="9"/>
    <n v="38"/>
    <n v="1"/>
    <n v="36"/>
    <n v="0"/>
    <n v="2"/>
    <n v="36"/>
    <n v="0"/>
    <n v="36"/>
    <n v="0"/>
    <n v="0"/>
    <n v="0"/>
    <n v="0"/>
    <n v="0"/>
    <n v="3"/>
    <n v="2.82018874999999"/>
    <n v="-1.183335"/>
    <n v="1.4505902777777699"/>
    <n v="0"/>
    <n v="66"/>
    <n v="4"/>
    <n v="0"/>
  </r>
  <r>
    <x v="193"/>
    <n v="335"/>
    <x v="39"/>
    <n v="142"/>
    <n v="158"/>
    <n v="35"/>
    <n v="263"/>
    <n v="91"/>
    <n v="142"/>
    <n v="158"/>
    <n v="35"/>
    <n v="329398.60558228497"/>
    <n v="74525.874502405597"/>
    <n v="74"/>
    <n v="333"/>
    <n v="92"/>
    <n v="142"/>
    <n v="158"/>
    <n v="33"/>
    <n v="263"/>
    <n v="91"/>
    <n v="142"/>
    <n v="93"/>
    <n v="28"/>
    <n v="5"/>
    <n v="329398.60558228497"/>
    <n v="74525.874502405597"/>
    <n v="71"/>
    <n v="2"/>
    <n v="1"/>
    <n v="0"/>
    <n v="0"/>
    <n v="2"/>
    <n v="0"/>
    <n v="0"/>
    <n v="0"/>
    <n v="0"/>
    <n v="0"/>
    <n v="0"/>
    <n v="0"/>
    <n v="0"/>
    <n v="3"/>
    <n v="2.94937624999999"/>
    <n v="-0.54796750000000005"/>
    <n v="0"/>
    <n v="0"/>
    <n v="80"/>
    <n v="5"/>
    <n v="0"/>
  </r>
  <r>
    <x v="194"/>
    <n v="457"/>
    <x v="66"/>
    <n v="246"/>
    <n v="153"/>
    <n v="58"/>
    <n v="450"/>
    <n v="89"/>
    <n v="246"/>
    <n v="153"/>
    <n v="58"/>
    <n v="339518.16334869998"/>
    <n v="101236.63470138299"/>
    <n v="45"/>
    <n v="455"/>
    <n v="126"/>
    <n v="244"/>
    <n v="153"/>
    <n v="58"/>
    <n v="450"/>
    <n v="89"/>
    <n v="239"/>
    <n v="153"/>
    <n v="58"/>
    <n v="5"/>
    <n v="339518.16334869998"/>
    <n v="101236.63470138299"/>
    <n v="42"/>
    <n v="2"/>
    <n v="1"/>
    <n v="2"/>
    <n v="0"/>
    <n v="0"/>
    <n v="0"/>
    <n v="0"/>
    <n v="0"/>
    <n v="0"/>
    <n v="0"/>
    <n v="0"/>
    <n v="0"/>
    <n v="0"/>
    <n v="3"/>
    <n v="3.58742124999999"/>
    <n v="-0.80101"/>
    <n v="0"/>
    <n v="0"/>
    <n v="89"/>
    <n v="5"/>
    <n v="0"/>
  </r>
  <r>
    <x v="195"/>
    <n v="359"/>
    <x v="67"/>
    <n v="169"/>
    <n v="143"/>
    <n v="47"/>
    <n v="352"/>
    <n v="139"/>
    <n v="169"/>
    <n v="143"/>
    <n v="47"/>
    <n v="447335.02938340098"/>
    <n v="106980.152644506"/>
    <n v="9"/>
    <n v="357"/>
    <n v="140"/>
    <n v="169"/>
    <n v="143"/>
    <n v="45"/>
    <n v="352"/>
    <n v="139"/>
    <n v="169"/>
    <n v="143"/>
    <n v="40"/>
    <n v="5"/>
    <n v="447335.02938340098"/>
    <n v="106980.152644506"/>
    <n v="6"/>
    <n v="2"/>
    <n v="1"/>
    <n v="0"/>
    <n v="0"/>
    <n v="2"/>
    <n v="0"/>
    <n v="0"/>
    <n v="0"/>
    <n v="0"/>
    <n v="0"/>
    <n v="0"/>
    <n v="0"/>
    <n v="0"/>
    <n v="3"/>
    <n v="2.52957874999999"/>
    <n v="-0.92132999999999998"/>
    <n v="0"/>
    <n v="0"/>
    <n v="77"/>
    <n v="5"/>
    <n v="0"/>
  </r>
  <r>
    <x v="196"/>
    <n v="378"/>
    <x v="59"/>
    <n v="144"/>
    <n v="185"/>
    <n v="49"/>
    <n v="371"/>
    <n v="106"/>
    <n v="144"/>
    <n v="185"/>
    <n v="49"/>
    <n v="357403.922410823"/>
    <n v="93606.353016973997"/>
    <n v="9"/>
    <n v="376"/>
    <n v="107"/>
    <n v="144"/>
    <n v="185"/>
    <n v="47"/>
    <n v="371"/>
    <n v="106"/>
    <n v="144"/>
    <n v="185"/>
    <n v="42"/>
    <n v="5"/>
    <n v="357403.922410823"/>
    <n v="93606.353016973997"/>
    <n v="6"/>
    <n v="2"/>
    <n v="1"/>
    <n v="0"/>
    <n v="0"/>
    <n v="2"/>
    <n v="0"/>
    <n v="0"/>
    <n v="0"/>
    <n v="0"/>
    <n v="0"/>
    <n v="0"/>
    <n v="0"/>
    <n v="0"/>
    <n v="3"/>
    <n v="2.8446812499999901"/>
    <n v="-0.69466124999999901"/>
    <n v="0"/>
    <n v="0"/>
    <n v="94"/>
    <n v="5"/>
    <n v="0"/>
  </r>
  <r>
    <x v="197"/>
    <n v="359"/>
    <x v="68"/>
    <n v="165"/>
    <n v="165"/>
    <n v="29"/>
    <n v="345"/>
    <n v="104"/>
    <n v="165"/>
    <n v="165"/>
    <n v="29"/>
    <n v="318816.275982016"/>
    <n v="84973.464838381493"/>
    <n v="28"/>
    <n v="357"/>
    <n v="117"/>
    <n v="165"/>
    <n v="165"/>
    <n v="27"/>
    <n v="345"/>
    <n v="104"/>
    <n v="165"/>
    <n v="158"/>
    <n v="22"/>
    <n v="5"/>
    <n v="318816.275982016"/>
    <n v="84973.464838381493"/>
    <n v="25"/>
    <n v="2"/>
    <n v="1"/>
    <n v="0"/>
    <n v="0"/>
    <n v="2"/>
    <n v="0"/>
    <n v="0"/>
    <n v="0"/>
    <n v="0"/>
    <n v="0"/>
    <n v="0"/>
    <n v="0"/>
    <n v="0"/>
    <n v="3"/>
    <n v="2.35352624999999"/>
    <n v="-0.82930499999999996"/>
    <n v="0"/>
    <n v="0"/>
    <n v="75"/>
    <n v="5"/>
    <n v="0"/>
  </r>
  <r>
    <x v="198"/>
    <n v="356"/>
    <x v="69"/>
    <n v="154"/>
    <n v="154"/>
    <n v="48"/>
    <n v="346"/>
    <n v="109"/>
    <n v="154"/>
    <n v="154"/>
    <n v="48"/>
    <n v="317782.65704922401"/>
    <n v="89200.439134430097"/>
    <n v="14"/>
    <n v="354"/>
    <n v="112"/>
    <n v="154"/>
    <n v="154"/>
    <n v="46"/>
    <n v="346"/>
    <n v="109"/>
    <n v="154"/>
    <n v="151"/>
    <n v="41"/>
    <n v="5"/>
    <n v="317782.65704922401"/>
    <n v="89200.439134430097"/>
    <n v="11"/>
    <n v="2"/>
    <n v="1"/>
    <n v="0"/>
    <n v="0"/>
    <n v="2"/>
    <n v="0"/>
    <n v="0"/>
    <n v="0"/>
    <n v="0"/>
    <n v="0"/>
    <n v="0"/>
    <n v="0"/>
    <n v="0"/>
    <n v="3"/>
    <n v="2.4041712500000001"/>
    <n v="-0.99178374999999996"/>
    <n v="0"/>
    <n v="0"/>
    <n v="84"/>
    <n v="5"/>
    <n v="0"/>
  </r>
  <r>
    <x v="199"/>
    <n v="445"/>
    <x v="66"/>
    <n v="176"/>
    <n v="208"/>
    <n v="61"/>
    <n v="420"/>
    <n v="124"/>
    <n v="176"/>
    <n v="208"/>
    <n v="61"/>
    <n v="399024.54527028499"/>
    <n v="107192.209074325"/>
    <n v="28"/>
    <n v="443"/>
    <n v="126"/>
    <n v="176"/>
    <n v="208"/>
    <n v="59"/>
    <n v="420"/>
    <n v="124"/>
    <n v="176"/>
    <n v="190"/>
    <n v="54"/>
    <n v="5"/>
    <n v="399024.54527028499"/>
    <n v="107192.209074325"/>
    <n v="25"/>
    <n v="2"/>
    <n v="1"/>
    <n v="0"/>
    <n v="0"/>
    <n v="2"/>
    <n v="0"/>
    <n v="0"/>
    <n v="0"/>
    <n v="0"/>
    <n v="0"/>
    <n v="0"/>
    <n v="0"/>
    <n v="0"/>
    <n v="3"/>
    <n v="3.5372237499999999"/>
    <n v="-0.88843874999999894"/>
    <n v="0"/>
    <n v="0"/>
    <n v="106"/>
    <n v="5"/>
    <n v="0"/>
  </r>
  <r>
    <x v="200"/>
    <n v="366"/>
    <x v="38"/>
    <n v="183"/>
    <n v="141"/>
    <n v="42"/>
    <n v="327"/>
    <n v="97"/>
    <n v="183"/>
    <n v="141"/>
    <n v="42"/>
    <n v="332357.92235894001"/>
    <n v="84992.213012304594"/>
    <n v="41"/>
    <n v="364"/>
    <n v="98"/>
    <n v="183"/>
    <n v="141"/>
    <n v="40"/>
    <n v="327"/>
    <n v="97"/>
    <n v="183"/>
    <n v="109"/>
    <n v="35"/>
    <n v="5"/>
    <n v="332357.92235894001"/>
    <n v="84992.213012304594"/>
    <n v="38"/>
    <n v="2"/>
    <n v="1"/>
    <n v="0"/>
    <n v="0"/>
    <n v="2"/>
    <n v="0"/>
    <n v="0"/>
    <n v="0"/>
    <n v="0"/>
    <n v="0"/>
    <n v="0"/>
    <n v="0"/>
    <n v="0"/>
    <n v="3"/>
    <n v="3.09969625"/>
    <n v="-0.60253374999999998"/>
    <n v="0"/>
    <n v="0"/>
    <n v="70"/>
    <n v="5"/>
    <n v="0"/>
  </r>
  <r>
    <x v="201"/>
    <n v="381"/>
    <x v="59"/>
    <n v="149"/>
    <n v="186"/>
    <n v="46"/>
    <n v="349"/>
    <n v="106"/>
    <n v="149"/>
    <n v="186"/>
    <n v="46"/>
    <n v="409263.60864606401"/>
    <n v="97433.724778145697"/>
    <n v="34"/>
    <n v="379"/>
    <n v="107"/>
    <n v="149"/>
    <n v="186"/>
    <n v="44"/>
    <n v="349"/>
    <n v="106"/>
    <n v="149"/>
    <n v="161"/>
    <n v="39"/>
    <n v="5"/>
    <n v="409263.60864606401"/>
    <n v="97433.724778145697"/>
    <n v="31"/>
    <n v="2"/>
    <n v="1"/>
    <n v="0"/>
    <n v="0"/>
    <n v="2"/>
    <n v="0"/>
    <n v="0"/>
    <n v="0"/>
    <n v="0"/>
    <n v="0"/>
    <n v="0"/>
    <n v="0"/>
    <n v="0"/>
    <n v="3"/>
    <n v="2.3017412500000001"/>
    <n v="-0.79312749999999999"/>
    <n v="0"/>
    <n v="0"/>
    <n v="84"/>
    <n v="5"/>
    <n v="0"/>
  </r>
  <r>
    <x v="202"/>
    <n v="419"/>
    <x v="37"/>
    <n v="175"/>
    <n v="184"/>
    <n v="60"/>
    <n v="399"/>
    <n v="88"/>
    <n v="175"/>
    <n v="184"/>
    <n v="60"/>
    <n v="409463.95586806"/>
    <n v="104891.756028125"/>
    <n v="26"/>
    <n v="417"/>
    <n v="93"/>
    <n v="175"/>
    <n v="184"/>
    <n v="58"/>
    <n v="399"/>
    <n v="88"/>
    <n v="175"/>
    <n v="171"/>
    <n v="53"/>
    <n v="5"/>
    <n v="409463.95586806"/>
    <n v="104891.756028125"/>
    <n v="23"/>
    <n v="2"/>
    <n v="1"/>
    <n v="0"/>
    <n v="0"/>
    <n v="2"/>
    <n v="0"/>
    <n v="0"/>
    <n v="0"/>
    <n v="0"/>
    <n v="0"/>
    <n v="0"/>
    <n v="0"/>
    <n v="0"/>
    <n v="3"/>
    <n v="2.59918624999999"/>
    <n v="-0.40650874999999997"/>
    <n v="0"/>
    <n v="0"/>
    <n v="74"/>
    <n v="5"/>
    <n v="0"/>
  </r>
  <r>
    <x v="203"/>
    <n v="370"/>
    <x v="58"/>
    <n v="145"/>
    <n v="191"/>
    <n v="34"/>
    <n v="321"/>
    <n v="115"/>
    <n v="145"/>
    <n v="191"/>
    <n v="34"/>
    <n v="388528.28440286702"/>
    <n v="95087.545596258002"/>
    <n v="51"/>
    <n v="368"/>
    <n v="116"/>
    <n v="145"/>
    <n v="191"/>
    <n v="32"/>
    <n v="321"/>
    <n v="115"/>
    <n v="145"/>
    <n v="149"/>
    <n v="27"/>
    <n v="5"/>
    <n v="388528.28440286702"/>
    <n v="95087.545596258002"/>
    <n v="48"/>
    <n v="2"/>
    <n v="1"/>
    <n v="0"/>
    <n v="0"/>
    <n v="2"/>
    <n v="0"/>
    <n v="0"/>
    <n v="0"/>
    <n v="0"/>
    <n v="0"/>
    <n v="0"/>
    <n v="0"/>
    <n v="0"/>
    <n v="3"/>
    <n v="2.7528800000000002"/>
    <n v="-0.78591624999999898"/>
    <n v="0"/>
    <n v="0"/>
    <n v="82"/>
    <n v="5"/>
    <n v="0"/>
  </r>
  <r>
    <x v="204"/>
    <n v="458"/>
    <x v="70"/>
    <n v="232"/>
    <n v="156"/>
    <n v="70"/>
    <n v="451"/>
    <n v="105"/>
    <n v="232"/>
    <n v="156"/>
    <n v="70"/>
    <n v="395137.82579351199"/>
    <n v="110082.404321416"/>
    <n v="26"/>
    <n v="456"/>
    <n v="123"/>
    <n v="232"/>
    <n v="156"/>
    <n v="68"/>
    <n v="451"/>
    <n v="105"/>
    <n v="232"/>
    <n v="156"/>
    <n v="63"/>
    <n v="5"/>
    <n v="395137.82579351199"/>
    <n v="110082.404321416"/>
    <n v="23"/>
    <n v="2"/>
    <n v="1"/>
    <n v="0"/>
    <n v="0"/>
    <n v="2"/>
    <n v="0"/>
    <n v="0"/>
    <n v="0"/>
    <n v="0"/>
    <n v="0"/>
    <n v="0"/>
    <n v="0"/>
    <n v="0"/>
    <n v="3"/>
    <n v="2.7771412499999899"/>
    <n v="-0.74494875000000005"/>
    <n v="0"/>
    <n v="0"/>
    <n v="95"/>
    <n v="5"/>
    <n v="0"/>
  </r>
  <r>
    <x v="205"/>
    <n v="405"/>
    <x v="64"/>
    <n v="125"/>
    <n v="221"/>
    <n v="59"/>
    <n v="383"/>
    <n v="129"/>
    <n v="125"/>
    <n v="221"/>
    <n v="59"/>
    <n v="452606.06624017103"/>
    <n v="108174.545961615"/>
    <n v="24"/>
    <n v="403"/>
    <n v="130"/>
    <n v="125"/>
    <n v="221"/>
    <n v="57"/>
    <n v="383"/>
    <n v="129"/>
    <n v="125"/>
    <n v="206"/>
    <n v="52"/>
    <n v="5"/>
    <n v="452606.06624017103"/>
    <n v="108174.545961615"/>
    <n v="21"/>
    <n v="2"/>
    <n v="1"/>
    <n v="0"/>
    <n v="0"/>
    <n v="2"/>
    <n v="0"/>
    <n v="0"/>
    <n v="0"/>
    <n v="0"/>
    <n v="0"/>
    <n v="0"/>
    <n v="0"/>
    <n v="0"/>
    <n v="3"/>
    <n v="2.5239549999999999"/>
    <n v="-0.90826624999999905"/>
    <n v="0"/>
    <n v="0"/>
    <n v="81"/>
    <n v="5"/>
    <n v="0"/>
  </r>
  <r>
    <x v="206"/>
    <n v="407"/>
    <x v="71"/>
    <n v="171"/>
    <n v="193"/>
    <n v="43"/>
    <n v="386"/>
    <n v="133"/>
    <n v="171"/>
    <n v="193"/>
    <n v="43"/>
    <n v="407189.60616529"/>
    <n v="104927.06455487599"/>
    <n v="23"/>
    <n v="405"/>
    <n v="134"/>
    <n v="171"/>
    <n v="193"/>
    <n v="41"/>
    <n v="386"/>
    <n v="133"/>
    <n v="171"/>
    <n v="179"/>
    <n v="36"/>
    <n v="5"/>
    <n v="407189.60616529"/>
    <n v="104927.06455487599"/>
    <n v="20"/>
    <n v="2"/>
    <n v="1"/>
    <n v="0"/>
    <n v="0"/>
    <n v="2"/>
    <n v="0"/>
    <n v="0"/>
    <n v="0"/>
    <n v="0"/>
    <n v="0"/>
    <n v="0"/>
    <n v="0"/>
    <n v="0"/>
    <n v="3"/>
    <n v="2.9413149999999901"/>
    <n v="-1.02624125"/>
    <n v="0"/>
    <n v="0"/>
    <n v="86"/>
    <n v="5"/>
    <n v="0"/>
  </r>
  <r>
    <x v="207"/>
    <n v="457"/>
    <x v="72"/>
    <n v="181"/>
    <n v="229"/>
    <n v="47"/>
    <n v="393"/>
    <n v="130"/>
    <n v="181"/>
    <n v="229"/>
    <n v="47"/>
    <n v="281517.87436105602"/>
    <n v="95896.608692495094"/>
    <n v="66"/>
    <n v="455"/>
    <n v="131"/>
    <n v="181"/>
    <n v="229"/>
    <n v="45"/>
    <n v="393"/>
    <n v="130"/>
    <n v="181"/>
    <n v="172"/>
    <n v="40"/>
    <n v="5"/>
    <n v="281517.87436105602"/>
    <n v="95896.608692495094"/>
    <n v="63"/>
    <n v="2"/>
    <n v="1"/>
    <n v="0"/>
    <n v="0"/>
    <n v="2"/>
    <n v="0"/>
    <n v="0"/>
    <n v="0"/>
    <n v="0"/>
    <n v="0"/>
    <n v="0"/>
    <n v="0"/>
    <n v="0"/>
    <n v="3"/>
    <n v="2.7692362500000001"/>
    <n v="-0.76683749999999995"/>
    <n v="0"/>
    <n v="0"/>
    <n v="91"/>
    <n v="5"/>
    <n v="0"/>
  </r>
  <r>
    <x v="208"/>
    <n v="431"/>
    <x v="73"/>
    <n v="206"/>
    <n v="172"/>
    <n v="53"/>
    <n v="424"/>
    <n v="91"/>
    <n v="206"/>
    <n v="172"/>
    <n v="53"/>
    <n v="275416.84335299599"/>
    <n v="92587.515901769599"/>
    <n v="38"/>
    <n v="429"/>
    <n v="121"/>
    <n v="204"/>
    <n v="172"/>
    <n v="53"/>
    <n v="424"/>
    <n v="91"/>
    <n v="199"/>
    <n v="172"/>
    <n v="53"/>
    <n v="5"/>
    <n v="275416.84335299599"/>
    <n v="92587.515901769599"/>
    <n v="35"/>
    <n v="2"/>
    <n v="1"/>
    <n v="2"/>
    <n v="0"/>
    <n v="0"/>
    <n v="0"/>
    <n v="0"/>
    <n v="0"/>
    <n v="0"/>
    <n v="0"/>
    <n v="0"/>
    <n v="0"/>
    <n v="0"/>
    <n v="3"/>
    <n v="3.35304749999999"/>
    <n v="-0.83813124999999999"/>
    <n v="0"/>
    <n v="0"/>
    <n v="79"/>
    <n v="5"/>
    <n v="0"/>
  </r>
  <r>
    <x v="209"/>
    <n v="432"/>
    <x v="74"/>
    <n v="188"/>
    <n v="190"/>
    <n v="54"/>
    <n v="405"/>
    <n v="138"/>
    <n v="188"/>
    <n v="190"/>
    <n v="54"/>
    <n v="327680.09255111701"/>
    <n v="98851.2083296005"/>
    <n v="72"/>
    <n v="430"/>
    <n v="182"/>
    <n v="186"/>
    <n v="190"/>
    <n v="54"/>
    <n v="405"/>
    <n v="138"/>
    <n v="181"/>
    <n v="170"/>
    <n v="54"/>
    <n v="5"/>
    <n v="327680.09255111701"/>
    <n v="98851.2083296005"/>
    <n v="69"/>
    <n v="2"/>
    <n v="1"/>
    <n v="2"/>
    <n v="0"/>
    <n v="0"/>
    <n v="0"/>
    <n v="0"/>
    <n v="0"/>
    <n v="0"/>
    <n v="0"/>
    <n v="0"/>
    <n v="0"/>
    <n v="0"/>
    <n v="3"/>
    <n v="3.8375474999999999"/>
    <n v="-0.94761499999999899"/>
    <n v="0"/>
    <n v="0"/>
    <n v="80"/>
    <n v="5"/>
    <n v="0"/>
  </r>
  <r>
    <x v="210"/>
    <n v="74622"/>
    <x v="75"/>
    <n v="32972"/>
    <n v="34530"/>
    <n v="7120"/>
    <n v="72102"/>
    <n v="16156"/>
    <n v="32972"/>
    <n v="34530"/>
    <n v="7120"/>
    <n v="82261063.054765671"/>
    <n v="18945455.674928892"/>
    <n v="3266"/>
    <n v="29946"/>
    <n v="6309"/>
    <n v="13903"/>
    <n v="12493"/>
    <n v="3550"/>
    <n v="27692"/>
    <n v="5694"/>
    <n v="13888"/>
    <n v="10822"/>
    <n v="2982"/>
    <n v="472"/>
    <n v="36576979.350076459"/>
    <n v="7803808.1415068768"/>
    <n v="2869"/>
    <n v="44676"/>
    <n v="10593"/>
    <n v="19069"/>
    <n v="22037"/>
    <n v="3570"/>
    <n v="44410"/>
    <n v="10462"/>
    <n v="19063"/>
    <n v="21994"/>
    <n v="3353"/>
    <n v="1112"/>
    <n v="45684083.704689138"/>
    <n v="11141647.533422021"/>
    <n v="397"/>
    <n v="147.53453374999984"/>
    <n v="-25.204136249999994"/>
    <n v="1252.338877314814"/>
    <n v="-273.80417245370302"/>
    <n v="16247"/>
    <n v="472"/>
    <n v="14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214" firstHeaderRow="0" firstDataRow="1" firstDataCol="1"/>
  <pivotFields count="32">
    <pivotField axis="axisRow" showAll="0">
      <items count="2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h="1" x="210"/>
        <item t="default"/>
      </items>
    </pivotField>
    <pivotField dataField="1" showAll="0">
      <items count="150">
        <item x="104"/>
        <item x="102"/>
        <item x="103"/>
        <item x="105"/>
        <item x="100"/>
        <item x="33"/>
        <item x="118"/>
        <item x="117"/>
        <item x="101"/>
        <item x="28"/>
        <item x="23"/>
        <item x="99"/>
        <item x="110"/>
        <item x="111"/>
        <item x="2"/>
        <item x="16"/>
        <item x="39"/>
        <item x="109"/>
        <item x="127"/>
        <item x="17"/>
        <item x="98"/>
        <item x="106"/>
        <item x="26"/>
        <item x="10"/>
        <item x="15"/>
        <item x="60"/>
        <item x="36"/>
        <item x="18"/>
        <item x="32"/>
        <item x="20"/>
        <item x="43"/>
        <item x="34"/>
        <item x="119"/>
        <item x="0"/>
        <item x="40"/>
        <item x="114"/>
        <item x="52"/>
        <item x="107"/>
        <item x="47"/>
        <item x="35"/>
        <item x="113"/>
        <item x="58"/>
        <item x="116"/>
        <item x="29"/>
        <item x="115"/>
        <item x="9"/>
        <item x="27"/>
        <item x="5"/>
        <item x="108"/>
        <item x="70"/>
        <item x="1"/>
        <item x="24"/>
        <item x="90"/>
        <item x="25"/>
        <item x="38"/>
        <item x="22"/>
        <item x="139"/>
        <item x="11"/>
        <item x="3"/>
        <item x="62"/>
        <item x="123"/>
        <item x="48"/>
        <item x="31"/>
        <item x="7"/>
        <item x="128"/>
        <item x="140"/>
        <item x="6"/>
        <item x="122"/>
        <item x="8"/>
        <item x="50"/>
        <item x="37"/>
        <item x="13"/>
        <item x="21"/>
        <item x="41"/>
        <item x="12"/>
        <item x="19"/>
        <item x="30"/>
        <item x="142"/>
        <item x="49"/>
        <item x="59"/>
        <item x="93"/>
        <item x="4"/>
        <item x="14"/>
        <item x="44"/>
        <item x="45"/>
        <item x="56"/>
        <item x="129"/>
        <item x="61"/>
        <item x="55"/>
        <item x="71"/>
        <item x="112"/>
        <item x="67"/>
        <item x="85"/>
        <item x="66"/>
        <item x="97"/>
        <item x="64"/>
        <item x="87"/>
        <item x="63"/>
        <item x="54"/>
        <item x="144"/>
        <item x="42"/>
        <item x="46"/>
        <item x="72"/>
        <item x="77"/>
        <item x="68"/>
        <item x="91"/>
        <item x="146"/>
        <item x="89"/>
        <item x="51"/>
        <item x="137"/>
        <item x="92"/>
        <item x="121"/>
        <item x="120"/>
        <item x="74"/>
        <item x="125"/>
        <item x="57"/>
        <item x="65"/>
        <item x="145"/>
        <item x="86"/>
        <item x="69"/>
        <item x="95"/>
        <item x="83"/>
        <item x="141"/>
        <item x="88"/>
        <item x="143"/>
        <item x="79"/>
        <item x="78"/>
        <item x="80"/>
        <item x="73"/>
        <item x="134"/>
        <item x="147"/>
        <item x="136"/>
        <item x="94"/>
        <item x="124"/>
        <item x="138"/>
        <item x="126"/>
        <item x="84"/>
        <item x="131"/>
        <item x="53"/>
        <item x="75"/>
        <item x="130"/>
        <item x="96"/>
        <item x="132"/>
        <item x="133"/>
        <item x="82"/>
        <item x="135"/>
        <item x="76"/>
        <item x="81"/>
        <item x="148"/>
        <item t="default"/>
      </items>
    </pivotField>
    <pivotField dataField="1" showAll="0">
      <items count="86">
        <item x="63"/>
        <item x="64"/>
        <item x="62"/>
        <item x="14"/>
        <item x="7"/>
        <item x="61"/>
        <item x="65"/>
        <item x="23"/>
        <item x="15"/>
        <item x="60"/>
        <item x="2"/>
        <item x="37"/>
        <item x="19"/>
        <item x="8"/>
        <item x="41"/>
        <item x="0"/>
        <item x="59"/>
        <item x="26"/>
        <item x="13"/>
        <item x="24"/>
        <item x="21"/>
        <item x="40"/>
        <item x="9"/>
        <item x="11"/>
        <item x="6"/>
        <item x="5"/>
        <item x="17"/>
        <item x="4"/>
        <item x="3"/>
        <item x="10"/>
        <item x="20"/>
        <item x="12"/>
        <item x="27"/>
        <item x="18"/>
        <item x="35"/>
        <item x="16"/>
        <item x="22"/>
        <item x="46"/>
        <item x="29"/>
        <item x="58"/>
        <item x="33"/>
        <item x="50"/>
        <item x="1"/>
        <item x="55"/>
        <item x="67"/>
        <item x="34"/>
        <item x="32"/>
        <item x="48"/>
        <item x="51"/>
        <item x="49"/>
        <item x="45"/>
        <item x="42"/>
        <item x="28"/>
        <item x="52"/>
        <item x="31"/>
        <item x="53"/>
        <item x="54"/>
        <item x="57"/>
        <item x="71"/>
        <item x="76"/>
        <item x="56"/>
        <item x="70"/>
        <item x="68"/>
        <item x="74"/>
        <item x="36"/>
        <item x="30"/>
        <item x="43"/>
        <item x="72"/>
        <item x="47"/>
        <item x="39"/>
        <item x="44"/>
        <item x="78"/>
        <item x="69"/>
        <item x="66"/>
        <item x="75"/>
        <item x="82"/>
        <item x="79"/>
        <item x="77"/>
        <item x="73"/>
        <item x="25"/>
        <item x="81"/>
        <item x="80"/>
        <item x="38"/>
        <item x="83"/>
        <item x="84"/>
        <item t="default"/>
      </items>
    </pivotField>
    <pivotField showAll="0">
      <items count="121">
        <item x="4"/>
        <item x="11"/>
        <item x="89"/>
        <item x="85"/>
        <item x="31"/>
        <item x="95"/>
        <item x="90"/>
        <item x="17"/>
        <item x="87"/>
        <item x="96"/>
        <item x="28"/>
        <item x="23"/>
        <item x="88"/>
        <item x="0"/>
        <item x="103"/>
        <item x="27"/>
        <item x="86"/>
        <item x="18"/>
        <item x="109"/>
        <item x="8"/>
        <item x="21"/>
        <item x="92"/>
        <item x="33"/>
        <item x="9"/>
        <item x="97"/>
        <item x="83"/>
        <item x="38"/>
        <item x="94"/>
        <item x="6"/>
        <item x="16"/>
        <item x="1"/>
        <item x="2"/>
        <item x="116"/>
        <item x="22"/>
        <item x="93"/>
        <item x="13"/>
        <item x="112"/>
        <item x="20"/>
        <item x="12"/>
        <item x="3"/>
        <item x="26"/>
        <item x="55"/>
        <item x="113"/>
        <item x="45"/>
        <item x="36"/>
        <item x="24"/>
        <item x="49"/>
        <item x="14"/>
        <item x="7"/>
        <item x="82"/>
        <item x="37"/>
        <item x="32"/>
        <item x="74"/>
        <item x="10"/>
        <item x="34"/>
        <item x="43"/>
        <item x="25"/>
        <item x="47"/>
        <item x="29"/>
        <item x="73"/>
        <item x="30"/>
        <item x="15"/>
        <item x="52"/>
        <item x="48"/>
        <item x="98"/>
        <item x="76"/>
        <item x="54"/>
        <item x="110"/>
        <item x="102"/>
        <item x="115"/>
        <item x="114"/>
        <item x="41"/>
        <item x="117"/>
        <item x="78"/>
        <item x="70"/>
        <item x="51"/>
        <item x="50"/>
        <item x="46"/>
        <item x="91"/>
        <item x="5"/>
        <item x="42"/>
        <item x="39"/>
        <item x="35"/>
        <item x="84"/>
        <item x="80"/>
        <item x="19"/>
        <item x="100"/>
        <item x="68"/>
        <item x="108"/>
        <item x="104"/>
        <item x="63"/>
        <item x="61"/>
        <item x="75"/>
        <item x="40"/>
        <item x="118"/>
        <item x="69"/>
        <item x="56"/>
        <item x="44"/>
        <item x="99"/>
        <item x="71"/>
        <item x="111"/>
        <item x="57"/>
        <item x="53"/>
        <item x="77"/>
        <item x="72"/>
        <item x="81"/>
        <item x="106"/>
        <item x="79"/>
        <item x="66"/>
        <item x="58"/>
        <item x="101"/>
        <item x="65"/>
        <item x="62"/>
        <item x="67"/>
        <item x="60"/>
        <item x="105"/>
        <item x="64"/>
        <item x="59"/>
        <item x="107"/>
        <item x="119"/>
        <item t="default"/>
      </items>
    </pivotField>
    <pivotField showAll="0">
      <items count="117">
        <item x="86"/>
        <item x="87"/>
        <item x="85"/>
        <item x="88"/>
        <item x="95"/>
        <item x="89"/>
        <item x="84"/>
        <item x="83"/>
        <item x="81"/>
        <item x="3"/>
        <item x="82"/>
        <item x="29"/>
        <item x="90"/>
        <item x="30"/>
        <item x="43"/>
        <item x="25"/>
        <item x="15"/>
        <item x="80"/>
        <item x="72"/>
        <item x="10"/>
        <item x="35"/>
        <item x="92"/>
        <item x="79"/>
        <item x="49"/>
        <item x="93"/>
        <item x="22"/>
        <item x="1"/>
        <item x="37"/>
        <item x="0"/>
        <item x="19"/>
        <item x="18"/>
        <item x="94"/>
        <item x="16"/>
        <item x="97"/>
        <item x="48"/>
        <item x="17"/>
        <item x="96"/>
        <item x="58"/>
        <item x="91"/>
        <item x="32"/>
        <item x="24"/>
        <item x="42"/>
        <item x="6"/>
        <item x="50"/>
        <item x="33"/>
        <item x="99"/>
        <item x="31"/>
        <item x="68"/>
        <item x="70"/>
        <item x="98"/>
        <item x="111"/>
        <item x="12"/>
        <item x="11"/>
        <item x="14"/>
        <item x="7"/>
        <item x="51"/>
        <item x="74"/>
        <item x="5"/>
        <item x="69"/>
        <item x="23"/>
        <item x="27"/>
        <item x="101"/>
        <item x="62"/>
        <item x="2"/>
        <item x="21"/>
        <item x="34"/>
        <item x="55"/>
        <item x="53"/>
        <item x="9"/>
        <item x="76"/>
        <item x="13"/>
        <item x="46"/>
        <item x="28"/>
        <item x="102"/>
        <item x="36"/>
        <item x="45"/>
        <item x="26"/>
        <item x="67"/>
        <item x="41"/>
        <item x="60"/>
        <item x="8"/>
        <item x="47"/>
        <item x="110"/>
        <item x="75"/>
        <item x="113"/>
        <item x="73"/>
        <item x="40"/>
        <item x="63"/>
        <item x="71"/>
        <item x="38"/>
        <item x="20"/>
        <item x="77"/>
        <item x="54"/>
        <item x="39"/>
        <item x="64"/>
        <item x="103"/>
        <item x="78"/>
        <item x="56"/>
        <item x="100"/>
        <item x="52"/>
        <item x="4"/>
        <item x="104"/>
        <item x="112"/>
        <item x="109"/>
        <item x="61"/>
        <item x="66"/>
        <item x="59"/>
        <item x="57"/>
        <item x="114"/>
        <item x="106"/>
        <item x="108"/>
        <item x="105"/>
        <item x="65"/>
        <item x="44"/>
        <item x="107"/>
        <item x="115"/>
        <item t="default"/>
      </items>
    </pivotField>
    <pivotField showAll="0">
      <items count="70">
        <item x="3"/>
        <item x="22"/>
        <item x="26"/>
        <item x="18"/>
        <item x="12"/>
        <item x="53"/>
        <item x="5"/>
        <item x="20"/>
        <item x="2"/>
        <item x="19"/>
        <item x="30"/>
        <item x="17"/>
        <item x="13"/>
        <item x="14"/>
        <item x="23"/>
        <item x="15"/>
        <item x="25"/>
        <item x="16"/>
        <item x="27"/>
        <item x="38"/>
        <item x="11"/>
        <item x="7"/>
        <item x="1"/>
        <item x="33"/>
        <item x="29"/>
        <item x="36"/>
        <item x="24"/>
        <item x="31"/>
        <item x="10"/>
        <item x="43"/>
        <item x="45"/>
        <item x="9"/>
        <item x="6"/>
        <item x="21"/>
        <item x="4"/>
        <item x="67"/>
        <item x="8"/>
        <item x="47"/>
        <item x="42"/>
        <item x="0"/>
        <item x="57"/>
        <item x="48"/>
        <item x="34"/>
        <item x="32"/>
        <item x="51"/>
        <item x="35"/>
        <item x="39"/>
        <item x="59"/>
        <item x="46"/>
        <item x="49"/>
        <item x="56"/>
        <item x="66"/>
        <item x="58"/>
        <item x="50"/>
        <item x="64"/>
        <item x="65"/>
        <item x="44"/>
        <item x="60"/>
        <item x="54"/>
        <item x="62"/>
        <item x="41"/>
        <item x="63"/>
        <item x="61"/>
        <item x="52"/>
        <item x="37"/>
        <item x="55"/>
        <item x="28"/>
        <item x="40"/>
        <item x="68"/>
        <item t="default"/>
      </items>
    </pivotField>
    <pivotField dataField="1" showAll="0">
      <items count="162">
        <item x="109"/>
        <item x="110"/>
        <item x="105"/>
        <item x="107"/>
        <item x="108"/>
        <item x="117"/>
        <item x="134"/>
        <item x="124"/>
        <item x="123"/>
        <item x="98"/>
        <item x="33"/>
        <item x="106"/>
        <item x="111"/>
        <item x="28"/>
        <item x="102"/>
        <item x="116"/>
        <item x="23"/>
        <item x="103"/>
        <item x="136"/>
        <item x="2"/>
        <item x="16"/>
        <item x="39"/>
        <item x="114"/>
        <item x="100"/>
        <item x="115"/>
        <item x="121"/>
        <item x="17"/>
        <item x="130"/>
        <item x="119"/>
        <item x="26"/>
        <item x="10"/>
        <item x="125"/>
        <item x="126"/>
        <item x="142"/>
        <item x="101"/>
        <item x="15"/>
        <item x="60"/>
        <item x="112"/>
        <item x="36"/>
        <item x="18"/>
        <item x="32"/>
        <item x="104"/>
        <item x="20"/>
        <item x="43"/>
        <item x="34"/>
        <item x="86"/>
        <item x="0"/>
        <item x="40"/>
        <item x="52"/>
        <item x="47"/>
        <item x="35"/>
        <item x="122"/>
        <item x="58"/>
        <item x="120"/>
        <item x="29"/>
        <item x="9"/>
        <item x="113"/>
        <item x="139"/>
        <item x="27"/>
        <item x="5"/>
        <item x="128"/>
        <item x="70"/>
        <item x="1"/>
        <item x="87"/>
        <item x="154"/>
        <item x="24"/>
        <item x="25"/>
        <item x="38"/>
        <item x="22"/>
        <item x="11"/>
        <item x="3"/>
        <item x="62"/>
        <item x="135"/>
        <item x="99"/>
        <item x="48"/>
        <item x="31"/>
        <item x="7"/>
        <item x="138"/>
        <item x="93"/>
        <item x="76"/>
        <item x="6"/>
        <item x="8"/>
        <item x="50"/>
        <item x="37"/>
        <item x="13"/>
        <item x="21"/>
        <item x="90"/>
        <item x="41"/>
        <item x="12"/>
        <item x="19"/>
        <item x="30"/>
        <item x="118"/>
        <item x="49"/>
        <item x="59"/>
        <item x="155"/>
        <item x="91"/>
        <item x="4"/>
        <item x="14"/>
        <item x="44"/>
        <item x="45"/>
        <item x="95"/>
        <item x="56"/>
        <item x="88"/>
        <item x="157"/>
        <item x="61"/>
        <item x="55"/>
        <item x="152"/>
        <item x="156"/>
        <item x="67"/>
        <item x="97"/>
        <item x="66"/>
        <item x="71"/>
        <item x="83"/>
        <item x="64"/>
        <item x="159"/>
        <item x="73"/>
        <item x="149"/>
        <item x="63"/>
        <item x="151"/>
        <item x="54"/>
        <item x="42"/>
        <item x="85"/>
        <item x="46"/>
        <item x="72"/>
        <item x="74"/>
        <item x="68"/>
        <item x="144"/>
        <item x="84"/>
        <item x="132"/>
        <item x="51"/>
        <item x="82"/>
        <item x="129"/>
        <item x="89"/>
        <item x="127"/>
        <item x="78"/>
        <item x="94"/>
        <item x="158"/>
        <item x="57"/>
        <item x="65"/>
        <item x="77"/>
        <item x="69"/>
        <item x="137"/>
        <item x="140"/>
        <item x="153"/>
        <item x="131"/>
        <item x="150"/>
        <item x="92"/>
        <item x="145"/>
        <item x="147"/>
        <item x="133"/>
        <item x="143"/>
        <item x="146"/>
        <item x="81"/>
        <item x="141"/>
        <item x="53"/>
        <item x="96"/>
        <item x="80"/>
        <item x="148"/>
        <item x="75"/>
        <item x="79"/>
        <item x="160"/>
        <item t="default"/>
      </items>
    </pivotField>
    <pivotField dataField="1" showAll="0">
      <items count="90">
        <item x="39"/>
        <item x="34"/>
        <item x="27"/>
        <item x="64"/>
        <item x="65"/>
        <item x="63"/>
        <item x="1"/>
        <item x="15"/>
        <item x="8"/>
        <item x="49"/>
        <item x="66"/>
        <item x="9"/>
        <item x="26"/>
        <item x="62"/>
        <item x="16"/>
        <item x="31"/>
        <item x="3"/>
        <item x="32"/>
        <item x="21"/>
        <item x="24"/>
        <item x="61"/>
        <item x="0"/>
        <item x="67"/>
        <item x="29"/>
        <item x="14"/>
        <item x="23"/>
        <item x="43"/>
        <item x="18"/>
        <item x="10"/>
        <item x="12"/>
        <item x="7"/>
        <item x="4"/>
        <item x="30"/>
        <item x="5"/>
        <item x="6"/>
        <item x="20"/>
        <item x="11"/>
        <item x="22"/>
        <item x="13"/>
        <item x="42"/>
        <item x="19"/>
        <item x="46"/>
        <item x="17"/>
        <item x="25"/>
        <item x="48"/>
        <item x="68"/>
        <item x="52"/>
        <item x="58"/>
        <item x="56"/>
        <item x="2"/>
        <item x="36"/>
        <item x="37"/>
        <item x="47"/>
        <item x="35"/>
        <item x="51"/>
        <item x="45"/>
        <item x="59"/>
        <item x="44"/>
        <item x="53"/>
        <item x="33"/>
        <item x="54"/>
        <item x="55"/>
        <item x="60"/>
        <item x="74"/>
        <item x="80"/>
        <item x="57"/>
        <item x="73"/>
        <item x="71"/>
        <item x="78"/>
        <item x="70"/>
        <item x="38"/>
        <item x="40"/>
        <item x="75"/>
        <item x="50"/>
        <item x="41"/>
        <item x="82"/>
        <item x="72"/>
        <item x="69"/>
        <item x="79"/>
        <item x="86"/>
        <item x="83"/>
        <item x="81"/>
        <item x="77"/>
        <item x="76"/>
        <item x="28"/>
        <item x="85"/>
        <item x="84"/>
        <item x="87"/>
        <item x="88"/>
        <item t="default"/>
      </items>
    </pivotField>
    <pivotField dataField="1" showAll="0">
      <items count="121">
        <item x="4"/>
        <item x="11"/>
        <item x="89"/>
        <item x="85"/>
        <item x="31"/>
        <item x="95"/>
        <item x="90"/>
        <item x="17"/>
        <item x="87"/>
        <item x="96"/>
        <item x="28"/>
        <item x="23"/>
        <item x="88"/>
        <item x="0"/>
        <item x="103"/>
        <item x="27"/>
        <item x="86"/>
        <item x="18"/>
        <item x="109"/>
        <item x="8"/>
        <item x="21"/>
        <item x="92"/>
        <item x="33"/>
        <item x="9"/>
        <item x="97"/>
        <item x="83"/>
        <item x="38"/>
        <item x="94"/>
        <item x="6"/>
        <item x="16"/>
        <item x="1"/>
        <item x="2"/>
        <item x="116"/>
        <item x="22"/>
        <item x="93"/>
        <item x="13"/>
        <item x="112"/>
        <item x="20"/>
        <item x="12"/>
        <item x="3"/>
        <item x="26"/>
        <item x="55"/>
        <item x="113"/>
        <item x="45"/>
        <item x="36"/>
        <item x="24"/>
        <item x="49"/>
        <item x="14"/>
        <item x="7"/>
        <item x="82"/>
        <item x="37"/>
        <item x="32"/>
        <item x="74"/>
        <item x="10"/>
        <item x="34"/>
        <item x="43"/>
        <item x="25"/>
        <item x="47"/>
        <item x="29"/>
        <item x="73"/>
        <item x="30"/>
        <item x="15"/>
        <item x="52"/>
        <item x="48"/>
        <item x="98"/>
        <item x="76"/>
        <item x="54"/>
        <item x="110"/>
        <item x="102"/>
        <item x="115"/>
        <item x="114"/>
        <item x="41"/>
        <item x="117"/>
        <item x="78"/>
        <item x="70"/>
        <item x="51"/>
        <item x="50"/>
        <item x="46"/>
        <item x="91"/>
        <item x="5"/>
        <item x="42"/>
        <item x="39"/>
        <item x="35"/>
        <item x="84"/>
        <item x="80"/>
        <item x="19"/>
        <item x="100"/>
        <item x="68"/>
        <item x="108"/>
        <item x="104"/>
        <item x="63"/>
        <item x="61"/>
        <item x="75"/>
        <item x="40"/>
        <item x="118"/>
        <item x="69"/>
        <item x="56"/>
        <item x="44"/>
        <item x="99"/>
        <item x="71"/>
        <item x="111"/>
        <item x="57"/>
        <item x="53"/>
        <item x="77"/>
        <item x="72"/>
        <item x="81"/>
        <item x="106"/>
        <item x="79"/>
        <item x="66"/>
        <item x="58"/>
        <item x="101"/>
        <item x="65"/>
        <item x="62"/>
        <item x="67"/>
        <item x="60"/>
        <item x="105"/>
        <item x="64"/>
        <item x="59"/>
        <item x="107"/>
        <item x="119"/>
        <item t="default"/>
      </items>
    </pivotField>
    <pivotField dataField="1" showAll="0">
      <items count="117">
        <item x="86"/>
        <item x="87"/>
        <item x="85"/>
        <item x="88"/>
        <item x="95"/>
        <item x="89"/>
        <item x="84"/>
        <item x="83"/>
        <item x="81"/>
        <item x="3"/>
        <item x="82"/>
        <item x="29"/>
        <item x="90"/>
        <item x="30"/>
        <item x="43"/>
        <item x="25"/>
        <item x="15"/>
        <item x="80"/>
        <item x="72"/>
        <item x="10"/>
        <item x="35"/>
        <item x="92"/>
        <item x="79"/>
        <item x="49"/>
        <item x="93"/>
        <item x="22"/>
        <item x="1"/>
        <item x="37"/>
        <item x="0"/>
        <item x="19"/>
        <item x="18"/>
        <item x="94"/>
        <item x="16"/>
        <item x="97"/>
        <item x="48"/>
        <item x="17"/>
        <item x="96"/>
        <item x="58"/>
        <item x="91"/>
        <item x="32"/>
        <item x="24"/>
        <item x="42"/>
        <item x="6"/>
        <item x="50"/>
        <item x="33"/>
        <item x="99"/>
        <item x="31"/>
        <item x="68"/>
        <item x="70"/>
        <item x="98"/>
        <item x="111"/>
        <item x="12"/>
        <item x="11"/>
        <item x="14"/>
        <item x="7"/>
        <item x="51"/>
        <item x="74"/>
        <item x="5"/>
        <item x="69"/>
        <item x="23"/>
        <item x="27"/>
        <item x="101"/>
        <item x="62"/>
        <item x="2"/>
        <item x="21"/>
        <item x="34"/>
        <item x="55"/>
        <item x="53"/>
        <item x="9"/>
        <item x="76"/>
        <item x="13"/>
        <item x="46"/>
        <item x="28"/>
        <item x="102"/>
        <item x="36"/>
        <item x="45"/>
        <item x="26"/>
        <item x="67"/>
        <item x="41"/>
        <item x="60"/>
        <item x="8"/>
        <item x="47"/>
        <item x="110"/>
        <item x="75"/>
        <item x="113"/>
        <item x="73"/>
        <item x="40"/>
        <item x="63"/>
        <item x="71"/>
        <item x="38"/>
        <item x="20"/>
        <item x="77"/>
        <item x="54"/>
        <item x="39"/>
        <item x="64"/>
        <item x="103"/>
        <item x="78"/>
        <item x="56"/>
        <item x="100"/>
        <item x="52"/>
        <item x="4"/>
        <item x="104"/>
        <item x="112"/>
        <item x="109"/>
        <item x="61"/>
        <item x="66"/>
        <item x="59"/>
        <item x="57"/>
        <item x="114"/>
        <item x="106"/>
        <item x="108"/>
        <item x="105"/>
        <item x="65"/>
        <item x="44"/>
        <item x="107"/>
        <item x="115"/>
        <item t="default"/>
      </items>
    </pivotField>
    <pivotField dataField="1" showAll="0">
      <items count="70">
        <item x="3"/>
        <item x="22"/>
        <item x="26"/>
        <item x="18"/>
        <item x="12"/>
        <item x="53"/>
        <item x="5"/>
        <item x="20"/>
        <item x="2"/>
        <item x="19"/>
        <item x="30"/>
        <item x="17"/>
        <item x="13"/>
        <item x="14"/>
        <item x="23"/>
        <item x="15"/>
        <item x="25"/>
        <item x="16"/>
        <item x="27"/>
        <item x="38"/>
        <item x="11"/>
        <item x="7"/>
        <item x="1"/>
        <item x="33"/>
        <item x="29"/>
        <item x="36"/>
        <item x="24"/>
        <item x="31"/>
        <item x="10"/>
        <item x="43"/>
        <item x="45"/>
        <item x="9"/>
        <item x="6"/>
        <item x="21"/>
        <item x="4"/>
        <item x="67"/>
        <item x="8"/>
        <item x="47"/>
        <item x="42"/>
        <item x="0"/>
        <item x="57"/>
        <item x="48"/>
        <item x="34"/>
        <item x="32"/>
        <item x="51"/>
        <item x="35"/>
        <item x="39"/>
        <item x="59"/>
        <item x="46"/>
        <item x="49"/>
        <item x="56"/>
        <item x="66"/>
        <item x="58"/>
        <item x="50"/>
        <item x="64"/>
        <item x="65"/>
        <item x="44"/>
        <item x="60"/>
        <item x="54"/>
        <item x="62"/>
        <item x="41"/>
        <item x="63"/>
        <item x="61"/>
        <item x="52"/>
        <item x="37"/>
        <item x="55"/>
        <item x="28"/>
        <item x="40"/>
        <item x="68"/>
        <item t="default"/>
      </items>
    </pivotField>
    <pivotField showAll="0"/>
    <pivotField showAll="0"/>
    <pivotField showAll="0">
      <items count="68">
        <item x="0"/>
        <item x="3"/>
        <item x="16"/>
        <item x="12"/>
        <item x="2"/>
        <item x="5"/>
        <item x="42"/>
        <item x="37"/>
        <item x="47"/>
        <item x="8"/>
        <item x="53"/>
        <item x="64"/>
        <item x="4"/>
        <item x="44"/>
        <item x="65"/>
        <item x="41"/>
        <item x="46"/>
        <item x="27"/>
        <item x="10"/>
        <item x="33"/>
        <item x="55"/>
        <item x="7"/>
        <item x="1"/>
        <item x="22"/>
        <item x="13"/>
        <item x="11"/>
        <item x="28"/>
        <item x="51"/>
        <item x="15"/>
        <item x="35"/>
        <item x="17"/>
        <item x="30"/>
        <item x="31"/>
        <item x="39"/>
        <item x="34"/>
        <item x="40"/>
        <item x="49"/>
        <item x="19"/>
        <item x="36"/>
        <item x="43"/>
        <item x="18"/>
        <item x="6"/>
        <item x="9"/>
        <item x="63"/>
        <item x="61"/>
        <item x="23"/>
        <item x="62"/>
        <item x="48"/>
        <item x="21"/>
        <item x="50"/>
        <item x="14"/>
        <item x="56"/>
        <item x="45"/>
        <item x="57"/>
        <item x="52"/>
        <item x="20"/>
        <item x="32"/>
        <item x="24"/>
        <item x="54"/>
        <item x="59"/>
        <item x="26"/>
        <item x="58"/>
        <item x="38"/>
        <item x="60"/>
        <item x="25"/>
        <item x="29"/>
        <item x="66"/>
        <item t="default"/>
      </items>
    </pivotField>
    <pivotField showAll="0">
      <items count="150">
        <item x="104"/>
        <item x="102"/>
        <item x="103"/>
        <item x="105"/>
        <item x="100"/>
        <item x="33"/>
        <item x="118"/>
        <item x="117"/>
        <item x="101"/>
        <item x="28"/>
        <item x="23"/>
        <item x="99"/>
        <item x="110"/>
        <item x="111"/>
        <item x="2"/>
        <item x="16"/>
        <item x="39"/>
        <item x="109"/>
        <item x="127"/>
        <item x="17"/>
        <item x="98"/>
        <item x="106"/>
        <item x="26"/>
        <item x="10"/>
        <item x="15"/>
        <item x="60"/>
        <item x="36"/>
        <item x="18"/>
        <item x="32"/>
        <item x="20"/>
        <item x="43"/>
        <item x="34"/>
        <item x="119"/>
        <item x="0"/>
        <item x="40"/>
        <item x="114"/>
        <item x="52"/>
        <item x="107"/>
        <item x="47"/>
        <item x="35"/>
        <item x="113"/>
        <item x="58"/>
        <item x="116"/>
        <item x="29"/>
        <item x="115"/>
        <item x="9"/>
        <item x="27"/>
        <item x="5"/>
        <item x="108"/>
        <item x="70"/>
        <item x="1"/>
        <item x="24"/>
        <item x="90"/>
        <item x="25"/>
        <item x="38"/>
        <item x="22"/>
        <item x="139"/>
        <item x="11"/>
        <item x="3"/>
        <item x="62"/>
        <item x="123"/>
        <item x="48"/>
        <item x="31"/>
        <item x="7"/>
        <item x="128"/>
        <item x="140"/>
        <item x="6"/>
        <item x="122"/>
        <item x="8"/>
        <item x="50"/>
        <item x="37"/>
        <item x="13"/>
        <item x="21"/>
        <item x="41"/>
        <item x="12"/>
        <item x="19"/>
        <item x="30"/>
        <item x="142"/>
        <item x="49"/>
        <item x="59"/>
        <item x="93"/>
        <item x="4"/>
        <item x="14"/>
        <item x="44"/>
        <item x="45"/>
        <item x="56"/>
        <item x="129"/>
        <item x="61"/>
        <item x="55"/>
        <item x="71"/>
        <item x="112"/>
        <item x="67"/>
        <item x="85"/>
        <item x="66"/>
        <item x="97"/>
        <item x="64"/>
        <item x="87"/>
        <item x="63"/>
        <item x="54"/>
        <item x="144"/>
        <item x="42"/>
        <item x="46"/>
        <item x="72"/>
        <item x="77"/>
        <item x="68"/>
        <item x="91"/>
        <item x="146"/>
        <item x="89"/>
        <item x="51"/>
        <item x="137"/>
        <item x="92"/>
        <item x="121"/>
        <item x="120"/>
        <item x="74"/>
        <item x="125"/>
        <item x="57"/>
        <item x="65"/>
        <item x="145"/>
        <item x="86"/>
        <item x="69"/>
        <item x="95"/>
        <item x="83"/>
        <item x="141"/>
        <item x="88"/>
        <item x="143"/>
        <item x="79"/>
        <item x="78"/>
        <item x="80"/>
        <item x="73"/>
        <item x="134"/>
        <item x="147"/>
        <item x="136"/>
        <item x="94"/>
        <item x="124"/>
        <item x="138"/>
        <item x="126"/>
        <item x="84"/>
        <item x="131"/>
        <item x="53"/>
        <item x="75"/>
        <item x="130"/>
        <item x="96"/>
        <item x="132"/>
        <item x="133"/>
        <item x="82"/>
        <item x="135"/>
        <item x="76"/>
        <item x="81"/>
        <item x="148"/>
        <item t="default"/>
      </items>
    </pivotField>
    <pivotField showAll="0">
      <items count="86">
        <item x="63"/>
        <item x="64"/>
        <item x="62"/>
        <item x="14"/>
        <item x="7"/>
        <item x="61"/>
        <item x="65"/>
        <item x="23"/>
        <item x="15"/>
        <item x="60"/>
        <item x="2"/>
        <item x="37"/>
        <item x="19"/>
        <item x="8"/>
        <item x="41"/>
        <item x="0"/>
        <item x="59"/>
        <item x="26"/>
        <item x="13"/>
        <item x="24"/>
        <item x="21"/>
        <item x="40"/>
        <item x="9"/>
        <item x="11"/>
        <item x="6"/>
        <item x="5"/>
        <item x="17"/>
        <item x="4"/>
        <item x="3"/>
        <item x="10"/>
        <item x="20"/>
        <item x="12"/>
        <item x="27"/>
        <item x="18"/>
        <item x="35"/>
        <item x="16"/>
        <item x="22"/>
        <item x="46"/>
        <item x="29"/>
        <item x="58"/>
        <item x="33"/>
        <item x="50"/>
        <item x="1"/>
        <item x="55"/>
        <item x="67"/>
        <item x="34"/>
        <item x="32"/>
        <item x="48"/>
        <item x="51"/>
        <item x="49"/>
        <item x="45"/>
        <item x="42"/>
        <item x="28"/>
        <item x="52"/>
        <item x="31"/>
        <item x="53"/>
        <item x="54"/>
        <item x="57"/>
        <item x="71"/>
        <item x="76"/>
        <item x="56"/>
        <item x="70"/>
        <item x="68"/>
        <item x="74"/>
        <item x="36"/>
        <item x="30"/>
        <item x="43"/>
        <item x="72"/>
        <item x="47"/>
        <item x="39"/>
        <item x="44"/>
        <item x="78"/>
        <item x="69"/>
        <item x="66"/>
        <item x="75"/>
        <item x="82"/>
        <item x="79"/>
        <item x="77"/>
        <item x="73"/>
        <item x="25"/>
        <item x="81"/>
        <item x="80"/>
        <item x="38"/>
        <item x="83"/>
        <item x="84"/>
        <item t="default"/>
      </items>
    </pivotField>
    <pivotField showAll="0"/>
    <pivotField showAll="0"/>
    <pivotField showAll="0"/>
    <pivotField showAll="0"/>
    <pivotField showAll="0">
      <items count="90">
        <item x="39"/>
        <item x="34"/>
        <item x="27"/>
        <item x="64"/>
        <item x="65"/>
        <item x="63"/>
        <item x="1"/>
        <item x="15"/>
        <item x="8"/>
        <item x="49"/>
        <item x="66"/>
        <item x="9"/>
        <item x="26"/>
        <item x="62"/>
        <item x="16"/>
        <item x="31"/>
        <item x="3"/>
        <item x="32"/>
        <item x="21"/>
        <item x="24"/>
        <item x="61"/>
        <item x="0"/>
        <item x="67"/>
        <item x="29"/>
        <item x="14"/>
        <item x="23"/>
        <item x="43"/>
        <item x="18"/>
        <item x="10"/>
        <item x="12"/>
        <item x="7"/>
        <item x="4"/>
        <item x="30"/>
        <item x="5"/>
        <item x="6"/>
        <item x="20"/>
        <item x="11"/>
        <item x="22"/>
        <item x="13"/>
        <item x="42"/>
        <item x="19"/>
        <item x="46"/>
        <item x="17"/>
        <item x="25"/>
        <item x="48"/>
        <item x="68"/>
        <item x="52"/>
        <item x="58"/>
        <item x="56"/>
        <item x="2"/>
        <item x="36"/>
        <item x="37"/>
        <item x="47"/>
        <item x="35"/>
        <item x="51"/>
        <item x="45"/>
        <item x="59"/>
        <item x="44"/>
        <item x="53"/>
        <item x="33"/>
        <item x="54"/>
        <item x="55"/>
        <item x="60"/>
        <item x="74"/>
        <item x="80"/>
        <item x="57"/>
        <item x="73"/>
        <item x="71"/>
        <item x="78"/>
        <item x="70"/>
        <item x="38"/>
        <item x="40"/>
        <item x="75"/>
        <item x="50"/>
        <item x="41"/>
        <item x="82"/>
        <item x="72"/>
        <item x="69"/>
        <item x="79"/>
        <item x="86"/>
        <item x="83"/>
        <item x="81"/>
        <item x="77"/>
        <item x="76"/>
        <item x="28"/>
        <item x="85"/>
        <item x="84"/>
        <item x="87"/>
        <item x="88"/>
        <item t="default"/>
      </items>
    </pivotField>
    <pivotField showAll="0"/>
    <pivotField showAll="0"/>
    <pivotField showAll="0"/>
    <pivotField showAll="0">
      <items count="8">
        <item x="5"/>
        <item x="1"/>
        <item x="0"/>
        <item x="2"/>
        <item x="3"/>
        <item x="4"/>
        <item x="6"/>
        <item t="default"/>
      </items>
    </pivotField>
    <pivotField showAll="0"/>
    <pivotField showAll="0"/>
    <pivotField showAll="0"/>
    <pivotField showAll="0">
      <items count="212">
        <item x="136"/>
        <item x="125"/>
        <item x="134"/>
        <item x="137"/>
        <item x="135"/>
        <item x="1"/>
        <item x="138"/>
        <item x="123"/>
        <item x="140"/>
        <item x="165"/>
        <item x="3"/>
        <item x="143"/>
        <item x="131"/>
        <item x="128"/>
        <item x="142"/>
        <item x="42"/>
        <item x="175"/>
        <item x="160"/>
        <item x="155"/>
        <item x="95"/>
        <item x="57"/>
        <item x="133"/>
        <item x="90"/>
        <item x="173"/>
        <item x="146"/>
        <item x="141"/>
        <item x="127"/>
        <item x="150"/>
        <item x="97"/>
        <item x="31"/>
        <item x="129"/>
        <item x="53"/>
        <item x="145"/>
        <item x="2"/>
        <item x="148"/>
        <item x="24"/>
        <item x="46"/>
        <item x="79"/>
        <item x="107"/>
        <item x="16"/>
        <item x="32"/>
        <item x="36"/>
        <item x="151"/>
        <item x="100"/>
        <item x="130"/>
        <item x="198"/>
        <item x="66"/>
        <item x="52"/>
        <item x="115"/>
        <item x="197"/>
        <item x="6"/>
        <item x="8"/>
        <item x="4"/>
        <item x="156"/>
        <item x="190"/>
        <item x="101"/>
        <item x="201"/>
        <item x="185"/>
        <item x="49"/>
        <item x="73"/>
        <item x="87"/>
        <item x="118"/>
        <item x="9"/>
        <item x="28"/>
        <item x="56"/>
        <item x="158"/>
        <item x="51"/>
        <item x="202"/>
        <item x="106"/>
        <item x="205"/>
        <item x="153"/>
        <item x="195"/>
        <item x="147"/>
        <item x="65"/>
        <item x="191"/>
        <item x="78"/>
        <item x="122"/>
        <item x="171"/>
        <item x="181"/>
        <item x="111"/>
        <item x="152"/>
        <item x="54"/>
        <item x="10"/>
        <item x="68"/>
        <item x="204"/>
        <item x="11"/>
        <item x="113"/>
        <item x="102"/>
        <item x="69"/>
        <item x="29"/>
        <item x="110"/>
        <item x="132"/>
        <item x="83"/>
        <item x="63"/>
        <item x="149"/>
        <item x="139"/>
        <item x="207"/>
        <item x="170"/>
        <item x="61"/>
        <item x="47"/>
        <item x="19"/>
        <item x="44"/>
        <item x="203"/>
        <item x="59"/>
        <item x="0"/>
        <item x="20"/>
        <item x="186"/>
        <item x="196"/>
        <item x="48"/>
        <item x="40"/>
        <item x="112"/>
        <item x="81"/>
        <item x="144"/>
        <item x="104"/>
        <item x="84"/>
        <item x="35"/>
        <item x="108"/>
        <item x="33"/>
        <item x="7"/>
        <item x="126"/>
        <item x="27"/>
        <item x="206"/>
        <item x="43"/>
        <item x="193"/>
        <item x="13"/>
        <item x="157"/>
        <item x="93"/>
        <item x="166"/>
        <item x="41"/>
        <item x="200"/>
        <item x="167"/>
        <item x="71"/>
        <item x="74"/>
        <item x="60"/>
        <item x="96"/>
        <item x="116"/>
        <item x="109"/>
        <item x="85"/>
        <item x="161"/>
        <item x="12"/>
        <item x="159"/>
        <item x="17"/>
        <item x="30"/>
        <item x="168"/>
        <item x="26"/>
        <item x="103"/>
        <item x="80"/>
        <item x="39"/>
        <item x="82"/>
        <item x="55"/>
        <item x="105"/>
        <item x="50"/>
        <item x="34"/>
        <item x="70"/>
        <item x="14"/>
        <item x="25"/>
        <item x="5"/>
        <item x="15"/>
        <item x="124"/>
        <item x="178"/>
        <item x="67"/>
        <item x="208"/>
        <item x="94"/>
        <item x="183"/>
        <item x="23"/>
        <item x="89"/>
        <item x="76"/>
        <item x="21"/>
        <item x="184"/>
        <item x="194"/>
        <item x="177"/>
        <item x="38"/>
        <item x="37"/>
        <item x="189"/>
        <item x="18"/>
        <item x="62"/>
        <item x="72"/>
        <item x="75"/>
        <item x="199"/>
        <item x="77"/>
        <item x="179"/>
        <item x="64"/>
        <item x="176"/>
        <item x="45"/>
        <item x="121"/>
        <item x="88"/>
        <item x="209"/>
        <item x="182"/>
        <item x="119"/>
        <item x="162"/>
        <item x="114"/>
        <item x="92"/>
        <item x="188"/>
        <item x="22"/>
        <item x="163"/>
        <item x="180"/>
        <item x="154"/>
        <item x="98"/>
        <item x="174"/>
        <item x="172"/>
        <item x="117"/>
        <item x="164"/>
        <item x="187"/>
        <item x="58"/>
        <item x="169"/>
        <item x="91"/>
        <item x="86"/>
        <item x="99"/>
        <item x="120"/>
        <item x="192"/>
        <item x="210"/>
        <item t="default"/>
      </items>
    </pivotField>
    <pivotField showAll="0">
      <items count="212">
        <item x="48"/>
        <item x="134"/>
        <item x="145"/>
        <item x="135"/>
        <item x="131"/>
        <item x="87"/>
        <item x="133"/>
        <item x="37"/>
        <item x="113"/>
        <item x="2"/>
        <item x="57"/>
        <item x="16"/>
        <item x="95"/>
        <item x="97"/>
        <item x="88"/>
        <item x="146"/>
        <item x="33"/>
        <item x="17"/>
        <item x="153"/>
        <item x="127"/>
        <item x="98"/>
        <item x="1"/>
        <item x="132"/>
        <item x="142"/>
        <item x="152"/>
        <item x="112"/>
        <item x="130"/>
        <item x="150"/>
        <item x="59"/>
        <item x="157"/>
        <item x="156"/>
        <item x="0"/>
        <item x="138"/>
        <item x="105"/>
        <item x="123"/>
        <item x="38"/>
        <item x="8"/>
        <item x="31"/>
        <item x="99"/>
        <item x="126"/>
        <item x="77"/>
        <item x="68"/>
        <item x="32"/>
        <item x="23"/>
        <item x="7"/>
        <item x="124"/>
        <item x="14"/>
        <item x="22"/>
        <item x="11"/>
        <item x="158"/>
        <item x="167"/>
        <item x="82"/>
        <item x="4"/>
        <item x="147"/>
        <item x="86"/>
        <item x="24"/>
        <item x="3"/>
        <item x="168"/>
        <item x="18"/>
        <item x="44"/>
        <item x="136"/>
        <item x="76"/>
        <item x="155"/>
        <item x="137"/>
        <item x="63"/>
        <item x="84"/>
        <item x="56"/>
        <item x="47"/>
        <item x="139"/>
        <item x="202"/>
        <item x="101"/>
        <item x="62"/>
        <item x="90"/>
        <item x="78"/>
        <item x="117"/>
        <item x="74"/>
        <item x="9"/>
        <item x="151"/>
        <item x="172"/>
        <item x="75"/>
        <item x="144"/>
        <item x="166"/>
        <item x="81"/>
        <item x="96"/>
        <item x="30"/>
        <item x="41"/>
        <item x="29"/>
        <item x="143"/>
        <item x="58"/>
        <item x="121"/>
        <item x="140"/>
        <item x="21"/>
        <item x="5"/>
        <item x="15"/>
        <item x="129"/>
        <item x="89"/>
        <item x="66"/>
        <item x="116"/>
        <item x="70"/>
        <item x="128"/>
        <item x="53"/>
        <item x="35"/>
        <item x="125"/>
        <item x="20"/>
        <item x="181"/>
        <item x="28"/>
        <item x="171"/>
        <item x="52"/>
        <item x="36"/>
        <item x="69"/>
        <item x="42"/>
        <item x="10"/>
        <item x="26"/>
        <item x="193"/>
        <item x="104"/>
        <item x="60"/>
        <item x="114"/>
        <item x="178"/>
        <item x="46"/>
        <item x="141"/>
        <item x="186"/>
        <item x="103"/>
        <item x="107"/>
        <item x="39"/>
        <item x="93"/>
        <item x="6"/>
        <item x="175"/>
        <item x="149"/>
        <item x="72"/>
        <item x="187"/>
        <item x="80"/>
        <item x="43"/>
        <item x="115"/>
        <item x="67"/>
        <item x="54"/>
        <item x="110"/>
        <item x="25"/>
        <item x="200"/>
        <item x="73"/>
        <item x="83"/>
        <item x="71"/>
        <item x="185"/>
        <item x="94"/>
        <item x="100"/>
        <item x="111"/>
        <item x="102"/>
        <item x="188"/>
        <item x="51"/>
        <item x="162"/>
        <item x="13"/>
        <item x="50"/>
        <item x="176"/>
        <item x="169"/>
        <item x="190"/>
        <item x="119"/>
        <item x="163"/>
        <item x="92"/>
        <item x="65"/>
        <item x="170"/>
        <item x="64"/>
        <item x="40"/>
        <item x="160"/>
        <item x="184"/>
        <item x="55"/>
        <item x="196"/>
        <item x="154"/>
        <item x="91"/>
        <item x="180"/>
        <item x="27"/>
        <item x="118"/>
        <item x="34"/>
        <item x="61"/>
        <item x="173"/>
        <item x="108"/>
        <item x="109"/>
        <item x="165"/>
        <item x="195"/>
        <item x="12"/>
        <item x="207"/>
        <item x="203"/>
        <item x="120"/>
        <item x="159"/>
        <item x="85"/>
        <item x="201"/>
        <item x="19"/>
        <item x="204"/>
        <item x="49"/>
        <item x="106"/>
        <item x="205"/>
        <item x="177"/>
        <item x="174"/>
        <item x="197"/>
        <item x="148"/>
        <item x="179"/>
        <item x="199"/>
        <item x="79"/>
        <item x="122"/>
        <item x="183"/>
        <item x="161"/>
        <item x="208"/>
        <item x="45"/>
        <item x="194"/>
        <item x="191"/>
        <item x="182"/>
        <item x="198"/>
        <item x="164"/>
        <item x="189"/>
        <item x="209"/>
        <item x="206"/>
        <item x="192"/>
        <item x="210"/>
        <item t="default"/>
      </items>
    </pivotField>
    <pivotField showAll="0"/>
    <pivotField showAll="0"/>
  </pivotFields>
  <rowFields count="1">
    <field x="0"/>
  </rowFields>
  <rowItems count="2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totalPickup" fld="2" baseField="0" baseItem="21"/>
    <dataField name="Sum of onTimePickup" fld="7" baseField="0" baseItem="3"/>
    <dataField name="Sum of ontimeCriticalDelivery" fld="8" baseField="0" baseItem="3"/>
    <dataField name="Sum of ontimeBusinessDelivery" fld="9" baseField="0" baseItem="3"/>
    <dataField name="Sum of ontimePrivateDelivery" fld="10" baseField="0" baseItem="3"/>
    <dataField name="Sum of totalDelivery" fld="1" baseField="0" baseItem="3"/>
    <dataField name="Sum of onTimeDelivery" fld="6" baseField="0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214" firstHeaderRow="0" firstDataRow="1" firstDataCol="1"/>
  <pivotFields count="49">
    <pivotField axis="axisRow" showAll="0">
      <items count="2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h="1" x="210"/>
        <item t="default"/>
      </items>
    </pivotField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totalPickup" fld="2" baseField="0" baseItem="0"/>
    <dataField name="Sum of onTimePickup" fld="7" baseField="0" baseItem="0"/>
    <dataField name="Sum of ontimeCriticalDelivery" fld="8" baseField="0" baseItem="0"/>
    <dataField name="Sum of ontimeBusinessDelivery" fld="9" baseField="0" baseItem="0"/>
    <dataField name="Sum of ontimePrivateDelivery" fld="10" baseField="0" baseItem="0"/>
    <dataField name="Sum of totalDelivery" fld="1" baseField="0" baseItem="0"/>
    <dataField name="Sum of onTimeDeliver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FINALreport_pilot_midNov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Tabell3" displayName="Tabell3" ref="A1:L101" totalsRowShown="0" headerRowDxfId="58" dataDxfId="57">
  <tableColumns count="12">
    <tableColumn id="1" name="Row no. Pt 1" dataDxfId="56"/>
    <tableColumn id="2" name="X coordinates (lat) pt 1" dataDxfId="55"/>
    <tableColumn id="3" name="Y coordinates (lon) pt 1" dataDxfId="54"/>
    <tableColumn id="4" name="Row no. Pt 2" dataDxfId="53"/>
    <tableColumn id="5" name="X coordinates (lat) pt 2" dataDxfId="52"/>
    <tableColumn id="6" name="Y coordinates (lon) pt2" dataDxfId="51"/>
    <tableColumn id="8" name="Direct distance" dataDxfId="50">
      <calculatedColumnFormula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calculatedColumnFormula>
    </tableColumn>
    <tableColumn id="9" name="Estimated distance" dataDxfId="49">
      <calculatedColumnFormula>Tabell4[a]*Tabell3[[#This Row],[Direct distance]]^Tabell4[b]</calculatedColumnFormula>
    </tableColumn>
    <tableColumn id="10" name="Real distance in km (google maps)" dataDxfId="48"/>
    <tableColumn id="11" name="Error" dataDxfId="47">
      <calculatedColumnFormula>I2-H2</calculatedColumnFormula>
    </tableColumn>
    <tableColumn id="12" name="Squared error" dataDxfId="46">
      <calculatedColumnFormula>J2^2</calculatedColumnFormula>
    </tableColumn>
    <tableColumn id="16" name="Absolute error" dataDxfId="45">
      <calculatedColumnFormula>ABS(Tabell3[[#This Row],[Error]])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4" displayName="Tabell4" ref="N1:O2" totalsRowShown="0" headerRowDxfId="44" dataDxfId="43">
  <tableColumns count="2">
    <tableColumn id="1" name="a" dataDxfId="42"/>
    <tableColumn id="2" name="b" dataDxfId="41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ell5" displayName="Tabell5" ref="N4:Q5" totalsRowShown="0" headerRowDxfId="40" dataDxfId="39">
  <tableColumns count="4">
    <tableColumn id="1" name="Sum of squared errors" dataDxfId="38">
      <calculatedColumnFormula>SUM(K2:K101)</calculatedColumnFormula>
    </tableColumn>
    <tableColumn id="2" name="Sum of absolute errors" dataDxfId="37">
      <calculatedColumnFormula>SUM(Tabell3[Absolute error])</calculatedColumnFormula>
    </tableColumn>
    <tableColumn id="3" name="Sum of error" dataDxfId="36">
      <calculatedColumnFormula>SUM(Tabell3[Error])</calculatedColumnFormula>
    </tableColumn>
    <tableColumn id="4" name="Max error" dataDxfId="35">
      <calculatedColumnFormula>MAX(Tabell3[Absolute error])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AH212" totalsRowShown="0" headerRowDxfId="34" dataDxfId="33" tableBorderDxfId="32">
  <autoFilter ref="A1:AH212"/>
  <tableColumns count="34">
    <tableColumn id="1" name="Date" dataDxfId="31"/>
    <tableColumn id="2" name="totalDelivery" dataDxfId="30"/>
    <tableColumn id="3" name="totalPickup" dataDxfId="29"/>
    <tableColumn id="4" name="totalCriticalDelivery" dataDxfId="28"/>
    <tableColumn id="5" name="totalBusinessDelivery" dataDxfId="27"/>
    <tableColumn id="6" name="totalPrivateDelivery" dataDxfId="26"/>
    <tableColumn id="7" name="onTimeDelivery" dataDxfId="25"/>
    <tableColumn id="8" name="onTimePickup" dataDxfId="24"/>
    <tableColumn id="9" name="ontimeCriticalDelivery" dataDxfId="23"/>
    <tableColumn id="10" name="ontimeBusinessDelivery" dataDxfId="22"/>
    <tableColumn id="11" name="ontimePrivateDelivery" dataDxfId="21"/>
    <tableColumn id="12" name="totalTraveledDistance" dataDxfId="20"/>
    <tableColumn id="13" name="totalTraveledTime" dataDxfId="19"/>
    <tableColumn id="14" name="numberOfPostponedServices" dataDxfId="18"/>
    <tableColumn id="15" name="VANtotalDelivery" dataDxfId="17"/>
    <tableColumn id="16" name="VANtotalPickup" dataDxfId="16"/>
    <tableColumn id="17" name="VANtotalCriticalDelivery" dataDxfId="15"/>
    <tableColumn id="18" name="VANtotalBusinessDelivery" dataDxfId="14"/>
    <tableColumn id="19" name="VANtotalPrivateDelivery" dataDxfId="13"/>
    <tableColumn id="20" name="VANonTimeDelivery" dataDxfId="12"/>
    <tableColumn id="21" name="VANonTimePickup" dataDxfId="11"/>
    <tableColumn id="22" name="VANontimeCriticalDelivery" dataDxfId="10"/>
    <tableColumn id="23" name="VANontimeBusinessDelivery" dataDxfId="9"/>
    <tableColumn id="24" name="VANontimePrivateDelivery" dataDxfId="8"/>
    <tableColumn id="25" name="NumberOfusedVans" dataDxfId="7"/>
    <tableColumn id="26" name="VANtotalTraveledDistance" dataDxfId="6"/>
    <tableColumn id="27" name="VANtotalTraveledTime" dataDxfId="5"/>
    <tableColumn id="28" name="VANnumberOfPostponedServices" dataDxfId="4"/>
    <tableColumn id="29" name="VAN_deliverywieghtPerCapacity" dataDxfId="3"/>
    <tableColumn id="30" name="VAN_pickUpWieghtPerCapacity" dataDxfId="2"/>
    <tableColumn id="31" name="TotalNotDeliverable" dataDxfId="1"/>
    <tableColumn id="32" name="VANTotalTrips" dataDxfId="0"/>
    <tableColumn id="33" name="CU.Delivery" dataCellStyle="Normal">
      <calculatedColumnFormula>Table5[[#This Row],[VAN_deliverywieghtPerCapacity]]/Table5[[#This Row],[NumberOfusedVans]]</calculatedColumnFormula>
    </tableColumn>
    <tableColumn id="34" name="CU.PU" dataCellStyle="Normal">
      <calculatedColumnFormula>ABS(Table5[[#This Row],[VAN_pickUpWieghtPerCapacity]])/Table5[[#This Row],[NumberOfusedVans]]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workbookViewId="0">
      <selection activeCell="G51" sqref="G51"/>
    </sheetView>
  </sheetViews>
  <sheetFormatPr baseColWidth="10" defaultColWidth="11.42578125" defaultRowHeight="15" x14ac:dyDescent="0.25"/>
  <cols>
    <col min="2" max="2" width="7" customWidth="1"/>
    <col min="3" max="3" width="19.85546875" customWidth="1"/>
    <col min="4" max="4" width="12.85546875" customWidth="1"/>
    <col min="5" max="5" width="17.7109375" customWidth="1"/>
    <col min="6" max="6" width="18.7109375" bestFit="1" customWidth="1"/>
    <col min="7" max="7" width="10" customWidth="1"/>
    <col min="8" max="8" width="11" customWidth="1"/>
    <col min="9" max="9" width="8.7109375" customWidth="1"/>
    <col min="10" max="10" width="8" bestFit="1" customWidth="1"/>
    <col min="15" max="15" width="19.85546875" customWidth="1"/>
  </cols>
  <sheetData>
    <row r="1" spans="2:15" x14ac:dyDescent="0.25">
      <c r="B1" s="117" t="s">
        <v>194</v>
      </c>
      <c r="C1" s="117"/>
      <c r="D1" s="117"/>
      <c r="E1" s="117"/>
      <c r="F1" s="117"/>
      <c r="G1" s="117"/>
      <c r="H1" s="117"/>
      <c r="I1" s="8"/>
      <c r="J1" s="8"/>
      <c r="K1" s="8"/>
      <c r="L1" s="8"/>
      <c r="M1" s="8"/>
      <c r="N1" s="8"/>
      <c r="O1" s="8"/>
    </row>
    <row r="2" spans="2:15" x14ac:dyDescent="0.25">
      <c r="B2" s="46" t="s">
        <v>109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x14ac:dyDescent="0.25">
      <c r="B3" s="48">
        <v>1</v>
      </c>
      <c r="C3" s="49" t="s">
        <v>110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2:15" x14ac:dyDescent="0.25">
      <c r="B4" s="48">
        <v>2</v>
      </c>
      <c r="C4" s="49" t="s">
        <v>111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5" x14ac:dyDescent="0.25">
      <c r="B5" s="48">
        <v>3</v>
      </c>
      <c r="C5" s="49" t="s">
        <v>112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x14ac:dyDescent="0.25">
      <c r="B6" s="48">
        <v>4</v>
      </c>
      <c r="C6" s="49" t="s">
        <v>113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x14ac:dyDescent="0.25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5" x14ac:dyDescent="0.25">
      <c r="B8" s="46" t="s">
        <v>114</v>
      </c>
      <c r="C8" s="46"/>
      <c r="D8" s="46"/>
      <c r="E8" s="46"/>
      <c r="F8" s="46"/>
      <c r="G8" s="46"/>
      <c r="H8" s="46"/>
      <c r="I8" s="46"/>
      <c r="J8" s="46"/>
      <c r="K8" s="46"/>
      <c r="L8" s="120" t="s">
        <v>195</v>
      </c>
      <c r="M8" s="46"/>
      <c r="N8" s="46"/>
      <c r="O8" s="47"/>
    </row>
    <row r="9" spans="2:15" x14ac:dyDescent="0.25">
      <c r="B9" s="119">
        <v>1</v>
      </c>
      <c r="C9" s="50" t="s">
        <v>115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x14ac:dyDescent="0.25">
      <c r="B10" s="119">
        <v>2</v>
      </c>
      <c r="C10" s="50" t="s">
        <v>116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2:15" x14ac:dyDescent="0.25">
      <c r="B11" s="119">
        <v>3</v>
      </c>
      <c r="C11" s="50" t="s">
        <v>117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2:15" x14ac:dyDescent="0.25">
      <c r="B12" s="119">
        <v>4</v>
      </c>
      <c r="C12" s="50" t="s">
        <v>118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5" x14ac:dyDescent="0.25">
      <c r="B13" s="119">
        <v>5</v>
      </c>
      <c r="C13" s="50" t="s">
        <v>119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2:15" x14ac:dyDescent="0.25">
      <c r="B14" s="119">
        <v>6</v>
      </c>
      <c r="C14" s="50" t="s">
        <v>120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2:15" x14ac:dyDescent="0.25">
      <c r="B15" s="119">
        <v>7</v>
      </c>
      <c r="C15" s="51" t="s">
        <v>121</v>
      </c>
      <c r="D15" s="50"/>
      <c r="E15" s="50"/>
      <c r="F15" s="50"/>
      <c r="G15" s="50"/>
      <c r="H15" s="50"/>
      <c r="I15" s="51"/>
      <c r="J15" s="50"/>
      <c r="K15" s="50"/>
      <c r="L15" s="121" t="s">
        <v>196</v>
      </c>
      <c r="M15" s="50"/>
      <c r="N15" s="50"/>
      <c r="O15" s="50"/>
    </row>
    <row r="16" spans="2:15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 x14ac:dyDescent="0.25">
      <c r="B17" s="46" t="s">
        <v>122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2:15" x14ac:dyDescent="0.25">
      <c r="B18" s="49">
        <v>1</v>
      </c>
      <c r="C18" s="49" t="s">
        <v>123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2:15" x14ac:dyDescent="0.25">
      <c r="B19" s="49">
        <v>2</v>
      </c>
      <c r="C19" s="49" t="s">
        <v>124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x14ac:dyDescent="0.25">
      <c r="B20" s="49">
        <v>3</v>
      </c>
      <c r="C20" s="49" t="s">
        <v>125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2:15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2:15" x14ac:dyDescent="0.25">
      <c r="B22" s="46" t="s">
        <v>126</v>
      </c>
      <c r="C22" s="46"/>
      <c r="D22" s="46"/>
      <c r="E22" s="46"/>
      <c r="F22" s="46" t="s">
        <v>197</v>
      </c>
      <c r="G22" s="46"/>
      <c r="H22" s="46" t="s">
        <v>127</v>
      </c>
      <c r="I22" s="46"/>
      <c r="J22" s="46"/>
      <c r="K22" s="46"/>
      <c r="L22" s="46" t="s">
        <v>198</v>
      </c>
      <c r="M22" s="46"/>
      <c r="N22" s="46"/>
      <c r="O22" s="47"/>
    </row>
    <row r="23" spans="2:15" x14ac:dyDescent="0.25">
      <c r="B23" s="125" t="s">
        <v>128</v>
      </c>
      <c r="C23" s="125"/>
      <c r="D23" s="50"/>
      <c r="E23" s="50"/>
      <c r="F23" s="122" t="s">
        <v>199</v>
      </c>
      <c r="G23" s="50"/>
      <c r="H23" s="50"/>
      <c r="I23" s="50"/>
      <c r="J23" s="50"/>
      <c r="K23" s="50"/>
      <c r="L23" s="50"/>
      <c r="M23" s="50"/>
      <c r="N23" s="50"/>
      <c r="O23" s="50"/>
    </row>
    <row r="24" spans="2:15" x14ac:dyDescent="0.25">
      <c r="B24" s="125" t="s">
        <v>130</v>
      </c>
      <c r="C24" s="125"/>
      <c r="D24" s="50"/>
      <c r="E24" s="50"/>
      <c r="F24" s="118">
        <v>8</v>
      </c>
      <c r="G24" s="50"/>
      <c r="H24" s="50"/>
      <c r="I24" s="50"/>
      <c r="J24" s="50"/>
      <c r="K24" s="50"/>
      <c r="L24" s="50"/>
      <c r="M24" s="50"/>
      <c r="N24" s="50"/>
      <c r="O24" s="50"/>
    </row>
    <row r="25" spans="2:15" x14ac:dyDescent="0.25">
      <c r="B25" s="125" t="s">
        <v>131</v>
      </c>
      <c r="C25" s="125"/>
      <c r="D25" s="50"/>
      <c r="E25" s="50"/>
      <c r="F25" s="118">
        <v>5</v>
      </c>
      <c r="G25" s="50"/>
      <c r="H25" s="50"/>
      <c r="I25" s="50"/>
      <c r="J25" s="50"/>
      <c r="K25" s="50"/>
      <c r="L25" s="50"/>
      <c r="M25" s="50"/>
      <c r="N25" s="50"/>
      <c r="O25" s="50"/>
    </row>
    <row r="26" spans="2:15" x14ac:dyDescent="0.25">
      <c r="B26" s="125" t="s">
        <v>132</v>
      </c>
      <c r="C26" s="125"/>
      <c r="D26" s="50"/>
      <c r="E26" s="50"/>
      <c r="F26" s="118">
        <v>3</v>
      </c>
      <c r="G26" s="50"/>
      <c r="H26" s="50"/>
      <c r="I26" s="50"/>
      <c r="J26" s="50"/>
      <c r="K26" s="50"/>
      <c r="L26" s="118">
        <v>6</v>
      </c>
      <c r="M26" s="50"/>
      <c r="N26" s="50"/>
      <c r="O26" s="50"/>
    </row>
    <row r="27" spans="2:15" x14ac:dyDescent="0.25">
      <c r="B27" s="125" t="s">
        <v>133</v>
      </c>
      <c r="C27" s="125"/>
      <c r="D27" s="50"/>
      <c r="E27" s="50"/>
      <c r="F27" s="122" t="s">
        <v>200</v>
      </c>
      <c r="G27" s="50"/>
      <c r="H27" s="51" t="s">
        <v>209</v>
      </c>
      <c r="I27" s="50"/>
      <c r="J27" s="50"/>
      <c r="K27" s="50"/>
      <c r="L27" s="122" t="s">
        <v>201</v>
      </c>
      <c r="M27" s="51"/>
      <c r="N27" s="50"/>
      <c r="O27" s="50"/>
    </row>
    <row r="28" spans="2:15" x14ac:dyDescent="0.25">
      <c r="B28" s="118" t="s">
        <v>135</v>
      </c>
      <c r="C28" s="118"/>
      <c r="D28" s="50"/>
      <c r="E28" s="50"/>
      <c r="F28" s="122" t="s">
        <v>202</v>
      </c>
      <c r="G28" s="51"/>
      <c r="H28" s="51" t="s">
        <v>136</v>
      </c>
      <c r="I28" s="50"/>
      <c r="J28" s="50"/>
      <c r="K28" s="50"/>
      <c r="L28" s="122" t="s">
        <v>203</v>
      </c>
      <c r="M28" s="51"/>
      <c r="N28" s="50"/>
      <c r="O28" s="50"/>
    </row>
    <row r="29" spans="2:15" x14ac:dyDescent="0.25">
      <c r="B29" s="125" t="s">
        <v>137</v>
      </c>
      <c r="C29" s="125"/>
      <c r="D29" s="50"/>
      <c r="E29" s="50"/>
      <c r="F29" s="51" t="s">
        <v>204</v>
      </c>
      <c r="G29" s="50"/>
      <c r="H29" s="50"/>
      <c r="I29" s="50"/>
      <c r="J29" s="50"/>
      <c r="K29" s="50"/>
      <c r="L29" s="50"/>
      <c r="M29" s="50"/>
      <c r="N29" s="50"/>
      <c r="O29" s="50"/>
    </row>
    <row r="30" spans="2:15" x14ac:dyDescent="0.25">
      <c r="B30" s="125" t="s">
        <v>138</v>
      </c>
      <c r="C30" s="125"/>
      <c r="D30" s="126" t="s">
        <v>139</v>
      </c>
      <c r="E30" s="126"/>
      <c r="F30" s="122" t="s">
        <v>205</v>
      </c>
      <c r="G30" s="50"/>
      <c r="H30" s="123" t="s">
        <v>206</v>
      </c>
      <c r="I30" s="124" t="s">
        <v>207</v>
      </c>
      <c r="J30" s="124"/>
      <c r="K30" s="50"/>
      <c r="L30" s="50"/>
      <c r="M30" s="50"/>
      <c r="N30" s="50"/>
      <c r="O30" s="50"/>
    </row>
    <row r="31" spans="2:15" x14ac:dyDescent="0.2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2:15" x14ac:dyDescent="0.25">
      <c r="B32" s="46" t="s">
        <v>140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2:15" x14ac:dyDescent="0.25">
      <c r="B33" s="48">
        <v>1</v>
      </c>
      <c r="C33" s="127" t="s">
        <v>141</v>
      </c>
      <c r="D33" s="127"/>
      <c r="E33" s="127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 x14ac:dyDescent="0.25">
      <c r="B34" s="48">
        <v>2</v>
      </c>
      <c r="C34" s="127" t="s">
        <v>142</v>
      </c>
      <c r="D34" s="127"/>
      <c r="E34" s="127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:15" x14ac:dyDescent="0.25">
      <c r="B35" s="48">
        <v>3</v>
      </c>
      <c r="C35" s="128" t="s">
        <v>208</v>
      </c>
      <c r="D35" s="127"/>
      <c r="E35" s="127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2:15" x14ac:dyDescent="0.25">
      <c r="B36" s="48">
        <v>4</v>
      </c>
      <c r="C36" s="127" t="s">
        <v>143</v>
      </c>
      <c r="D36" s="127"/>
      <c r="E36" s="127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2:15" x14ac:dyDescent="0.2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 x14ac:dyDescent="0.25">
      <c r="B38" s="46" t="s">
        <v>144</v>
      </c>
      <c r="C38" s="46"/>
      <c r="D38" s="46"/>
      <c r="E38" s="53"/>
      <c r="F38" s="46"/>
      <c r="G38" s="46"/>
      <c r="H38" s="46"/>
      <c r="I38" s="46"/>
      <c r="J38" s="46"/>
      <c r="K38" s="46"/>
      <c r="L38" s="46"/>
      <c r="M38" s="46"/>
      <c r="N38" s="46"/>
      <c r="O38" s="47"/>
    </row>
    <row r="39" spans="2:15" x14ac:dyDescent="0.25">
      <c r="B39" s="50" t="s">
        <v>145</v>
      </c>
      <c r="C39" s="50"/>
      <c r="D39" s="50"/>
      <c r="E39" s="52" t="s">
        <v>146</v>
      </c>
      <c r="F39" s="50" t="s">
        <v>147</v>
      </c>
      <c r="G39" s="118"/>
      <c r="H39" s="118"/>
      <c r="I39" s="50"/>
      <c r="J39" s="50"/>
      <c r="K39" s="50"/>
      <c r="L39" s="50"/>
      <c r="M39" s="50"/>
      <c r="N39" s="50"/>
      <c r="O39" s="50"/>
    </row>
    <row r="40" spans="2:15" x14ac:dyDescent="0.25">
      <c r="B40" s="50" t="s">
        <v>148</v>
      </c>
      <c r="C40" s="50"/>
      <c r="D40" s="50"/>
      <c r="E40" s="50">
        <v>0.25</v>
      </c>
      <c r="F40" s="50" t="s">
        <v>81</v>
      </c>
      <c r="G40" s="50"/>
      <c r="H40" s="50"/>
      <c r="I40" s="50"/>
      <c r="J40" s="50"/>
      <c r="K40" s="50"/>
      <c r="L40" s="50"/>
      <c r="M40" s="50"/>
      <c r="N40" s="50"/>
      <c r="O40" s="50"/>
    </row>
    <row r="41" spans="2:15" x14ac:dyDescent="0.25">
      <c r="B41" s="50" t="s">
        <v>149</v>
      </c>
      <c r="C41" s="50"/>
      <c r="D41" s="50"/>
      <c r="E41" s="52" t="s">
        <v>150</v>
      </c>
      <c r="F41" s="50" t="s">
        <v>147</v>
      </c>
      <c r="G41" s="50"/>
      <c r="H41" s="50"/>
      <c r="I41" s="50"/>
      <c r="J41" s="50"/>
      <c r="K41" s="50"/>
      <c r="L41" s="50"/>
      <c r="M41" s="50"/>
      <c r="N41" s="50"/>
      <c r="O41" s="50"/>
    </row>
    <row r="42" spans="2:15" x14ac:dyDescent="0.25">
      <c r="B42" s="50" t="s">
        <v>151</v>
      </c>
      <c r="C42" s="50"/>
      <c r="D42" s="50"/>
      <c r="E42" s="52">
        <v>4</v>
      </c>
      <c r="F42" s="50" t="s">
        <v>81</v>
      </c>
      <c r="G42" s="50"/>
      <c r="H42" s="50"/>
      <c r="I42" s="50"/>
      <c r="J42" s="50"/>
      <c r="K42" s="50"/>
      <c r="L42" s="50"/>
      <c r="M42" s="50"/>
      <c r="N42" s="50"/>
      <c r="O42" s="50"/>
    </row>
    <row r="43" spans="2:15" x14ac:dyDescent="0.25">
      <c r="B43" s="50" t="s">
        <v>152</v>
      </c>
      <c r="C43" s="50"/>
      <c r="D43" s="50"/>
      <c r="E43" s="52" t="s">
        <v>153</v>
      </c>
      <c r="F43" s="50" t="s">
        <v>147</v>
      </c>
      <c r="G43" s="50"/>
      <c r="H43" s="50"/>
      <c r="I43" s="50"/>
      <c r="J43" s="50"/>
      <c r="K43" s="50"/>
      <c r="L43" s="50"/>
      <c r="M43" s="50"/>
      <c r="N43" s="50"/>
      <c r="O43" s="50"/>
    </row>
    <row r="44" spans="2:15" x14ac:dyDescent="0.25">
      <c r="B44" s="50" t="s">
        <v>154</v>
      </c>
      <c r="C44" s="50"/>
      <c r="D44" s="50"/>
      <c r="E44" s="50">
        <v>30</v>
      </c>
      <c r="F44" s="50" t="s">
        <v>81</v>
      </c>
      <c r="G44" s="50"/>
      <c r="H44" s="50"/>
      <c r="I44" s="50"/>
      <c r="J44" s="50"/>
      <c r="K44" s="50"/>
      <c r="L44" s="50"/>
      <c r="M44" s="50"/>
      <c r="N44" s="50"/>
      <c r="O44" s="50"/>
    </row>
    <row r="45" spans="2:15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2:15" x14ac:dyDescent="0.25">
      <c r="B46" s="46" t="s">
        <v>155</v>
      </c>
      <c r="C46" s="46"/>
      <c r="D46" s="46"/>
      <c r="E46" s="46" t="s">
        <v>156</v>
      </c>
      <c r="F46" s="46" t="s">
        <v>157</v>
      </c>
      <c r="G46" s="46"/>
      <c r="H46" s="46"/>
      <c r="I46" s="46"/>
      <c r="J46" s="46"/>
      <c r="K46" s="46"/>
      <c r="L46" s="46"/>
      <c r="M46" s="46"/>
      <c r="N46" s="46"/>
      <c r="O46" s="47"/>
    </row>
    <row r="47" spans="2:15" x14ac:dyDescent="0.25">
      <c r="B47" s="54" t="s">
        <v>158</v>
      </c>
      <c r="C47" s="49"/>
      <c r="D47" s="49"/>
      <c r="E47" s="55">
        <v>59.910367999999998</v>
      </c>
      <c r="F47" s="55">
        <v>10.721508999999999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2:15" x14ac:dyDescent="0.25">
      <c r="B48" s="49" t="s">
        <v>159</v>
      </c>
      <c r="C48" s="49"/>
      <c r="D48" s="49"/>
      <c r="E48" s="56">
        <v>60.0160008810197</v>
      </c>
      <c r="F48" s="57">
        <v>11.0617625713348</v>
      </c>
      <c r="G48" s="49"/>
      <c r="H48" s="49"/>
      <c r="I48" s="49"/>
      <c r="J48" s="49"/>
      <c r="K48" s="49"/>
      <c r="L48" s="49"/>
      <c r="M48" s="49"/>
      <c r="N48" s="49"/>
      <c r="O48" s="49"/>
    </row>
    <row r="49" spans="2:15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</sheetData>
  <mergeCells count="12">
    <mergeCell ref="C36:E36"/>
    <mergeCell ref="B23:C23"/>
    <mergeCell ref="B24:C24"/>
    <mergeCell ref="B25:C25"/>
    <mergeCell ref="B26:C26"/>
    <mergeCell ref="B27:C27"/>
    <mergeCell ref="B29:C29"/>
    <mergeCell ref="B30:C30"/>
    <mergeCell ref="D30:E30"/>
    <mergeCell ref="C33:E33"/>
    <mergeCell ref="C34:E34"/>
    <mergeCell ref="C35:E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G1" workbookViewId="0">
      <selection activeCell="O28" sqref="O28"/>
    </sheetView>
  </sheetViews>
  <sheetFormatPr baseColWidth="10" defaultColWidth="8.85546875" defaultRowHeight="15" x14ac:dyDescent="0.25"/>
  <cols>
    <col min="1" max="1" width="10" style="58" customWidth="1"/>
    <col min="2" max="2" width="17.28515625" style="58" customWidth="1"/>
    <col min="3" max="3" width="18.28515625" style="58" bestFit="1" customWidth="1"/>
    <col min="4" max="4" width="13.140625" style="58" customWidth="1"/>
    <col min="5" max="5" width="17.28515625" style="58" customWidth="1"/>
    <col min="6" max="6" width="16.85546875" style="58" customWidth="1"/>
    <col min="7" max="7" width="15" style="58" customWidth="1"/>
    <col min="8" max="8" width="18" style="58" customWidth="1"/>
    <col min="9" max="9" width="11.28515625" style="58" customWidth="1"/>
    <col min="10" max="10" width="8.85546875" style="58"/>
    <col min="11" max="11" width="14.140625" style="58" customWidth="1"/>
    <col min="12" max="12" width="13.5703125" style="58" bestFit="1" customWidth="1"/>
    <col min="13" max="13" width="8.85546875" style="58"/>
    <col min="14" max="14" width="20.5703125" style="58" bestFit="1" customWidth="1"/>
    <col min="15" max="15" width="21.28515625" style="58" bestFit="1" customWidth="1"/>
    <col min="16" max="17" width="12" style="58" bestFit="1" customWidth="1"/>
    <col min="18" max="16384" width="8.85546875" style="58"/>
  </cols>
  <sheetData>
    <row r="1" spans="1:17" x14ac:dyDescent="0.25">
      <c r="A1" s="58" t="s">
        <v>160</v>
      </c>
      <c r="B1" s="58" t="s">
        <v>161</v>
      </c>
      <c r="C1" s="58" t="s">
        <v>162</v>
      </c>
      <c r="D1" s="58" t="s">
        <v>163</v>
      </c>
      <c r="E1" s="58" t="s">
        <v>164</v>
      </c>
      <c r="F1" s="58" t="s">
        <v>165</v>
      </c>
      <c r="G1" s="58" t="s">
        <v>166</v>
      </c>
      <c r="H1" s="58" t="s">
        <v>167</v>
      </c>
      <c r="I1" s="58" t="s">
        <v>168</v>
      </c>
      <c r="J1" s="58" t="s">
        <v>169</v>
      </c>
      <c r="K1" s="58" t="s">
        <v>170</v>
      </c>
      <c r="L1" s="58" t="s">
        <v>171</v>
      </c>
      <c r="N1" s="58" t="s">
        <v>172</v>
      </c>
      <c r="O1" s="58" t="s">
        <v>173</v>
      </c>
    </row>
    <row r="2" spans="1:17" x14ac:dyDescent="0.25">
      <c r="A2" s="58">
        <v>15390</v>
      </c>
      <c r="B2" s="59">
        <v>59.9201871</v>
      </c>
      <c r="C2" s="60">
        <v>10.683131700000001</v>
      </c>
      <c r="D2" s="58">
        <v>23541</v>
      </c>
      <c r="E2" s="60">
        <v>59.911115700000003</v>
      </c>
      <c r="F2" s="59">
        <v>10.729730200000001</v>
      </c>
      <c r="G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2.7863506633201087</v>
      </c>
      <c r="H2" s="58">
        <f>Tabell4[a]*Tabell3[[#This Row],[Direct distance]]^Tabell4[b]</f>
        <v>4.4627292010815154</v>
      </c>
      <c r="I2" s="58">
        <v>8.5</v>
      </c>
      <c r="J2" s="58">
        <f>I2-H2</f>
        <v>4.0372707989184846</v>
      </c>
      <c r="K2" s="58">
        <f>J2^2</f>
        <v>16.299555503799898</v>
      </c>
      <c r="L2" s="58">
        <f>ABS(Tabell3[[#This Row],[Error]])</f>
        <v>4.0372707989184846</v>
      </c>
      <c r="N2" s="58">
        <v>1.8086036013085451</v>
      </c>
      <c r="O2" s="58">
        <v>0.88140587410022297</v>
      </c>
    </row>
    <row r="3" spans="1:17" x14ac:dyDescent="0.25">
      <c r="A3" s="58">
        <v>19760</v>
      </c>
      <c r="B3" s="59">
        <v>59.9201038</v>
      </c>
      <c r="C3" s="60">
        <v>10.753220900000001</v>
      </c>
      <c r="D3" s="58">
        <v>97495</v>
      </c>
      <c r="E3" s="60">
        <v>59.918785700000001</v>
      </c>
      <c r="F3" s="59">
        <v>10.6810104</v>
      </c>
      <c r="G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4.0271610129102129</v>
      </c>
      <c r="H3" s="58">
        <f>Tabell4[a]*Tabell3[[#This Row],[Direct distance]]^Tabell4[b]</f>
        <v>6.1743757885533901</v>
      </c>
      <c r="I3" s="58">
        <v>6.3</v>
      </c>
      <c r="J3" s="58">
        <f>I3-H3</f>
        <v>0.12562421144660973</v>
      </c>
      <c r="K3" s="58">
        <f t="shared" ref="K3:K51" si="0">J3^2</f>
        <v>1.5781442501582511E-2</v>
      </c>
      <c r="L3" s="58">
        <f>ABS(Tabell3[[#This Row],[Error]])</f>
        <v>0.12562421144660973</v>
      </c>
    </row>
    <row r="4" spans="1:17" x14ac:dyDescent="0.25">
      <c r="A4" s="58">
        <v>22176</v>
      </c>
      <c r="B4" s="59">
        <v>59.908881200000003</v>
      </c>
      <c r="C4" s="60">
        <v>10.7240594</v>
      </c>
      <c r="D4" s="58">
        <v>94335</v>
      </c>
      <c r="E4" s="60">
        <v>59.920101000000003</v>
      </c>
      <c r="F4" s="59">
        <v>10.680910600000001</v>
      </c>
      <c r="G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2.709478417117988</v>
      </c>
      <c r="H4" s="58">
        <f>Tabell4[a]*Tabell3[[#This Row],[Direct distance]]^Tabell4[b]</f>
        <v>4.3540296930563791</v>
      </c>
      <c r="I4" s="58">
        <v>8.9</v>
      </c>
      <c r="J4" s="58">
        <f t="shared" ref="J4:J51" si="1">I4-H4</f>
        <v>4.5459703069436213</v>
      </c>
      <c r="K4" s="58">
        <f t="shared" si="0"/>
        <v>20.665846031613082</v>
      </c>
      <c r="L4" s="58">
        <f>ABS(Tabell3[[#This Row],[Error]])</f>
        <v>4.5459703069436213</v>
      </c>
      <c r="N4" s="58" t="s">
        <v>174</v>
      </c>
      <c r="O4" s="58" t="s">
        <v>175</v>
      </c>
      <c r="P4" s="58" t="s">
        <v>176</v>
      </c>
      <c r="Q4" s="58" t="s">
        <v>177</v>
      </c>
    </row>
    <row r="5" spans="1:17" x14ac:dyDescent="0.25">
      <c r="A5" s="58">
        <v>24771</v>
      </c>
      <c r="B5" s="59">
        <v>59.920572399999998</v>
      </c>
      <c r="C5" s="60">
        <v>10.7335066</v>
      </c>
      <c r="D5" s="58">
        <v>54055</v>
      </c>
      <c r="E5" s="60">
        <v>59.912540999999997</v>
      </c>
      <c r="F5" s="59">
        <v>10.732154</v>
      </c>
      <c r="G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0.89622749859649975</v>
      </c>
      <c r="H5" s="58">
        <f>Tabell4[a]*Tabell3[[#This Row],[Direct distance]]^Tabell4[b]</f>
        <v>1.6421187902161674</v>
      </c>
      <c r="I5" s="58">
        <v>1.3</v>
      </c>
      <c r="J5" s="58">
        <f t="shared" si="1"/>
        <v>-0.34211879021616731</v>
      </c>
      <c r="K5" s="58">
        <f t="shared" si="0"/>
        <v>0.11704526661897389</v>
      </c>
      <c r="L5" s="58">
        <f>ABS(Tabell3[[#This Row],[Error]])</f>
        <v>0.34211879021616731</v>
      </c>
      <c r="N5" s="58">
        <f>SUM(K2:K101)</f>
        <v>313.74756291095912</v>
      </c>
      <c r="O5" s="58">
        <f>SUM(Tabell3[Absolute error])</f>
        <v>73.28528748647453</v>
      </c>
      <c r="P5" s="58">
        <f>SUM(Tabell3[Error])</f>
        <v>6.9718699946252345</v>
      </c>
      <c r="Q5" s="58">
        <f>MAX(Tabell3[Absolute error])</f>
        <v>14.92844096980949</v>
      </c>
    </row>
    <row r="6" spans="1:17" x14ac:dyDescent="0.25">
      <c r="A6" s="58">
        <v>33164</v>
      </c>
      <c r="B6" s="59">
        <v>59.912531899999998</v>
      </c>
      <c r="C6" s="60">
        <v>10.749405599999999</v>
      </c>
      <c r="D6" s="58">
        <v>87332</v>
      </c>
      <c r="E6" s="60">
        <v>59.920133499999999</v>
      </c>
      <c r="F6" s="59">
        <v>10.739336399999999</v>
      </c>
      <c r="G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1.0146185008939441</v>
      </c>
      <c r="H6" s="58">
        <f>Tabell4[a]*Tabell3[[#This Row],[Direct distance]]^Tabell4[b]</f>
        <v>1.8318870648202226</v>
      </c>
      <c r="I6" s="58">
        <v>2</v>
      </c>
      <c r="J6" s="58">
        <f t="shared" si="1"/>
        <v>0.16811293517977743</v>
      </c>
      <c r="K6" s="58">
        <f t="shared" si="0"/>
        <v>2.8261958974760051E-2</v>
      </c>
      <c r="L6" s="58">
        <f>ABS(Tabell3[[#This Row],[Error]])</f>
        <v>0.16811293517977743</v>
      </c>
    </row>
    <row r="7" spans="1:17" x14ac:dyDescent="0.25">
      <c r="A7" s="58">
        <v>38768</v>
      </c>
      <c r="B7" s="59">
        <v>59.920089500000003</v>
      </c>
      <c r="C7" s="60">
        <v>10.683803599999999</v>
      </c>
      <c r="D7" s="58">
        <v>55729</v>
      </c>
      <c r="E7" s="60">
        <v>59.913863200000002</v>
      </c>
      <c r="F7" s="59">
        <v>10.7392974</v>
      </c>
      <c r="G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3.1695918211910676</v>
      </c>
      <c r="H7" s="58">
        <f>Tabell4[a]*Tabell3[[#This Row],[Direct distance]]^Tabell4[b]</f>
        <v>4.9995472355135213</v>
      </c>
      <c r="I7" s="58">
        <v>3.7</v>
      </c>
      <c r="J7" s="58">
        <f t="shared" si="1"/>
        <v>-1.2995472355135211</v>
      </c>
      <c r="K7" s="58">
        <f t="shared" si="0"/>
        <v>1.6888230173308352</v>
      </c>
      <c r="L7" s="58">
        <f>ABS(Tabell3[[#This Row],[Error]])</f>
        <v>1.2995472355135211</v>
      </c>
    </row>
    <row r="8" spans="1:17" x14ac:dyDescent="0.25">
      <c r="A8" s="58">
        <v>39054</v>
      </c>
      <c r="B8" s="59">
        <v>59.923494400000003</v>
      </c>
      <c r="C8" s="60">
        <v>10.7077133</v>
      </c>
      <c r="D8" s="58">
        <v>71147</v>
      </c>
      <c r="E8" s="60">
        <v>59.915154999999999</v>
      </c>
      <c r="F8" s="59">
        <v>10.747440299999999</v>
      </c>
      <c r="G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2.4004465456163002</v>
      </c>
      <c r="H8" s="58">
        <f>Tabell4[a]*Tabell3[[#This Row],[Direct distance]]^Tabell4[b]</f>
        <v>3.9132268851274294</v>
      </c>
      <c r="I8" s="58">
        <v>3.6</v>
      </c>
      <c r="J8" s="58">
        <f t="shared" si="1"/>
        <v>-0.31322688512742936</v>
      </c>
      <c r="K8" s="58">
        <f t="shared" si="0"/>
        <v>9.8111081566631828E-2</v>
      </c>
      <c r="L8" s="58">
        <f>ABS(Tabell3[[#This Row],[Error]])</f>
        <v>0.31322688512742936</v>
      </c>
    </row>
    <row r="9" spans="1:17" x14ac:dyDescent="0.25">
      <c r="A9" s="58">
        <v>39630</v>
      </c>
      <c r="B9" s="59">
        <v>59.918692800000002</v>
      </c>
      <c r="C9" s="60">
        <v>10.730703800000001</v>
      </c>
      <c r="D9" s="58">
        <v>112974</v>
      </c>
      <c r="E9" s="60">
        <v>59.931576</v>
      </c>
      <c r="F9" s="59">
        <v>10.730060999999999</v>
      </c>
      <c r="G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1.432994209473951</v>
      </c>
      <c r="H9" s="58">
        <f>Tabell4[a]*Tabell3[[#This Row],[Direct distance]]^Tabell4[b]</f>
        <v>2.4834656332182199</v>
      </c>
      <c r="I9" s="58">
        <v>1.6</v>
      </c>
      <c r="J9" s="58">
        <f t="shared" si="1"/>
        <v>-0.8834656332182198</v>
      </c>
      <c r="K9" s="58">
        <f t="shared" si="0"/>
        <v>0.78051152507767008</v>
      </c>
      <c r="L9" s="58">
        <f>ABS(Tabell3[[#This Row],[Error]])</f>
        <v>0.8834656332182198</v>
      </c>
    </row>
    <row r="10" spans="1:17" x14ac:dyDescent="0.25">
      <c r="A10" s="58">
        <v>54989</v>
      </c>
      <c r="B10" s="59">
        <v>59.912708799999997</v>
      </c>
      <c r="C10" s="60">
        <v>10.7121675</v>
      </c>
      <c r="D10" s="58">
        <v>58341</v>
      </c>
      <c r="E10" s="60">
        <v>59.909431400000003</v>
      </c>
      <c r="F10" s="59">
        <v>10.722498699999999</v>
      </c>
      <c r="G1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0.68154753956909264</v>
      </c>
      <c r="H10" s="58">
        <f>Tabell4[a]*Tabell3[[#This Row],[Direct distance]]^Tabell4[b]</f>
        <v>1.2899887523480174</v>
      </c>
      <c r="I10" s="58">
        <v>2</v>
      </c>
      <c r="J10" s="58">
        <f t="shared" si="1"/>
        <v>0.71001124765198265</v>
      </c>
      <c r="K10" s="58">
        <f t="shared" si="0"/>
        <v>0.50411597179232503</v>
      </c>
      <c r="L10" s="58">
        <f>ABS(Tabell3[[#This Row],[Error]])</f>
        <v>0.71001124765198265</v>
      </c>
    </row>
    <row r="11" spans="1:17" x14ac:dyDescent="0.25">
      <c r="A11" s="58">
        <v>54997</v>
      </c>
      <c r="B11" s="59">
        <v>59.923553099999999</v>
      </c>
      <c r="C11" s="60">
        <v>10.722773</v>
      </c>
      <c r="D11" s="58">
        <v>68371</v>
      </c>
      <c r="E11" s="60">
        <v>59.912196299999998</v>
      </c>
      <c r="F11" s="59">
        <v>10.754258399999999</v>
      </c>
      <c r="G1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2.1619939149216778</v>
      </c>
      <c r="H11" s="58">
        <f>Tabell4[a]*Tabell3[[#This Row],[Direct distance]]^Tabell4[b]</f>
        <v>3.568503160196641</v>
      </c>
      <c r="I11" s="58">
        <v>2.6</v>
      </c>
      <c r="J11" s="58">
        <f t="shared" si="1"/>
        <v>-0.96850316019664096</v>
      </c>
      <c r="K11" s="58">
        <f t="shared" si="0"/>
        <v>0.93799837131088037</v>
      </c>
      <c r="L11" s="58">
        <f>ABS(Tabell3[[#This Row],[Error]])</f>
        <v>0.96850316019664096</v>
      </c>
    </row>
    <row r="12" spans="1:17" x14ac:dyDescent="0.25">
      <c r="A12" s="58">
        <v>58027</v>
      </c>
      <c r="B12" s="59">
        <v>59.92877</v>
      </c>
      <c r="C12" s="60">
        <v>10.759210899999999</v>
      </c>
      <c r="D12" s="58">
        <v>74849</v>
      </c>
      <c r="E12" s="60">
        <v>59.911665200000002</v>
      </c>
      <c r="F12" s="59">
        <v>10.771393700000001</v>
      </c>
      <c r="G1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2.0195229156840799</v>
      </c>
      <c r="H12" s="58">
        <f>Tabell4[a]*Tabell3[[#This Row],[Direct distance]]^Tabell4[b]</f>
        <v>3.3604037747842841</v>
      </c>
      <c r="I12" s="58">
        <v>3.2</v>
      </c>
      <c r="J12" s="58">
        <f t="shared" si="1"/>
        <v>-0.16040377478428391</v>
      </c>
      <c r="K12" s="58">
        <f t="shared" si="0"/>
        <v>2.5729370965047276E-2</v>
      </c>
      <c r="L12" s="58">
        <f>ABS(Tabell3[[#This Row],[Error]])</f>
        <v>0.16040377478428391</v>
      </c>
    </row>
    <row r="13" spans="1:17" x14ac:dyDescent="0.25">
      <c r="A13" s="58">
        <v>58175</v>
      </c>
      <c r="B13" s="59">
        <v>60.016193000000001</v>
      </c>
      <c r="C13" s="60">
        <v>11.0621163</v>
      </c>
      <c r="D13" s="58">
        <v>3703</v>
      </c>
      <c r="E13" s="60">
        <v>59.914749399999998</v>
      </c>
      <c r="F13" s="59">
        <v>10.7079471</v>
      </c>
      <c r="G1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22.710754821844716</v>
      </c>
      <c r="H13" s="58">
        <f>Tabell4[a]*Tabell3[[#This Row],[Direct distance]]^Tabell4[b]</f>
        <v>28.361804734594994</v>
      </c>
      <c r="I13" s="59">
        <v>28.8</v>
      </c>
      <c r="J13" s="58">
        <f t="shared" si="1"/>
        <v>0.43819526540500675</v>
      </c>
      <c r="K13" s="58">
        <f t="shared" si="0"/>
        <v>0.1920150906233643</v>
      </c>
      <c r="L13" s="58">
        <f>ABS(Tabell3[[#This Row],[Error]])</f>
        <v>0.43819526540500675</v>
      </c>
    </row>
    <row r="14" spans="1:17" x14ac:dyDescent="0.25">
      <c r="A14" s="58">
        <v>58547</v>
      </c>
      <c r="B14" s="59">
        <v>59.930559299999999</v>
      </c>
      <c r="C14" s="60">
        <v>10.68295</v>
      </c>
      <c r="D14" s="58">
        <v>72234</v>
      </c>
      <c r="E14" s="60">
        <v>59.9264206</v>
      </c>
      <c r="F14" s="59">
        <v>10.6760369</v>
      </c>
      <c r="G1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0.60012581777755414</v>
      </c>
      <c r="H14" s="58">
        <f>Tabell4[a]*Tabell3[[#This Row],[Direct distance]]^Tabell4[b]</f>
        <v>1.1531474988777226</v>
      </c>
      <c r="I14" s="58">
        <v>2.2000000000000002</v>
      </c>
      <c r="J14" s="58">
        <f t="shared" si="1"/>
        <v>1.0468525011222776</v>
      </c>
      <c r="K14" s="58">
        <f t="shared" si="0"/>
        <v>1.0959001591059681</v>
      </c>
      <c r="L14" s="58">
        <f>ABS(Tabell3[[#This Row],[Error]])</f>
        <v>1.0468525011222776</v>
      </c>
    </row>
    <row r="15" spans="1:17" x14ac:dyDescent="0.25">
      <c r="A15" s="58">
        <v>60834</v>
      </c>
      <c r="B15" s="59">
        <v>59.920299300000003</v>
      </c>
      <c r="C15" s="60">
        <v>10.682956300000001</v>
      </c>
      <c r="D15" s="58">
        <v>103557</v>
      </c>
      <c r="E15" s="60">
        <v>59.909157100000002</v>
      </c>
      <c r="F15" s="59">
        <v>10.7568609</v>
      </c>
      <c r="G1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4.3017732878346955</v>
      </c>
      <c r="H15" s="58">
        <f>Tabell4[a]*Tabell3[[#This Row],[Direct distance]]^Tabell4[b]</f>
        <v>6.5440112331390257</v>
      </c>
      <c r="I15" s="58">
        <v>5.3</v>
      </c>
      <c r="J15" s="58">
        <f t="shared" si="1"/>
        <v>-1.2440112331390258</v>
      </c>
      <c r="K15" s="58">
        <f t="shared" si="0"/>
        <v>1.5475639481760797</v>
      </c>
      <c r="L15" s="58">
        <f>ABS(Tabell3[[#This Row],[Error]])</f>
        <v>1.2440112331390258</v>
      </c>
    </row>
    <row r="16" spans="1:17" x14ac:dyDescent="0.25">
      <c r="A16" s="58">
        <v>75777</v>
      </c>
      <c r="B16" s="59">
        <v>59.912114299999999</v>
      </c>
      <c r="C16" s="60">
        <v>10.727956499999999</v>
      </c>
      <c r="D16" s="58">
        <v>101840</v>
      </c>
      <c r="E16" s="60">
        <v>59.914078500000002</v>
      </c>
      <c r="F16" s="59">
        <v>10.734339800000001</v>
      </c>
      <c r="G1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0.4175111179612061</v>
      </c>
      <c r="H16" s="58">
        <f>Tabell4[a]*Tabell3[[#This Row],[Direct distance]]^Tabell4[b]</f>
        <v>0.83752538232821605</v>
      </c>
      <c r="I16" s="58">
        <v>3.5</v>
      </c>
      <c r="J16" s="58">
        <f t="shared" si="1"/>
        <v>2.6624746176717839</v>
      </c>
      <c r="K16" s="58">
        <f t="shared" si="0"/>
        <v>7.0887710897465119</v>
      </c>
      <c r="L16" s="58">
        <f>ABS(Tabell3[[#This Row],[Error]])</f>
        <v>2.6624746176717839</v>
      </c>
    </row>
    <row r="17" spans="1:12" x14ac:dyDescent="0.25">
      <c r="A17" s="58">
        <v>79704</v>
      </c>
      <c r="B17" s="59">
        <v>59.913269300000003</v>
      </c>
      <c r="C17" s="60">
        <v>10.744836299999999</v>
      </c>
      <c r="D17" s="58">
        <v>112705</v>
      </c>
      <c r="E17" s="60">
        <v>59.921737200000003</v>
      </c>
      <c r="F17" s="59">
        <v>10.674815199999999</v>
      </c>
      <c r="G1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4.0146797889320034</v>
      </c>
      <c r="H17" s="58">
        <f>Tabell4[a]*Tabell3[[#This Row],[Direct distance]]^Tabell4[b]</f>
        <v>6.1575060994026511</v>
      </c>
      <c r="I17" s="58">
        <v>5.9</v>
      </c>
      <c r="J17" s="58">
        <f t="shared" si="1"/>
        <v>-0.25750609940265079</v>
      </c>
      <c r="K17" s="58">
        <f t="shared" si="0"/>
        <v>6.6309391229567874E-2</v>
      </c>
      <c r="L17" s="58">
        <f>ABS(Tabell3[[#This Row],[Error]])</f>
        <v>0.25750609940265079</v>
      </c>
    </row>
    <row r="18" spans="1:12" x14ac:dyDescent="0.25">
      <c r="A18" s="58">
        <v>85827</v>
      </c>
      <c r="B18" s="59">
        <v>59.926736599999998</v>
      </c>
      <c r="C18" s="60">
        <v>10.676273800000001</v>
      </c>
      <c r="D18" s="58">
        <v>21613</v>
      </c>
      <c r="E18" s="60">
        <v>59.923983900000003</v>
      </c>
      <c r="F18" s="59">
        <v>10.721363800000001</v>
      </c>
      <c r="G1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2.5311194320223143</v>
      </c>
      <c r="H18" s="58">
        <f>Tabell4[a]*Tabell3[[#This Row],[Direct distance]]^Tabell4[b]</f>
        <v>4.1003933407558497</v>
      </c>
      <c r="I18" s="58">
        <v>3.5</v>
      </c>
      <c r="J18" s="58">
        <f t="shared" si="1"/>
        <v>-0.60039334075584971</v>
      </c>
      <c r="K18" s="58">
        <f t="shared" si="0"/>
        <v>0.36047216362396989</v>
      </c>
      <c r="L18" s="58">
        <f>ABS(Tabell3[[#This Row],[Error]])</f>
        <v>0.60039334075584971</v>
      </c>
    </row>
    <row r="19" spans="1:12" x14ac:dyDescent="0.25">
      <c r="A19" s="58">
        <v>91775</v>
      </c>
      <c r="B19" s="59">
        <v>59.920031100000003</v>
      </c>
      <c r="C19" s="60">
        <v>10.7548669</v>
      </c>
      <c r="D19" s="58">
        <v>75035</v>
      </c>
      <c r="E19" s="60">
        <v>59.911149999999999</v>
      </c>
      <c r="F19" s="59">
        <v>10.7383743</v>
      </c>
      <c r="G1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1.3491878119543832</v>
      </c>
      <c r="H19" s="58">
        <f>Tabell4[a]*Tabell3[[#This Row],[Direct distance]]^Tabell4[b]</f>
        <v>2.3549949321336374</v>
      </c>
      <c r="I19" s="58">
        <v>2.9</v>
      </c>
      <c r="J19" s="58">
        <f t="shared" si="1"/>
        <v>0.54500506786636249</v>
      </c>
      <c r="K19" s="58">
        <f t="shared" si="0"/>
        <v>0.29703052400001839</v>
      </c>
      <c r="L19" s="58">
        <f>ABS(Tabell3[[#This Row],[Error]])</f>
        <v>0.54500506786636249</v>
      </c>
    </row>
    <row r="20" spans="1:12" x14ac:dyDescent="0.25">
      <c r="A20" s="58">
        <v>99648</v>
      </c>
      <c r="B20" s="59">
        <v>59.910598</v>
      </c>
      <c r="C20" s="60">
        <v>10.744136599999999</v>
      </c>
      <c r="D20" s="58">
        <v>102749</v>
      </c>
      <c r="E20" s="60">
        <v>59.921634900000001</v>
      </c>
      <c r="F20" s="59">
        <v>10.6745406</v>
      </c>
      <c r="G2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4.0686711404348337</v>
      </c>
      <c r="H20" s="58">
        <f>Tabell4[a]*Tabell3[[#This Row],[Direct distance]]^Tabell4[b]</f>
        <v>6.2304366236558684</v>
      </c>
      <c r="I20" s="58">
        <v>5.6</v>
      </c>
      <c r="J20" s="58">
        <f t="shared" si="1"/>
        <v>-0.63043662365586872</v>
      </c>
      <c r="K20" s="58">
        <f t="shared" si="0"/>
        <v>0.39745033644661143</v>
      </c>
      <c r="L20" s="58">
        <f>ABS(Tabell3[[#This Row],[Error]])</f>
        <v>0.63043662365586872</v>
      </c>
    </row>
    <row r="21" spans="1:12" x14ac:dyDescent="0.25">
      <c r="A21" s="58">
        <v>101144</v>
      </c>
      <c r="B21" s="59">
        <v>59.913970499999998</v>
      </c>
      <c r="C21" s="60">
        <v>10.750553399999999</v>
      </c>
      <c r="D21" s="58">
        <v>62855</v>
      </c>
      <c r="E21" s="60">
        <v>59.914981500000003</v>
      </c>
      <c r="F21" s="59">
        <v>10.7077513</v>
      </c>
      <c r="G2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2.3884849525051868</v>
      </c>
      <c r="H21" s="58">
        <f>Tabell4[a]*Tabell3[[#This Row],[Direct distance]]^Tabell4[b]</f>
        <v>3.8960344853608277</v>
      </c>
      <c r="I21" s="58">
        <v>4.4000000000000004</v>
      </c>
      <c r="J21" s="58">
        <f t="shared" si="1"/>
        <v>0.50396551463917261</v>
      </c>
      <c r="K21" s="58">
        <f t="shared" si="0"/>
        <v>0.25398123994552607</v>
      </c>
      <c r="L21" s="58">
        <f>ABS(Tabell3[[#This Row],[Error]])</f>
        <v>0.50396551463917261</v>
      </c>
    </row>
    <row r="22" spans="1:12" x14ac:dyDescent="0.25">
      <c r="A22" s="58">
        <v>101801</v>
      </c>
      <c r="B22" s="59">
        <v>59.905866699999997</v>
      </c>
      <c r="C22" s="60">
        <v>10.743968499999999</v>
      </c>
      <c r="D22" s="58">
        <v>65255</v>
      </c>
      <c r="E22" s="60">
        <v>59.919202599999998</v>
      </c>
      <c r="F22" s="59">
        <v>10.701648</v>
      </c>
      <c r="G2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2.78647532822517</v>
      </c>
      <c r="H22" s="58">
        <f>Tabell4[a]*Tabell3[[#This Row],[Direct distance]]^Tabell4[b]</f>
        <v>4.4629051893676479</v>
      </c>
      <c r="I22" s="58">
        <v>3.8</v>
      </c>
      <c r="J22" s="58">
        <f t="shared" si="1"/>
        <v>-0.66290518936764808</v>
      </c>
      <c r="K22" s="58">
        <f t="shared" si="0"/>
        <v>0.43944329009055738</v>
      </c>
      <c r="L22" s="58">
        <f>ABS(Tabell3[[#This Row],[Error]])</f>
        <v>0.66290518936764808</v>
      </c>
    </row>
    <row r="23" spans="1:12" x14ac:dyDescent="0.25">
      <c r="A23" s="58">
        <v>105009</v>
      </c>
      <c r="B23" s="59">
        <v>59.912430200000003</v>
      </c>
      <c r="C23" s="60">
        <v>10.755371999999999</v>
      </c>
      <c r="D23" s="58">
        <v>111809</v>
      </c>
      <c r="E23" s="60">
        <v>59.921135399999997</v>
      </c>
      <c r="F23" s="59">
        <v>10.7337164</v>
      </c>
      <c r="G2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1.5472170797478111</v>
      </c>
      <c r="H23" s="58">
        <f>Tabell4[a]*Tabell3[[#This Row],[Direct distance]]^Tabell4[b]</f>
        <v>2.6571433044007922</v>
      </c>
      <c r="I23" s="58">
        <v>1.8</v>
      </c>
      <c r="J23" s="58">
        <f t="shared" si="1"/>
        <v>-0.85714330440079212</v>
      </c>
      <c r="K23" s="58">
        <f t="shared" si="0"/>
        <v>0.73469464427910902</v>
      </c>
      <c r="L23" s="58">
        <f>ABS(Tabell3[[#This Row],[Error]])</f>
        <v>0.85714330440079212</v>
      </c>
    </row>
    <row r="24" spans="1:12" x14ac:dyDescent="0.25">
      <c r="A24" s="58">
        <v>107173</v>
      </c>
      <c r="B24" s="59">
        <v>59.931650099999999</v>
      </c>
      <c r="C24" s="60">
        <v>10.7569543</v>
      </c>
      <c r="D24" s="58">
        <v>7231</v>
      </c>
      <c r="E24" s="60">
        <v>59.916148499999998</v>
      </c>
      <c r="F24" s="59">
        <v>10.737130199999999</v>
      </c>
      <c r="G2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2.0473179099259822</v>
      </c>
      <c r="H24" s="58">
        <f>Tabell4[a]*Tabell3[[#This Row],[Direct distance]]^Tabell4[b]</f>
        <v>3.4011354653547716</v>
      </c>
      <c r="I24" s="58">
        <v>3.3</v>
      </c>
      <c r="J24" s="58">
        <f t="shared" si="1"/>
        <v>-0.1011354653547718</v>
      </c>
      <c r="K24" s="58">
        <f t="shared" si="0"/>
        <v>1.0228382352526247E-2</v>
      </c>
      <c r="L24" s="58">
        <f>ABS(Tabell3[[#This Row],[Error]])</f>
        <v>0.1011354653547718</v>
      </c>
    </row>
    <row r="25" spans="1:12" x14ac:dyDescent="0.25">
      <c r="A25" s="58">
        <v>111237</v>
      </c>
      <c r="B25" s="59">
        <v>59.9224034</v>
      </c>
      <c r="C25" s="60">
        <v>10.684249899999999</v>
      </c>
      <c r="D25" s="58">
        <v>17365</v>
      </c>
      <c r="E25" s="60">
        <v>59.915450200000002</v>
      </c>
      <c r="F25" s="59">
        <v>10.7729844</v>
      </c>
      <c r="G2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5.0055704428270911</v>
      </c>
      <c r="H25" s="58">
        <f>Tabell4[a]*Tabell3[[#This Row],[Direct distance]]^Tabell4[b]</f>
        <v>7.4790404686744747</v>
      </c>
      <c r="I25" s="58">
        <v>6.8</v>
      </c>
      <c r="J25" s="58">
        <f t="shared" si="1"/>
        <v>-0.67904046867447487</v>
      </c>
      <c r="K25" s="58">
        <f t="shared" si="0"/>
        <v>0.46109595809765047</v>
      </c>
      <c r="L25" s="58">
        <f>ABS(Tabell3[[#This Row],[Error]])</f>
        <v>0.67904046867447487</v>
      </c>
    </row>
    <row r="26" spans="1:12" x14ac:dyDescent="0.25">
      <c r="A26" s="58">
        <v>114016</v>
      </c>
      <c r="B26" s="59">
        <v>59.900452199999997</v>
      </c>
      <c r="C26" s="60">
        <v>10.681333800000001</v>
      </c>
      <c r="D26" s="58">
        <v>90213</v>
      </c>
      <c r="E26" s="60">
        <v>59.908276899999997</v>
      </c>
      <c r="F26" s="59">
        <v>10.761018</v>
      </c>
      <c r="G2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4.5274308067557705</v>
      </c>
      <c r="H26" s="58">
        <f>Tabell4[a]*Tabell3[[#This Row],[Direct distance]]^Tabell4[b]</f>
        <v>6.8456554915943233</v>
      </c>
      <c r="I26" s="58">
        <v>7.9</v>
      </c>
      <c r="J26" s="58">
        <f t="shared" si="1"/>
        <v>1.0543445084056771</v>
      </c>
      <c r="K26" s="58">
        <f t="shared" si="0"/>
        <v>1.1116423424052089</v>
      </c>
      <c r="L26" s="58">
        <f>ABS(Tabell3[[#This Row],[Error]])</f>
        <v>1.0543445084056771</v>
      </c>
    </row>
    <row r="27" spans="1:12" x14ac:dyDescent="0.25">
      <c r="A27" s="30">
        <v>40428</v>
      </c>
      <c r="B27" s="61">
        <v>59.9150876</v>
      </c>
      <c r="C27" s="60">
        <v>10.7578368</v>
      </c>
      <c r="D27" s="62">
        <v>79304</v>
      </c>
      <c r="E27" s="61">
        <v>59.917648200000002</v>
      </c>
      <c r="F27" s="61">
        <v>10.755092700000001</v>
      </c>
      <c r="G2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0.32320677230967854</v>
      </c>
      <c r="H27" s="58">
        <f>Tabell4[a]*Tabell3[[#This Row],[Direct distance]]^Tabell4[b]</f>
        <v>0.6683386552107764</v>
      </c>
      <c r="I27" s="30">
        <v>0.45</v>
      </c>
      <c r="J27" s="58">
        <f t="shared" si="1"/>
        <v>-0.21833865521077639</v>
      </c>
      <c r="K27" s="58">
        <f t="shared" si="0"/>
        <v>4.7671768359250292E-2</v>
      </c>
      <c r="L27" s="58">
        <f>ABS(Tabell3[[#This Row],[Error]])</f>
        <v>0.21833865521077639</v>
      </c>
    </row>
    <row r="28" spans="1:12" x14ac:dyDescent="0.25">
      <c r="A28" s="30">
        <v>92539</v>
      </c>
      <c r="B28" s="61">
        <v>59.914527</v>
      </c>
      <c r="C28" s="60">
        <v>10.7275334</v>
      </c>
      <c r="D28" s="62">
        <v>1984</v>
      </c>
      <c r="E28" s="61">
        <v>59.911749299999997</v>
      </c>
      <c r="F28" s="61">
        <v>10.7469558</v>
      </c>
      <c r="G2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1.1258656583376581</v>
      </c>
      <c r="H28" s="58">
        <f>Tabell4[a]*Tabell3[[#This Row],[Direct distance]]^Tabell4[b]</f>
        <v>2.0078162209358013</v>
      </c>
      <c r="I28" s="30">
        <v>2</v>
      </c>
      <c r="J28" s="58">
        <f t="shared" si="1"/>
        <v>-7.8162209358012547E-3</v>
      </c>
      <c r="K28" s="58">
        <f t="shared" si="0"/>
        <v>6.1093309717257841E-5</v>
      </c>
      <c r="L28" s="58">
        <f>ABS(Tabell3[[#This Row],[Error]])</f>
        <v>7.8162209358012547E-3</v>
      </c>
    </row>
    <row r="29" spans="1:12" x14ac:dyDescent="0.25">
      <c r="A29" s="30">
        <v>36040</v>
      </c>
      <c r="B29" s="61">
        <v>59.927977200000001</v>
      </c>
      <c r="C29" s="60">
        <v>10.719606300000001</v>
      </c>
      <c r="D29" s="62">
        <v>114444</v>
      </c>
      <c r="E29" s="61">
        <v>59.925702000000001</v>
      </c>
      <c r="F29" s="61">
        <v>10.717141700000001</v>
      </c>
      <c r="G2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0.28786002650307174</v>
      </c>
      <c r="H29" s="58">
        <f>Tabell4[a]*Tabell3[[#This Row],[Direct distance]]^Tabell4[b]</f>
        <v>0.60347970042142274</v>
      </c>
      <c r="I29" s="30">
        <v>0.7</v>
      </c>
      <c r="J29" s="58">
        <f t="shared" si="1"/>
        <v>9.6520299578577218E-2</v>
      </c>
      <c r="K29" s="58">
        <f t="shared" si="0"/>
        <v>9.3161682307382927E-3</v>
      </c>
      <c r="L29" s="58">
        <f>ABS(Tabell3[[#This Row],[Error]])</f>
        <v>9.6520299578577218E-2</v>
      </c>
    </row>
    <row r="30" spans="1:12" x14ac:dyDescent="0.25">
      <c r="A30" s="30">
        <v>30528</v>
      </c>
      <c r="B30" s="61">
        <v>59.919085600000003</v>
      </c>
      <c r="C30" s="60">
        <v>10.7303593</v>
      </c>
      <c r="D30" s="62">
        <v>99034</v>
      </c>
      <c r="E30" s="61">
        <v>59.926987699999998</v>
      </c>
      <c r="F30" s="61">
        <v>10.772987799999999</v>
      </c>
      <c r="G3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2.5328436933086569</v>
      </c>
      <c r="H30" s="58">
        <f>Tabell4[a]*Tabell3[[#This Row],[Direct distance]]^Tabell4[b]</f>
        <v>4.1028552631589514</v>
      </c>
      <c r="I30" s="30">
        <v>3.5</v>
      </c>
      <c r="J30" s="58">
        <f t="shared" si="1"/>
        <v>-0.60285526315895144</v>
      </c>
      <c r="K30" s="58">
        <f t="shared" si="0"/>
        <v>0.36343446831844861</v>
      </c>
      <c r="L30" s="58">
        <f>ABS(Tabell3[[#This Row],[Error]])</f>
        <v>0.60285526315895144</v>
      </c>
    </row>
    <row r="31" spans="1:12" x14ac:dyDescent="0.25">
      <c r="A31" s="30">
        <v>91198</v>
      </c>
      <c r="B31" s="61">
        <v>59.919873299999999</v>
      </c>
      <c r="C31" s="60">
        <v>10.7541914</v>
      </c>
      <c r="D31" s="62">
        <v>92714</v>
      </c>
      <c r="E31" s="61">
        <v>59.919713399999999</v>
      </c>
      <c r="F31" s="61">
        <v>10.733195</v>
      </c>
      <c r="G3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1.170310904882782</v>
      </c>
      <c r="H31" s="58">
        <f>Tabell4[a]*Tabell3[[#This Row],[Direct distance]]^Tabell4[b]</f>
        <v>2.0775166630786694</v>
      </c>
      <c r="I31" s="30">
        <v>1.8</v>
      </c>
      <c r="J31" s="58">
        <f t="shared" si="1"/>
        <v>-0.2775166630786694</v>
      </c>
      <c r="K31" s="58">
        <f t="shared" si="0"/>
        <v>7.7015498286319706E-2</v>
      </c>
      <c r="L31" s="58">
        <f>ABS(Tabell3[[#This Row],[Error]])</f>
        <v>0.2775166630786694</v>
      </c>
    </row>
    <row r="32" spans="1:12" x14ac:dyDescent="0.25">
      <c r="A32" s="30">
        <v>43994</v>
      </c>
      <c r="B32" s="61">
        <v>59.912029500000003</v>
      </c>
      <c r="C32" s="60">
        <v>10.7383349</v>
      </c>
      <c r="D32" s="62">
        <v>8783</v>
      </c>
      <c r="E32" s="61">
        <v>59.912044600000002</v>
      </c>
      <c r="F32" s="61">
        <v>10.772114999999999</v>
      </c>
      <c r="G3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1.8830804461433281</v>
      </c>
      <c r="H32" s="58">
        <f>Tabell4[a]*Tabell3[[#This Row],[Direct distance]]^Tabell4[b]</f>
        <v>3.1594714199051692</v>
      </c>
      <c r="I32" s="30">
        <v>3.4</v>
      </c>
      <c r="J32" s="58">
        <f t="shared" si="1"/>
        <v>0.24052858009483069</v>
      </c>
      <c r="K32" s="58">
        <f t="shared" si="0"/>
        <v>5.7853997842435383E-2</v>
      </c>
      <c r="L32" s="58">
        <f>ABS(Tabell3[[#This Row],[Error]])</f>
        <v>0.24052858009483069</v>
      </c>
    </row>
    <row r="33" spans="1:12" x14ac:dyDescent="0.25">
      <c r="A33" s="30">
        <v>1225</v>
      </c>
      <c r="B33" s="61">
        <v>59.912087900000003</v>
      </c>
      <c r="C33" s="60">
        <v>10.765640700000001</v>
      </c>
      <c r="D33" s="62">
        <v>22529</v>
      </c>
      <c r="E33" s="61">
        <v>59.913197199999999</v>
      </c>
      <c r="F33" s="61">
        <v>10.748471800000001</v>
      </c>
      <c r="G3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0.96498291168499106</v>
      </c>
      <c r="H33" s="58">
        <f>Tabell4[a]*Tabell3[[#This Row],[Direct distance]]^Tabell4[b]</f>
        <v>1.752664926416047</v>
      </c>
      <c r="I33" s="30">
        <v>1.8</v>
      </c>
      <c r="J33" s="58">
        <f t="shared" si="1"/>
        <v>4.7335073583953058E-2</v>
      </c>
      <c r="K33" s="58">
        <f t="shared" si="0"/>
        <v>2.2406091911982506E-3</v>
      </c>
      <c r="L33" s="58">
        <f>ABS(Tabell3[[#This Row],[Error]])</f>
        <v>4.7335073583953058E-2</v>
      </c>
    </row>
    <row r="34" spans="1:12" x14ac:dyDescent="0.25">
      <c r="A34" s="30">
        <v>73888</v>
      </c>
      <c r="B34" s="61">
        <v>59.908900500000001</v>
      </c>
      <c r="C34" s="60">
        <v>10.7248901</v>
      </c>
      <c r="D34" s="62">
        <v>93639</v>
      </c>
      <c r="E34" s="61">
        <v>59.920380799999997</v>
      </c>
      <c r="F34" s="61">
        <v>10.756743999999999</v>
      </c>
      <c r="G3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2.1868264679426508</v>
      </c>
      <c r="H34" s="58">
        <f>Tabell4[a]*Tabell3[[#This Row],[Direct distance]]^Tabell4[b]</f>
        <v>3.60460541266495</v>
      </c>
      <c r="I34" s="30">
        <v>3.1</v>
      </c>
      <c r="J34" s="58">
        <f t="shared" si="1"/>
        <v>-0.50460541266494996</v>
      </c>
      <c r="K34" s="58">
        <f t="shared" si="0"/>
        <v>0.25462662249076445</v>
      </c>
      <c r="L34" s="58">
        <f>ABS(Tabell3[[#This Row],[Error]])</f>
        <v>0.50460541266494996</v>
      </c>
    </row>
    <row r="35" spans="1:12" x14ac:dyDescent="0.25">
      <c r="A35" s="30">
        <v>31907</v>
      </c>
      <c r="B35" s="61">
        <v>59.921599399999998</v>
      </c>
      <c r="C35" s="60">
        <v>10.6751621</v>
      </c>
      <c r="D35" s="62">
        <v>60850</v>
      </c>
      <c r="E35" s="61">
        <v>59.915828300000001</v>
      </c>
      <c r="F35" s="61">
        <v>10.7305773</v>
      </c>
      <c r="G3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3.1544742278150886</v>
      </c>
      <c r="H35" s="58">
        <f>Tabell4[a]*Tabell3[[#This Row],[Direct distance]]^Tabell4[b]</f>
        <v>4.9785235443542257</v>
      </c>
      <c r="I35" s="30">
        <v>3.4</v>
      </c>
      <c r="J35" s="58">
        <f t="shared" si="1"/>
        <v>-1.5785235443542258</v>
      </c>
      <c r="K35" s="58">
        <f t="shared" si="0"/>
        <v>2.4917365800806275</v>
      </c>
      <c r="L35" s="58">
        <f>ABS(Tabell3[[#This Row],[Error]])</f>
        <v>1.5785235443542258</v>
      </c>
    </row>
    <row r="36" spans="1:12" x14ac:dyDescent="0.25">
      <c r="A36" s="30">
        <v>77708</v>
      </c>
      <c r="B36" s="61">
        <v>59.912582499999999</v>
      </c>
      <c r="C36" s="60">
        <v>10.776325999999999</v>
      </c>
      <c r="D36" s="62">
        <v>44906</v>
      </c>
      <c r="E36" s="61">
        <v>59.9216914</v>
      </c>
      <c r="F36" s="61">
        <v>10.689948299999999</v>
      </c>
      <c r="G3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4.9197958177614058</v>
      </c>
      <c r="H36" s="58">
        <f>Tabell4[a]*Tabell3[[#This Row],[Direct distance]]^Tabell4[b]</f>
        <v>7.3659643269118193</v>
      </c>
      <c r="I36" s="30">
        <v>8.4</v>
      </c>
      <c r="J36" s="58">
        <f t="shared" si="1"/>
        <v>1.034035673088181</v>
      </c>
      <c r="K36" s="58">
        <f t="shared" si="0"/>
        <v>1.0692297732189275</v>
      </c>
      <c r="L36" s="58">
        <f>ABS(Tabell3[[#This Row],[Error]])</f>
        <v>1.034035673088181</v>
      </c>
    </row>
    <row r="37" spans="1:12" x14ac:dyDescent="0.25">
      <c r="A37" s="30">
        <v>91116</v>
      </c>
      <c r="B37" s="61">
        <v>59.909654000000003</v>
      </c>
      <c r="C37" s="60">
        <v>10.7493193</v>
      </c>
      <c r="D37" s="62">
        <v>62238</v>
      </c>
      <c r="E37" s="61">
        <v>59.922397099999998</v>
      </c>
      <c r="F37" s="61">
        <v>10.689475</v>
      </c>
      <c r="G3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3.6241207213908844</v>
      </c>
      <c r="H37" s="58">
        <f>Tabell4[a]*Tabell3[[#This Row],[Direct distance]]^Tabell4[b]</f>
        <v>5.6263649241131208</v>
      </c>
      <c r="I37" s="30">
        <v>6.2</v>
      </c>
      <c r="J37" s="58">
        <f t="shared" si="1"/>
        <v>0.57363507588687934</v>
      </c>
      <c r="K37" s="58">
        <f t="shared" si="0"/>
        <v>0.32905720028774582</v>
      </c>
      <c r="L37" s="58">
        <f>ABS(Tabell3[[#This Row],[Error]])</f>
        <v>0.57363507588687934</v>
      </c>
    </row>
    <row r="38" spans="1:12" x14ac:dyDescent="0.25">
      <c r="A38" s="30">
        <v>16652</v>
      </c>
      <c r="B38" s="61">
        <v>59.912823199999998</v>
      </c>
      <c r="C38" s="60">
        <v>10.7429484</v>
      </c>
      <c r="D38" s="62">
        <v>18264</v>
      </c>
      <c r="E38" s="61">
        <v>59.920754500000001</v>
      </c>
      <c r="F38" s="61">
        <v>10.6816108</v>
      </c>
      <c r="G3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3.5307088840906724</v>
      </c>
      <c r="H38" s="58">
        <f>Tabell4[a]*Tabell3[[#This Row],[Direct distance]]^Tabell4[b]</f>
        <v>5.4983464001266587</v>
      </c>
      <c r="I38" s="30">
        <v>5.6</v>
      </c>
      <c r="J38" s="58">
        <f t="shared" si="1"/>
        <v>0.10165359987334099</v>
      </c>
      <c r="K38" s="58">
        <f t="shared" si="0"/>
        <v>1.0333454367209312E-2</v>
      </c>
      <c r="L38" s="58">
        <f>ABS(Tabell3[[#This Row],[Error]])</f>
        <v>0.10165359987334099</v>
      </c>
    </row>
    <row r="39" spans="1:12" x14ac:dyDescent="0.25">
      <c r="A39" s="30">
        <v>32164</v>
      </c>
      <c r="B39" s="61">
        <v>59.9189352</v>
      </c>
      <c r="C39" s="60">
        <v>10.6850848</v>
      </c>
      <c r="D39" s="62">
        <v>101142</v>
      </c>
      <c r="E39" s="61">
        <v>59.926519499999998</v>
      </c>
      <c r="F39" s="61">
        <v>10.7760131</v>
      </c>
      <c r="G3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5.1368860528014526</v>
      </c>
      <c r="H39" s="58">
        <f>Tabell4[a]*Tabell3[[#This Row],[Direct distance]]^Tabell4[b]</f>
        <v>7.6517097248723687</v>
      </c>
      <c r="I39" s="30">
        <v>7.5</v>
      </c>
      <c r="J39" s="58">
        <f t="shared" si="1"/>
        <v>-0.15170972487236867</v>
      </c>
      <c r="K39" s="58">
        <f t="shared" si="0"/>
        <v>2.3015840620849798E-2</v>
      </c>
      <c r="L39" s="58">
        <f>ABS(Tabell3[[#This Row],[Error]])</f>
        <v>0.15170972487236867</v>
      </c>
    </row>
    <row r="40" spans="1:12" x14ac:dyDescent="0.25">
      <c r="A40" s="30">
        <v>92630</v>
      </c>
      <c r="B40" s="61">
        <v>59.927412799999999</v>
      </c>
      <c r="C40" s="60">
        <v>10.769405000000001</v>
      </c>
      <c r="D40" s="62">
        <v>26256</v>
      </c>
      <c r="E40" s="61">
        <v>59.9142686</v>
      </c>
      <c r="F40" s="61">
        <v>10.748979</v>
      </c>
      <c r="G4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1.8525720741169889</v>
      </c>
      <c r="H40" s="58">
        <f>Tabell4[a]*Tabell3[[#This Row],[Direct distance]]^Tabell4[b]</f>
        <v>3.1143107793205247</v>
      </c>
      <c r="I40" s="30">
        <v>3.1</v>
      </c>
      <c r="J40" s="58">
        <f t="shared" si="1"/>
        <v>-1.4310779320524603E-2</v>
      </c>
      <c r="K40" s="58">
        <f t="shared" si="0"/>
        <v>2.047984047607546E-4</v>
      </c>
      <c r="L40" s="58">
        <f>ABS(Tabell3[[#This Row],[Error]])</f>
        <v>1.4310779320524603E-2</v>
      </c>
    </row>
    <row r="41" spans="1:12" x14ac:dyDescent="0.25">
      <c r="A41" s="30">
        <v>67955</v>
      </c>
      <c r="B41" s="61">
        <v>59.909038000000002</v>
      </c>
      <c r="C41" s="60">
        <v>10.7479481</v>
      </c>
      <c r="D41" s="62">
        <v>85545</v>
      </c>
      <c r="E41" s="61">
        <v>59.928729500000003</v>
      </c>
      <c r="F41" s="61">
        <v>10.7579194</v>
      </c>
      <c r="G4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2.2590197741405937</v>
      </c>
      <c r="H41" s="58">
        <f>Tabell4[a]*Tabell3[[#This Row],[Direct distance]]^Tabell4[b]</f>
        <v>3.7092882762752928</v>
      </c>
      <c r="I41" s="30">
        <v>3.2</v>
      </c>
      <c r="J41" s="58">
        <f t="shared" si="1"/>
        <v>-0.50928827627529261</v>
      </c>
      <c r="K41" s="58">
        <f t="shared" si="0"/>
        <v>0.25937454835145879</v>
      </c>
      <c r="L41" s="58">
        <f>ABS(Tabell3[[#This Row],[Error]])</f>
        <v>0.50928827627529261</v>
      </c>
    </row>
    <row r="42" spans="1:12" x14ac:dyDescent="0.25">
      <c r="A42" s="30">
        <v>38597</v>
      </c>
      <c r="B42" s="61">
        <v>59.922395100000003</v>
      </c>
      <c r="C42" s="60">
        <v>10.726404799999999</v>
      </c>
      <c r="D42" s="62">
        <v>62795</v>
      </c>
      <c r="E42" s="61">
        <v>59.916673299999999</v>
      </c>
      <c r="F42" s="61">
        <v>10.7608222</v>
      </c>
      <c r="G4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2.0209359482685283</v>
      </c>
      <c r="H42" s="58">
        <f>Tabell4[a]*Tabell3[[#This Row],[Direct distance]]^Tabell4[b]</f>
        <v>3.3624760755210619</v>
      </c>
      <c r="I42" s="30">
        <v>2.6</v>
      </c>
      <c r="J42" s="58">
        <f t="shared" si="1"/>
        <v>-0.76247607552106178</v>
      </c>
      <c r="K42" s="58">
        <f t="shared" si="0"/>
        <v>0.58136976574199994</v>
      </c>
      <c r="L42" s="58">
        <f>ABS(Tabell3[[#This Row],[Error]])</f>
        <v>0.76247607552106178</v>
      </c>
    </row>
    <row r="43" spans="1:12" x14ac:dyDescent="0.25">
      <c r="A43" s="30">
        <v>61515</v>
      </c>
      <c r="B43" s="61">
        <v>59.9195554</v>
      </c>
      <c r="C43" s="60">
        <v>10.6888954</v>
      </c>
      <c r="D43" s="62">
        <v>79859</v>
      </c>
      <c r="E43" s="61">
        <v>59.9115666</v>
      </c>
      <c r="F43" s="61">
        <v>10.743931</v>
      </c>
      <c r="G4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3.1936748243859117</v>
      </c>
      <c r="H43" s="58">
        <f>Tabell4[a]*Tabell3[[#This Row],[Direct distance]]^Tabell4[b]</f>
        <v>5.0330143878258911</v>
      </c>
      <c r="I43" s="30">
        <v>3.8</v>
      </c>
      <c r="J43" s="58">
        <f t="shared" si="1"/>
        <v>-1.2330143878258912</v>
      </c>
      <c r="K43" s="58">
        <f t="shared" si="0"/>
        <v>1.5203244805856573</v>
      </c>
      <c r="L43" s="58">
        <f>ABS(Tabell3[[#This Row],[Error]])</f>
        <v>1.2330143878258912</v>
      </c>
    </row>
    <row r="44" spans="1:12" x14ac:dyDescent="0.25">
      <c r="A44" s="30">
        <v>76899</v>
      </c>
      <c r="B44" s="61">
        <v>59.9170187</v>
      </c>
      <c r="C44" s="60">
        <v>10.7177249</v>
      </c>
      <c r="D44" s="62">
        <v>61383</v>
      </c>
      <c r="E44" s="61">
        <v>59.929933200000001</v>
      </c>
      <c r="F44" s="61">
        <v>10.7170396</v>
      </c>
      <c r="G4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1.4365345816193331</v>
      </c>
      <c r="H44" s="58">
        <f>Tabell4[a]*Tabell3[[#This Row],[Direct distance]]^Tabell4[b]</f>
        <v>2.4888728652290992</v>
      </c>
      <c r="I44" s="30">
        <v>1.9</v>
      </c>
      <c r="J44" s="58">
        <f t="shared" si="1"/>
        <v>-0.58887286522909932</v>
      </c>
      <c r="K44" s="58">
        <f t="shared" si="0"/>
        <v>0.34677125140312898</v>
      </c>
      <c r="L44" s="58">
        <f>ABS(Tabell3[[#This Row],[Error]])</f>
        <v>0.58887286522909932</v>
      </c>
    </row>
    <row r="45" spans="1:12" x14ac:dyDescent="0.25">
      <c r="A45" s="30">
        <v>40865</v>
      </c>
      <c r="B45" s="61">
        <v>59.904573900000003</v>
      </c>
      <c r="C45" s="60">
        <v>10.740782899999999</v>
      </c>
      <c r="D45" s="62">
        <v>103393</v>
      </c>
      <c r="E45" s="61">
        <v>59.908823900000002</v>
      </c>
      <c r="F45" s="61">
        <v>10.745729900000001</v>
      </c>
      <c r="G4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0.54717899962423955</v>
      </c>
      <c r="H45" s="58">
        <f>Tabell4[a]*Tabell3[[#This Row],[Direct distance]]^Tabell4[b]</f>
        <v>1.0629898673963503</v>
      </c>
      <c r="I45" s="30">
        <v>1</v>
      </c>
      <c r="J45" s="58">
        <f t="shared" si="1"/>
        <v>-6.2989867396350263E-2</v>
      </c>
      <c r="K45" s="58">
        <f t="shared" si="0"/>
        <v>3.9677233946097895E-3</v>
      </c>
      <c r="L45" s="58">
        <f>ABS(Tabell3[[#This Row],[Error]])</f>
        <v>6.2989867396350263E-2</v>
      </c>
    </row>
    <row r="46" spans="1:12" x14ac:dyDescent="0.25">
      <c r="A46" s="30">
        <v>17274</v>
      </c>
      <c r="B46" s="61">
        <v>59.922234799999998</v>
      </c>
      <c r="C46" s="60">
        <v>10.757096199999999</v>
      </c>
      <c r="D46" s="62">
        <v>6668</v>
      </c>
      <c r="E46" s="61">
        <v>59.908748899999999</v>
      </c>
      <c r="F46" s="61">
        <v>10.7227765</v>
      </c>
      <c r="G4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2.4306603462155874</v>
      </c>
      <c r="H46" s="58">
        <f>Tabell4[a]*Tabell3[[#This Row],[Direct distance]]^Tabell4[b]</f>
        <v>3.95660808312349</v>
      </c>
      <c r="I46" s="30">
        <v>3.8</v>
      </c>
      <c r="J46" s="58">
        <f t="shared" si="1"/>
        <v>-0.15660808312349017</v>
      </c>
      <c r="K46" s="58">
        <f t="shared" si="0"/>
        <v>2.4526091699614005E-2</v>
      </c>
      <c r="L46" s="58">
        <f>ABS(Tabell3[[#This Row],[Error]])</f>
        <v>0.15660808312349017</v>
      </c>
    </row>
    <row r="47" spans="1:12" x14ac:dyDescent="0.25">
      <c r="A47" s="30">
        <v>37091</v>
      </c>
      <c r="B47" s="61">
        <v>59.913122899999998</v>
      </c>
      <c r="C47" s="60">
        <v>10.751625000000001</v>
      </c>
      <c r="D47" s="62">
        <v>67326</v>
      </c>
      <c r="E47" s="61">
        <v>59.910591099999998</v>
      </c>
      <c r="F47" s="61">
        <v>10.7445754</v>
      </c>
      <c r="G4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0.48341661526736379</v>
      </c>
      <c r="H47" s="58">
        <f>Tabell4[a]*Tabell3[[#This Row],[Direct distance]]^Tabell4[b]</f>
        <v>0.95302122185891969</v>
      </c>
      <c r="I47" s="30">
        <v>1</v>
      </c>
      <c r="J47" s="58">
        <f t="shared" si="1"/>
        <v>4.6978778141080313E-2</v>
      </c>
      <c r="K47" s="58">
        <f t="shared" si="0"/>
        <v>2.2070055956288455E-3</v>
      </c>
      <c r="L47" s="58">
        <f>ABS(Tabell3[[#This Row],[Error]])</f>
        <v>4.6978778141080313E-2</v>
      </c>
    </row>
    <row r="48" spans="1:12" x14ac:dyDescent="0.25">
      <c r="A48" s="30">
        <v>53687</v>
      </c>
      <c r="B48" s="61">
        <v>59.921450900000004</v>
      </c>
      <c r="C48" s="60">
        <v>10.7586795</v>
      </c>
      <c r="D48" s="62">
        <v>57817</v>
      </c>
      <c r="E48" s="61">
        <v>59.927467200000002</v>
      </c>
      <c r="F48" s="61">
        <v>10.7248074</v>
      </c>
      <c r="G4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2.0025482455223997</v>
      </c>
      <c r="H48" s="58">
        <f>Tabell4[a]*Tabell3[[#This Row],[Direct distance]]^Tabell4[b]</f>
        <v>3.3354958786277722</v>
      </c>
      <c r="I48" s="30">
        <v>3.2</v>
      </c>
      <c r="J48" s="58">
        <f t="shared" si="1"/>
        <v>-0.13549587862777202</v>
      </c>
      <c r="K48" s="58">
        <f t="shared" si="0"/>
        <v>1.8359133125111924E-2</v>
      </c>
      <c r="L48" s="58">
        <f>ABS(Tabell3[[#This Row],[Error]])</f>
        <v>0.13549587862777202</v>
      </c>
    </row>
    <row r="49" spans="1:12" x14ac:dyDescent="0.25">
      <c r="A49" s="30">
        <v>88881</v>
      </c>
      <c r="B49" s="61">
        <v>59.910736700000001</v>
      </c>
      <c r="C49" s="60">
        <v>10.7287382</v>
      </c>
      <c r="D49" s="62">
        <v>113119</v>
      </c>
      <c r="E49" s="61">
        <v>59.914428399999998</v>
      </c>
      <c r="F49" s="61">
        <v>10.760876</v>
      </c>
      <c r="G4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1.8379283388000254</v>
      </c>
      <c r="H49" s="58">
        <f>Tabell4[a]*Tabell3[[#This Row],[Direct distance]]^Tabell4[b]</f>
        <v>3.0926028318416319</v>
      </c>
      <c r="I49" s="30">
        <v>3.2</v>
      </c>
      <c r="J49" s="58">
        <f t="shared" si="1"/>
        <v>0.10739716815836831</v>
      </c>
      <c r="K49" s="58">
        <f t="shared" si="0"/>
        <v>1.153415172843684E-2</v>
      </c>
      <c r="L49" s="58">
        <f>ABS(Tabell3[[#This Row],[Error]])</f>
        <v>0.10739716815836831</v>
      </c>
    </row>
    <row r="50" spans="1:12" x14ac:dyDescent="0.25">
      <c r="A50" s="30">
        <v>24814</v>
      </c>
      <c r="B50" s="61">
        <v>59.928440899999998</v>
      </c>
      <c r="C50" s="60">
        <v>10.678651500000001</v>
      </c>
      <c r="D50" s="62">
        <v>62736</v>
      </c>
      <c r="E50" s="61">
        <v>59.911021400000003</v>
      </c>
      <c r="F50" s="61">
        <v>10.7496353</v>
      </c>
      <c r="G5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4.4048238059432441</v>
      </c>
      <c r="H50" s="58">
        <f>Tabell4[a]*Tabell3[[#This Row],[Direct distance]]^Tabell4[b]</f>
        <v>6.681989517552724</v>
      </c>
      <c r="I50" s="30">
        <v>6.8</v>
      </c>
      <c r="J50" s="58">
        <f t="shared" si="1"/>
        <v>0.11801048244727586</v>
      </c>
      <c r="K50" s="58">
        <f t="shared" si="0"/>
        <v>1.3926473967438803E-2</v>
      </c>
      <c r="L50" s="58">
        <f>ABS(Tabell3[[#This Row],[Error]])</f>
        <v>0.11801048244727586</v>
      </c>
    </row>
    <row r="51" spans="1:12" x14ac:dyDescent="0.25">
      <c r="A51" s="58">
        <v>110926</v>
      </c>
      <c r="B51" s="63">
        <v>59.919558500000001</v>
      </c>
      <c r="C51" s="60">
        <v>10.733549099999999</v>
      </c>
      <c r="D51" s="62">
        <v>92514</v>
      </c>
      <c r="E51" s="61">
        <v>59.909989600000003</v>
      </c>
      <c r="F51" s="61">
        <v>10.749138</v>
      </c>
      <c r="G5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1.3737439601445196</v>
      </c>
      <c r="H51" s="58">
        <f>Tabell4[a]*Tabell3[[#This Row],[Direct distance]]^Tabell4[b]</f>
        <v>2.3927337196858409</v>
      </c>
      <c r="I51" s="30">
        <v>2.4</v>
      </c>
      <c r="J51" s="58">
        <f t="shared" si="1"/>
        <v>7.2662803141589904E-3</v>
      </c>
      <c r="K51" s="58">
        <f t="shared" si="0"/>
        <v>5.2798829603934477E-5</v>
      </c>
      <c r="L51" s="58">
        <f>ABS(Tabell3[[#This Row],[Error]])</f>
        <v>7.2662803141589904E-3</v>
      </c>
    </row>
    <row r="52" spans="1:12" x14ac:dyDescent="0.25">
      <c r="A52" s="64">
        <v>101163</v>
      </c>
      <c r="B52" s="65">
        <v>59.9221735</v>
      </c>
      <c r="C52" s="66">
        <v>10.6886739</v>
      </c>
      <c r="D52" s="67">
        <v>79357</v>
      </c>
      <c r="E52" s="66">
        <v>59.914949800000002</v>
      </c>
      <c r="F52" s="65">
        <v>10.711638799999999</v>
      </c>
      <c r="G5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1.5110985939029804</v>
      </c>
      <c r="H52" s="58">
        <f>Tabell4[a]*Tabell3[[#This Row],[Direct distance]]^Tabell4[b]</f>
        <v>2.6023944235905154</v>
      </c>
      <c r="I52" s="68">
        <v>2</v>
      </c>
      <c r="J52" s="69">
        <f>I52-H52</f>
        <v>-0.60239442359051543</v>
      </c>
      <c r="K52" s="69">
        <f>J52^2</f>
        <v>0.36287904157294931</v>
      </c>
      <c r="L52" s="58">
        <f>ABS(Tabell3[[#This Row],[Error]])</f>
        <v>0.60239442359051543</v>
      </c>
    </row>
    <row r="53" spans="1:12" x14ac:dyDescent="0.25">
      <c r="A53" s="64">
        <v>25339</v>
      </c>
      <c r="B53" s="65">
        <v>59.919291299999998</v>
      </c>
      <c r="C53" s="66">
        <v>10.7349733</v>
      </c>
      <c r="D53" s="67">
        <v>48001</v>
      </c>
      <c r="E53" s="66">
        <v>59.923060300000003</v>
      </c>
      <c r="F53" s="65">
        <v>10.705698999999999</v>
      </c>
      <c r="G5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1.6844228015742075</v>
      </c>
      <c r="H53" s="58">
        <f>Tabell4[a]*Tabell3[[#This Row],[Direct distance]]^Tabell4[b]</f>
        <v>2.8637739307612606</v>
      </c>
      <c r="I53" s="68">
        <v>2.5</v>
      </c>
      <c r="J53" s="69">
        <f>I53-H53</f>
        <v>-0.36377393076126063</v>
      </c>
      <c r="K53" s="69">
        <f t="shared" ref="K53:K101" si="2">J53^2</f>
        <v>0.13233147270149845</v>
      </c>
      <c r="L53" s="58">
        <f>ABS(Tabell3[[#This Row],[Error]])</f>
        <v>0.36377393076126063</v>
      </c>
    </row>
    <row r="54" spans="1:12" x14ac:dyDescent="0.25">
      <c r="A54" s="64">
        <v>10847</v>
      </c>
      <c r="B54" s="65">
        <v>59.919897800000001</v>
      </c>
      <c r="C54" s="66">
        <v>10.6888229</v>
      </c>
      <c r="D54" s="67">
        <v>31409</v>
      </c>
      <c r="E54" s="66">
        <v>59.909608900000002</v>
      </c>
      <c r="F54" s="65">
        <v>10.7459182</v>
      </c>
      <c r="G5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3.3819232119520288</v>
      </c>
      <c r="H54" s="58">
        <f>Tabell4[a]*Tabell3[[#This Row],[Direct distance]]^Tabell4[b]</f>
        <v>5.2936036648098028</v>
      </c>
      <c r="I54" s="68">
        <v>5.8</v>
      </c>
      <c r="J54" s="69">
        <f t="shared" ref="J54:J101" si="3">I54-H54</f>
        <v>0.506396335190197</v>
      </c>
      <c r="K54" s="69">
        <f t="shared" si="2"/>
        <v>0.25643724829406234</v>
      </c>
      <c r="L54" s="58">
        <f>ABS(Tabell3[[#This Row],[Error]])</f>
        <v>0.506396335190197</v>
      </c>
    </row>
    <row r="55" spans="1:12" x14ac:dyDescent="0.25">
      <c r="A55" s="64">
        <v>102279</v>
      </c>
      <c r="B55" s="65">
        <v>59.908440400000003</v>
      </c>
      <c r="C55" s="66">
        <v>10.757014099999999</v>
      </c>
      <c r="D55" s="67">
        <v>5769</v>
      </c>
      <c r="E55" s="66">
        <v>59.911454999999997</v>
      </c>
      <c r="F55" s="65">
        <v>10.7488619</v>
      </c>
      <c r="G5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0.56472295329092348</v>
      </c>
      <c r="H55" s="58">
        <f>Tabell4[a]*Tabell3[[#This Row],[Direct distance]]^Tabell4[b]</f>
        <v>1.0929736463794943</v>
      </c>
      <c r="I55" s="68">
        <v>1.1000000000000001</v>
      </c>
      <c r="J55" s="69">
        <f t="shared" si="3"/>
        <v>7.0263536205057431E-3</v>
      </c>
      <c r="K55" s="69">
        <f t="shared" si="2"/>
        <v>4.9369645200394164E-5</v>
      </c>
      <c r="L55" s="58">
        <f>ABS(Tabell3[[#This Row],[Error]])</f>
        <v>7.0263536205057431E-3</v>
      </c>
    </row>
    <row r="56" spans="1:12" x14ac:dyDescent="0.25">
      <c r="A56" s="64">
        <v>95869</v>
      </c>
      <c r="B56" s="65">
        <v>59.9077117</v>
      </c>
      <c r="C56" s="66">
        <v>10.7460971</v>
      </c>
      <c r="D56" s="67">
        <v>105735</v>
      </c>
      <c r="E56" s="66">
        <v>59.933581799999999</v>
      </c>
      <c r="F56" s="65">
        <v>10.745671700000001</v>
      </c>
      <c r="G5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2.8767215659001906</v>
      </c>
      <c r="H56" s="58">
        <f>Tabell4[a]*Tabell3[[#This Row],[Direct distance]]^Tabell4[b]</f>
        <v>4.5900628635047305</v>
      </c>
      <c r="I56" s="68">
        <v>4.5999999999999996</v>
      </c>
      <c r="J56" s="69">
        <f t="shared" si="3"/>
        <v>9.9371364952691721E-3</v>
      </c>
      <c r="K56" s="69">
        <f t="shared" si="2"/>
        <v>9.8746681725610485E-5</v>
      </c>
      <c r="L56" s="58">
        <f>ABS(Tabell3[[#This Row],[Error]])</f>
        <v>9.9371364952691721E-3</v>
      </c>
    </row>
    <row r="57" spans="1:12" x14ac:dyDescent="0.25">
      <c r="A57" s="64">
        <v>57231</v>
      </c>
      <c r="B57" s="65">
        <v>59.9125424</v>
      </c>
      <c r="C57" s="66">
        <v>10.732601799999999</v>
      </c>
      <c r="D57" s="67">
        <v>89176</v>
      </c>
      <c r="E57" s="66">
        <v>59.918852800000003</v>
      </c>
      <c r="F57" s="65">
        <v>10.685155099999999</v>
      </c>
      <c r="G5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2.7361396034841636</v>
      </c>
      <c r="H57" s="58">
        <f>Tabell4[a]*Tabell3[[#This Row],[Direct distance]]^Tabell4[b]</f>
        <v>4.3917702713530646</v>
      </c>
      <c r="I57" s="68">
        <v>3</v>
      </c>
      <c r="J57" s="69">
        <f t="shared" si="3"/>
        <v>-1.3917702713530646</v>
      </c>
      <c r="K57" s="69">
        <f t="shared" si="2"/>
        <v>1.9370244882221832</v>
      </c>
      <c r="L57" s="58">
        <f>ABS(Tabell3[[#This Row],[Error]])</f>
        <v>1.3917702713530646</v>
      </c>
    </row>
    <row r="58" spans="1:12" x14ac:dyDescent="0.25">
      <c r="A58" s="64">
        <v>71087</v>
      </c>
      <c r="B58" s="65">
        <v>59.9149344</v>
      </c>
      <c r="C58" s="66">
        <v>10.754181300000001</v>
      </c>
      <c r="D58" s="67">
        <v>13878</v>
      </c>
      <c r="E58" s="66">
        <v>59.912530699999998</v>
      </c>
      <c r="F58" s="65">
        <v>10.749667000000001</v>
      </c>
      <c r="G5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0.36709647016651625</v>
      </c>
      <c r="H58" s="58">
        <f>Tabell4[a]*Tabell3[[#This Row],[Direct distance]]^Tabell4[b]</f>
        <v>0.74771847331410657</v>
      </c>
      <c r="I58" s="68">
        <v>0.65</v>
      </c>
      <c r="J58" s="69">
        <f t="shared" si="3"/>
        <v>-9.7718473314106546E-2</v>
      </c>
      <c r="K58" s="69">
        <f t="shared" si="2"/>
        <v>9.5489000268397534E-3</v>
      </c>
      <c r="L58" s="58">
        <f>ABS(Tabell3[[#This Row],[Error]])</f>
        <v>9.7718473314106546E-2</v>
      </c>
    </row>
    <row r="59" spans="1:12" x14ac:dyDescent="0.25">
      <c r="A59" s="64">
        <v>55057</v>
      </c>
      <c r="B59" s="65">
        <v>59.924191800000003</v>
      </c>
      <c r="C59" s="66">
        <v>10.7648156</v>
      </c>
      <c r="D59" s="67">
        <v>11080</v>
      </c>
      <c r="E59" s="66">
        <v>59.920269300000001</v>
      </c>
      <c r="F59" s="65">
        <v>10.7336571</v>
      </c>
      <c r="G5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1.7903458748443215</v>
      </c>
      <c r="H59" s="58">
        <f>Tabell4[a]*Tabell3[[#This Row],[Direct distance]]^Tabell4[b]</f>
        <v>3.0219237082923347</v>
      </c>
      <c r="I59" s="68">
        <v>2.8</v>
      </c>
      <c r="J59" s="69">
        <f t="shared" si="3"/>
        <v>-0.22192370829233488</v>
      </c>
      <c r="K59" s="69">
        <f t="shared" si="2"/>
        <v>4.925013230222134E-2</v>
      </c>
      <c r="L59" s="58">
        <f>ABS(Tabell3[[#This Row],[Error]])</f>
        <v>0.22192370829233488</v>
      </c>
    </row>
    <row r="60" spans="1:12" x14ac:dyDescent="0.25">
      <c r="A60" s="64">
        <v>21367</v>
      </c>
      <c r="B60" s="65">
        <v>59.910812800000002</v>
      </c>
      <c r="C60" s="66">
        <v>10.725018199999999</v>
      </c>
      <c r="D60" s="67">
        <v>7808</v>
      </c>
      <c r="E60" s="66">
        <v>59.924060099999998</v>
      </c>
      <c r="F60" s="65">
        <v>10.7216494</v>
      </c>
      <c r="G6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1.4849512534573335</v>
      </c>
      <c r="H60" s="58">
        <f>Tabell4[a]*Tabell3[[#This Row],[Direct distance]]^Tabell4[b]</f>
        <v>2.5626631892402716</v>
      </c>
      <c r="I60" s="68">
        <v>2.2999999999999998</v>
      </c>
      <c r="J60" s="69">
        <f t="shared" si="3"/>
        <v>-0.26266318924027177</v>
      </c>
      <c r="K60" s="69">
        <f t="shared" si="2"/>
        <v>6.8991950981870817E-2</v>
      </c>
      <c r="L60" s="58">
        <f>ABS(Tabell3[[#This Row],[Error]])</f>
        <v>0.26266318924027177</v>
      </c>
    </row>
    <row r="61" spans="1:12" x14ac:dyDescent="0.25">
      <c r="A61" s="64">
        <v>19370</v>
      </c>
      <c r="B61" s="65">
        <v>59.922161099999997</v>
      </c>
      <c r="C61" s="66">
        <v>10.7265803</v>
      </c>
      <c r="D61" s="67">
        <v>80494</v>
      </c>
      <c r="E61" s="66">
        <v>59.914884299999997</v>
      </c>
      <c r="F61" s="65">
        <v>10.7387499</v>
      </c>
      <c r="G6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1.0558199629423737</v>
      </c>
      <c r="H61" s="58">
        <f>Tabell4[a]*Tabell3[[#This Row],[Direct distance]]^Tabell4[b]</f>
        <v>1.8972984002856887</v>
      </c>
      <c r="I61" s="68">
        <v>1.5</v>
      </c>
      <c r="J61" s="69">
        <f t="shared" si="3"/>
        <v>-0.39729840028568875</v>
      </c>
      <c r="K61" s="69">
        <f t="shared" si="2"/>
        <v>0.15784601886956737</v>
      </c>
      <c r="L61" s="58">
        <f>ABS(Tabell3[[#This Row],[Error]])</f>
        <v>0.39729840028568875</v>
      </c>
    </row>
    <row r="62" spans="1:12" x14ac:dyDescent="0.25">
      <c r="A62" s="64">
        <v>74251</v>
      </c>
      <c r="B62" s="65">
        <v>59.912767799999997</v>
      </c>
      <c r="C62" s="66">
        <v>10.753152500000001</v>
      </c>
      <c r="D62" s="67">
        <v>65944</v>
      </c>
      <c r="E62" s="66">
        <v>59.914998900000001</v>
      </c>
      <c r="F62" s="65">
        <v>10.754092699999999</v>
      </c>
      <c r="G6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0.25356229974330202</v>
      </c>
      <c r="H62" s="58">
        <f>Tabell4[a]*Tabell3[[#This Row],[Direct distance]]^Tabell4[b]</f>
        <v>0.53963502473264313</v>
      </c>
      <c r="I62" s="68">
        <v>0.5</v>
      </c>
      <c r="J62" s="69">
        <f t="shared" si="3"/>
        <v>-3.9635024732643132E-2</v>
      </c>
      <c r="K62" s="69">
        <f t="shared" si="2"/>
        <v>1.5709351855572326E-3</v>
      </c>
      <c r="L62" s="58">
        <f>ABS(Tabell3[[#This Row],[Error]])</f>
        <v>3.9635024732643132E-2</v>
      </c>
    </row>
    <row r="63" spans="1:12" x14ac:dyDescent="0.25">
      <c r="A63" s="64">
        <v>112414</v>
      </c>
      <c r="B63" s="65">
        <v>59.926143099999997</v>
      </c>
      <c r="C63" s="66">
        <v>10.775036699999999</v>
      </c>
      <c r="D63" s="67">
        <v>2147</v>
      </c>
      <c r="E63" s="66">
        <v>59.912194599999999</v>
      </c>
      <c r="F63" s="65">
        <v>10.7484042</v>
      </c>
      <c r="G6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2.1468122164934087</v>
      </c>
      <c r="H63" s="58">
        <f>Tabell4[a]*Tabell3[[#This Row],[Direct distance]]^Tabell4[b]</f>
        <v>3.5464073875800062</v>
      </c>
      <c r="I63" s="68">
        <v>2.7</v>
      </c>
      <c r="J63" s="69">
        <f t="shared" si="3"/>
        <v>-0.846407387580006</v>
      </c>
      <c r="K63" s="69">
        <f t="shared" si="2"/>
        <v>0.71640546575001052</v>
      </c>
      <c r="L63" s="58">
        <f>ABS(Tabell3[[#This Row],[Error]])</f>
        <v>0.846407387580006</v>
      </c>
    </row>
    <row r="64" spans="1:12" x14ac:dyDescent="0.25">
      <c r="A64" s="64">
        <v>64208</v>
      </c>
      <c r="B64" s="65">
        <v>59.921326800000003</v>
      </c>
      <c r="C64" s="66">
        <v>10.680879300000001</v>
      </c>
      <c r="D64" s="67">
        <v>64382</v>
      </c>
      <c r="E64" s="66">
        <v>59.909928499999999</v>
      </c>
      <c r="F64" s="65">
        <v>10.7362038</v>
      </c>
      <c r="G6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3.3340458820837933</v>
      </c>
      <c r="H64" s="58">
        <f>Tabell4[a]*Tabell3[[#This Row],[Direct distance]]^Tabell4[b]</f>
        <v>5.2274947697105194</v>
      </c>
      <c r="I64" s="68">
        <v>8.8000000000000007</v>
      </c>
      <c r="J64" s="69">
        <f t="shared" si="3"/>
        <v>3.5725052302894813</v>
      </c>
      <c r="K64" s="69">
        <f t="shared" si="2"/>
        <v>12.7627936204457</v>
      </c>
      <c r="L64" s="58">
        <f>ABS(Tabell3[[#This Row],[Error]])</f>
        <v>3.5725052302894813</v>
      </c>
    </row>
    <row r="65" spans="1:12" x14ac:dyDescent="0.25">
      <c r="A65" s="64">
        <v>99975</v>
      </c>
      <c r="B65" s="65">
        <v>59.913027700000001</v>
      </c>
      <c r="C65" s="66">
        <v>10.7104748</v>
      </c>
      <c r="D65" s="67">
        <v>18422</v>
      </c>
      <c r="E65" s="66">
        <v>59.9080692</v>
      </c>
      <c r="F65" s="65">
        <v>10.7616482</v>
      </c>
      <c r="G6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2.9055933280607888</v>
      </c>
      <c r="H65" s="58">
        <f>Tabell4[a]*Tabell3[[#This Row],[Direct distance]]^Tabell4[b]</f>
        <v>4.6306429027100595</v>
      </c>
      <c r="I65" s="68">
        <v>4.5999999999999996</v>
      </c>
      <c r="J65" s="69">
        <f t="shared" si="3"/>
        <v>-3.0642902710059872E-2</v>
      </c>
      <c r="K65" s="69">
        <f t="shared" si="2"/>
        <v>9.3898748649819466E-4</v>
      </c>
      <c r="L65" s="58">
        <f>ABS(Tabell3[[#This Row],[Error]])</f>
        <v>3.0642902710059872E-2</v>
      </c>
    </row>
    <row r="66" spans="1:12" x14ac:dyDescent="0.25">
      <c r="A66" s="64">
        <v>4052</v>
      </c>
      <c r="B66" s="65">
        <v>59.907921199999997</v>
      </c>
      <c r="C66" s="66">
        <v>10.721503500000001</v>
      </c>
      <c r="D66" s="67">
        <v>32717</v>
      </c>
      <c r="E66" s="66">
        <v>59.931307199999999</v>
      </c>
      <c r="F66" s="65">
        <v>10.6913398</v>
      </c>
      <c r="G6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3.0964813403646065</v>
      </c>
      <c r="H66" s="58">
        <f>Tabell4[a]*Tabell3[[#This Row],[Direct distance]]^Tabell4[b]</f>
        <v>4.8977627259671488</v>
      </c>
      <c r="I66" s="68">
        <v>5.0999999999999996</v>
      </c>
      <c r="J66" s="69">
        <f t="shared" si="3"/>
        <v>0.20223727403285086</v>
      </c>
      <c r="K66" s="69">
        <f t="shared" si="2"/>
        <v>4.0899915008238412E-2</v>
      </c>
      <c r="L66" s="58">
        <f>ABS(Tabell3[[#This Row],[Error]])</f>
        <v>0.20223727403285086</v>
      </c>
    </row>
    <row r="67" spans="1:12" x14ac:dyDescent="0.25">
      <c r="A67" s="64">
        <v>74303</v>
      </c>
      <c r="B67" s="65">
        <v>59.916277899999997</v>
      </c>
      <c r="C67" s="66">
        <v>10.746487800000001</v>
      </c>
      <c r="D67" s="67">
        <v>82369</v>
      </c>
      <c r="E67" s="66">
        <v>59.9159614</v>
      </c>
      <c r="F67" s="65">
        <v>10.716058800000001</v>
      </c>
      <c r="G6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1.6964283065136225</v>
      </c>
      <c r="H67" s="58">
        <f>Tabell4[a]*Tabell3[[#This Row],[Direct distance]]^Tabell4[b]</f>
        <v>2.8817568788858869</v>
      </c>
      <c r="I67" s="68">
        <v>2.1</v>
      </c>
      <c r="J67" s="69">
        <f t="shared" si="3"/>
        <v>-0.78175687888588685</v>
      </c>
      <c r="K67" s="69">
        <f t="shared" si="2"/>
        <v>0.61114381768540316</v>
      </c>
      <c r="L67" s="58">
        <f>ABS(Tabell3[[#This Row],[Error]])</f>
        <v>0.78175687888588685</v>
      </c>
    </row>
    <row r="68" spans="1:12" x14ac:dyDescent="0.25">
      <c r="A68" s="64">
        <v>46054</v>
      </c>
      <c r="B68" s="65">
        <v>59.932062199999997</v>
      </c>
      <c r="C68" s="66">
        <v>10.7359527</v>
      </c>
      <c r="D68" s="67">
        <v>56589</v>
      </c>
      <c r="E68" s="66">
        <v>59.924638899999998</v>
      </c>
      <c r="F68" s="65">
        <v>10.759570200000001</v>
      </c>
      <c r="G6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1.5533754683306749</v>
      </c>
      <c r="H68" s="58">
        <f>Tabell4[a]*Tabell3[[#This Row],[Direct distance]]^Tabell4[b]</f>
        <v>2.666463057197594</v>
      </c>
      <c r="I68" s="68">
        <v>3.3</v>
      </c>
      <c r="J68" s="69">
        <f t="shared" si="3"/>
        <v>0.6335369428024058</v>
      </c>
      <c r="K68" s="69">
        <f t="shared" si="2"/>
        <v>0.40136905789541882</v>
      </c>
      <c r="L68" s="58">
        <f>ABS(Tabell3[[#This Row],[Error]])</f>
        <v>0.6335369428024058</v>
      </c>
    </row>
    <row r="69" spans="1:12" x14ac:dyDescent="0.25">
      <c r="A69" s="64">
        <v>68716</v>
      </c>
      <c r="B69" s="65">
        <v>59.914349999999999</v>
      </c>
      <c r="C69" s="66">
        <v>10.7066529</v>
      </c>
      <c r="D69" s="67">
        <v>61558</v>
      </c>
      <c r="E69" s="66">
        <v>59.915382899999997</v>
      </c>
      <c r="F69" s="65">
        <v>10.724925300000001</v>
      </c>
      <c r="G6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1.0249677618160435</v>
      </c>
      <c r="H69" s="58">
        <f>Tabell4[a]*Tabell3[[#This Row],[Direct distance]]^Tabell4[b]</f>
        <v>1.8483466707177221</v>
      </c>
      <c r="I69" s="68">
        <v>1.8</v>
      </c>
      <c r="J69" s="69">
        <f t="shared" si="3"/>
        <v>-4.8346670717722029E-2</v>
      </c>
      <c r="K69" s="69">
        <f t="shared" si="2"/>
        <v>2.3374005694878409E-3</v>
      </c>
      <c r="L69" s="58">
        <f>ABS(Tabell3[[#This Row],[Error]])</f>
        <v>4.8346670717722029E-2</v>
      </c>
    </row>
    <row r="70" spans="1:12" x14ac:dyDescent="0.25">
      <c r="A70" s="64">
        <v>109910</v>
      </c>
      <c r="B70" s="65">
        <v>59.919172500000002</v>
      </c>
      <c r="C70" s="66">
        <v>10.6893689</v>
      </c>
      <c r="D70" s="67">
        <v>36505</v>
      </c>
      <c r="E70" s="66">
        <v>59.912878999999997</v>
      </c>
      <c r="F70" s="65">
        <v>10.7334675</v>
      </c>
      <c r="G7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2.5556701158445128</v>
      </c>
      <c r="H70" s="58">
        <f>Tabell4[a]*Tabell3[[#This Row],[Direct distance]]^Tabell4[b]</f>
        <v>4.1354284484247996</v>
      </c>
      <c r="I70" s="68">
        <v>3.5</v>
      </c>
      <c r="J70" s="69">
        <f t="shared" si="3"/>
        <v>-0.63542844842479962</v>
      </c>
      <c r="K70" s="69">
        <f t="shared" si="2"/>
        <v>0.40376931306754821</v>
      </c>
      <c r="L70" s="58">
        <f>ABS(Tabell3[[#This Row],[Error]])</f>
        <v>0.63542844842479962</v>
      </c>
    </row>
    <row r="71" spans="1:12" x14ac:dyDescent="0.25">
      <c r="A71" s="64">
        <v>42559</v>
      </c>
      <c r="B71" s="65">
        <v>59.9087599</v>
      </c>
      <c r="C71" s="66">
        <v>10.711045500000001</v>
      </c>
      <c r="D71" s="67">
        <v>46871</v>
      </c>
      <c r="E71" s="66">
        <v>59.9213813</v>
      </c>
      <c r="F71" s="65">
        <v>10.6867056</v>
      </c>
      <c r="G7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1.9519969965290807</v>
      </c>
      <c r="H71" s="58">
        <f>Tabell4[a]*Tabell3[[#This Row],[Direct distance]]^Tabell4[b]</f>
        <v>3.2611698313475119</v>
      </c>
      <c r="I71" s="68">
        <v>3.7</v>
      </c>
      <c r="J71" s="69">
        <f t="shared" si="3"/>
        <v>0.43883016865248825</v>
      </c>
      <c r="K71" s="69">
        <f t="shared" si="2"/>
        <v>0.19257191691957129</v>
      </c>
      <c r="L71" s="58">
        <f>ABS(Tabell3[[#This Row],[Error]])</f>
        <v>0.43883016865248825</v>
      </c>
    </row>
    <row r="72" spans="1:12" x14ac:dyDescent="0.25">
      <c r="A72" s="64">
        <v>15316</v>
      </c>
      <c r="B72" s="65">
        <v>59.927429500000002</v>
      </c>
      <c r="C72" s="66">
        <v>10.7509163</v>
      </c>
      <c r="D72" s="67">
        <v>80095</v>
      </c>
      <c r="E72" s="66">
        <v>59.927759100000003</v>
      </c>
      <c r="F72" s="65">
        <v>10.751293199999999</v>
      </c>
      <c r="G7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4.2240127031107244E-2</v>
      </c>
      <c r="H72" s="58">
        <f>Tabell4[a]*Tabell3[[#This Row],[Direct distance]]^Tabell4[b]</f>
        <v>0.11118585080557343</v>
      </c>
      <c r="I72" s="68">
        <v>4.4999999999999998E-2</v>
      </c>
      <c r="J72" s="69">
        <f t="shared" si="3"/>
        <v>-6.6185850805573432E-2</v>
      </c>
      <c r="K72" s="69">
        <f t="shared" si="2"/>
        <v>4.3805668468576255E-3</v>
      </c>
      <c r="L72" s="58">
        <f>ABS(Tabell3[[#This Row],[Error]])</f>
        <v>6.6185850805573432E-2</v>
      </c>
    </row>
    <row r="73" spans="1:12" x14ac:dyDescent="0.25">
      <c r="A73" s="64">
        <v>1068</v>
      </c>
      <c r="B73" s="65">
        <v>59.921876599999997</v>
      </c>
      <c r="C73" s="66">
        <v>10.686425099999999</v>
      </c>
      <c r="D73" s="67">
        <v>255</v>
      </c>
      <c r="E73" s="66">
        <v>59.921011900000003</v>
      </c>
      <c r="F73" s="65">
        <v>10.71543</v>
      </c>
      <c r="G7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1.6192839729100681</v>
      </c>
      <c r="H73" s="58">
        <f>Tabell4[a]*Tabell3[[#This Row],[Direct distance]]^Tabell4[b]</f>
        <v>2.7659347357954491</v>
      </c>
      <c r="I73" s="68">
        <v>2</v>
      </c>
      <c r="J73" s="69">
        <f t="shared" si="3"/>
        <v>-0.76593473579544913</v>
      </c>
      <c r="K73" s="69">
        <f t="shared" si="2"/>
        <v>0.58665601949804447</v>
      </c>
      <c r="L73" s="58">
        <f>ABS(Tabell3[[#This Row],[Error]])</f>
        <v>0.76593473579544913</v>
      </c>
    </row>
    <row r="74" spans="1:12" x14ac:dyDescent="0.25">
      <c r="A74" s="64">
        <v>59741</v>
      </c>
      <c r="B74" s="65">
        <v>59.912697700000002</v>
      </c>
      <c r="C74" s="66">
        <v>10.743996299999999</v>
      </c>
      <c r="D74" s="67">
        <v>84980</v>
      </c>
      <c r="E74" s="66">
        <v>59.907921199999997</v>
      </c>
      <c r="F74" s="65">
        <v>10.7438959</v>
      </c>
      <c r="G7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0.53115206484524236</v>
      </c>
      <c r="H74" s="58">
        <f>Tabell4[a]*Tabell3[[#This Row],[Direct distance]]^Tabell4[b]</f>
        <v>1.0354990215064288</v>
      </c>
      <c r="I74" s="68">
        <v>0.7</v>
      </c>
      <c r="J74" s="69">
        <f t="shared" si="3"/>
        <v>-0.33549902150642885</v>
      </c>
      <c r="K74" s="69">
        <f t="shared" si="2"/>
        <v>0.11255959343177122</v>
      </c>
      <c r="L74" s="58">
        <f>ABS(Tabell3[[#This Row],[Error]])</f>
        <v>0.33549902150642885</v>
      </c>
    </row>
    <row r="75" spans="1:12" x14ac:dyDescent="0.25">
      <c r="A75" s="64">
        <v>80372</v>
      </c>
      <c r="B75" s="65">
        <v>59.921635100000003</v>
      </c>
      <c r="C75" s="66">
        <v>10.687614699999999</v>
      </c>
      <c r="D75" s="67">
        <v>38542</v>
      </c>
      <c r="E75" s="66">
        <v>59.921011900000003</v>
      </c>
      <c r="F75" s="65">
        <v>10.71543</v>
      </c>
      <c r="G7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1.5516848675570558</v>
      </c>
      <c r="H75" s="58">
        <f>Tabell4[a]*Tabell3[[#This Row],[Direct distance]]^Tabell4[b]</f>
        <v>2.663905035814492</v>
      </c>
      <c r="I75" s="68">
        <v>1.9</v>
      </c>
      <c r="J75" s="69">
        <f t="shared" si="3"/>
        <v>-0.76390503581449209</v>
      </c>
      <c r="K75" s="69">
        <f t="shared" si="2"/>
        <v>0.58355090374274043</v>
      </c>
      <c r="L75" s="58">
        <f>ABS(Tabell3[[#This Row],[Error]])</f>
        <v>0.76390503581449209</v>
      </c>
    </row>
    <row r="76" spans="1:12" x14ac:dyDescent="0.25">
      <c r="A76" s="64">
        <v>86678</v>
      </c>
      <c r="B76" s="65">
        <v>59.912733099999997</v>
      </c>
      <c r="C76" s="66">
        <v>10.708966</v>
      </c>
      <c r="D76" s="67">
        <v>26835</v>
      </c>
      <c r="E76" s="66">
        <v>59.913023299999999</v>
      </c>
      <c r="F76" s="65">
        <v>10.736047599999999</v>
      </c>
      <c r="G7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1.5099768093908792</v>
      </c>
      <c r="H76" s="58">
        <f>Tabell4[a]*Tabell3[[#This Row],[Direct distance]]^Tabell4[b]</f>
        <v>2.6006915405475315</v>
      </c>
      <c r="I76" s="68">
        <v>1.9</v>
      </c>
      <c r="J76" s="69">
        <f t="shared" si="3"/>
        <v>-0.70069154054753158</v>
      </c>
      <c r="K76" s="69">
        <f t="shared" si="2"/>
        <v>0.49096863499487309</v>
      </c>
      <c r="L76" s="58">
        <f>ABS(Tabell3[[#This Row],[Error]])</f>
        <v>0.70069154054753158</v>
      </c>
    </row>
    <row r="77" spans="1:12" x14ac:dyDescent="0.25">
      <c r="A77" s="64">
        <v>66899</v>
      </c>
      <c r="B77" s="65">
        <v>59.910907299999998</v>
      </c>
      <c r="C77" s="66">
        <v>10.725120499999999</v>
      </c>
      <c r="D77" s="67">
        <v>91371</v>
      </c>
      <c r="E77" s="66">
        <v>59.9087332</v>
      </c>
      <c r="F77" s="65">
        <v>10.7476945</v>
      </c>
      <c r="G7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1.2814862237473101</v>
      </c>
      <c r="H77" s="58">
        <f>Tabell4[a]*Tabell3[[#This Row],[Direct distance]]^Tabell4[b]</f>
        <v>2.2505211166988346</v>
      </c>
      <c r="I77" s="68">
        <v>2</v>
      </c>
      <c r="J77" s="69">
        <f t="shared" si="3"/>
        <v>-0.25052111669883459</v>
      </c>
      <c r="K77" s="69">
        <f t="shared" si="2"/>
        <v>6.2760829912031094E-2</v>
      </c>
      <c r="L77" s="58">
        <f>ABS(Tabell3[[#This Row],[Error]])</f>
        <v>0.25052111669883459</v>
      </c>
    </row>
    <row r="78" spans="1:12" x14ac:dyDescent="0.25">
      <c r="A78" s="64">
        <v>27532</v>
      </c>
      <c r="B78" s="65">
        <v>59.9239818</v>
      </c>
      <c r="C78" s="66">
        <v>10.675266199999999</v>
      </c>
      <c r="D78" s="67">
        <v>18454</v>
      </c>
      <c r="E78" s="66">
        <v>59.910446800000003</v>
      </c>
      <c r="F78" s="65">
        <v>10.752376699999999</v>
      </c>
      <c r="G7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4.5537679707575345</v>
      </c>
      <c r="H78" s="58">
        <f>Tabell4[a]*Tabell3[[#This Row],[Direct distance]]^Tabell4[b]</f>
        <v>6.8807434950191455</v>
      </c>
      <c r="I78" s="68">
        <v>6.6</v>
      </c>
      <c r="J78" s="69">
        <f t="shared" si="3"/>
        <v>-0.28074349501914586</v>
      </c>
      <c r="K78" s="69">
        <f t="shared" si="2"/>
        <v>7.8816909995565176E-2</v>
      </c>
      <c r="L78" s="58">
        <f>ABS(Tabell3[[#This Row],[Error]])</f>
        <v>0.28074349501914586</v>
      </c>
    </row>
    <row r="79" spans="1:12" x14ac:dyDescent="0.25">
      <c r="A79" s="64">
        <v>57376</v>
      </c>
      <c r="B79" s="65">
        <v>59.921714700000003</v>
      </c>
      <c r="C79" s="66">
        <v>10.711242</v>
      </c>
      <c r="D79" s="67">
        <v>101939</v>
      </c>
      <c r="E79" s="66">
        <v>59.925446600000001</v>
      </c>
      <c r="F79" s="65">
        <v>10.722197400000001</v>
      </c>
      <c r="G7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0.73817867520629554</v>
      </c>
      <c r="H79" s="58">
        <f>Tabell4[a]*Tabell3[[#This Row],[Direct distance]]^Tabell4[b]</f>
        <v>1.3840129651238009</v>
      </c>
      <c r="I79" s="68">
        <v>1</v>
      </c>
      <c r="J79" s="69">
        <f t="shared" si="3"/>
        <v>-0.3840129651238009</v>
      </c>
      <c r="K79" s="69">
        <f t="shared" si="2"/>
        <v>0.14746595738317353</v>
      </c>
      <c r="L79" s="58">
        <f>ABS(Tabell3[[#This Row],[Error]])</f>
        <v>0.3840129651238009</v>
      </c>
    </row>
    <row r="80" spans="1:12" x14ac:dyDescent="0.25">
      <c r="A80" s="64">
        <v>59220</v>
      </c>
      <c r="B80" s="65">
        <v>59.913374300000001</v>
      </c>
      <c r="C80" s="66">
        <v>10.733514100000001</v>
      </c>
      <c r="D80" s="67">
        <v>52106</v>
      </c>
      <c r="E80" s="66">
        <v>59.921235500000002</v>
      </c>
      <c r="F80" s="65">
        <v>10.6596116</v>
      </c>
      <c r="G8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4.2107882960856085</v>
      </c>
      <c r="H80" s="58">
        <f>Tabell4[a]*Tabell3[[#This Row],[Direct distance]]^Tabell4[b]</f>
        <v>6.4218619581297416</v>
      </c>
      <c r="I80" s="68">
        <v>4.9000000000000004</v>
      </c>
      <c r="J80" s="69">
        <f t="shared" si="3"/>
        <v>-1.5218619581297412</v>
      </c>
      <c r="K80" s="69">
        <f t="shared" si="2"/>
        <v>2.3160638196024901</v>
      </c>
      <c r="L80" s="58">
        <f>ABS(Tabell3[[#This Row],[Error]])</f>
        <v>1.5218619581297412</v>
      </c>
    </row>
    <row r="81" spans="1:12" x14ac:dyDescent="0.25">
      <c r="A81" s="64">
        <v>11138</v>
      </c>
      <c r="B81" s="65">
        <v>59.908301399999999</v>
      </c>
      <c r="C81" s="66">
        <v>10.7577105</v>
      </c>
      <c r="D81" s="67">
        <v>96457</v>
      </c>
      <c r="E81" s="66">
        <v>59.911191299999999</v>
      </c>
      <c r="F81" s="65">
        <v>10.7615906</v>
      </c>
      <c r="G8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0.38736508860417018</v>
      </c>
      <c r="H81" s="58">
        <f>Tabell4[a]*Tabell3[[#This Row],[Direct distance]]^Tabell4[b]</f>
        <v>0.78398970629937559</v>
      </c>
      <c r="I81" s="68">
        <v>0.85</v>
      </c>
      <c r="J81" s="69">
        <f t="shared" si="3"/>
        <v>6.601029370062439E-2</v>
      </c>
      <c r="K81" s="69">
        <f t="shared" si="2"/>
        <v>4.3573588744426923E-3</v>
      </c>
      <c r="L81" s="58">
        <f>ABS(Tabell3[[#This Row],[Error]])</f>
        <v>6.601029370062439E-2</v>
      </c>
    </row>
    <row r="82" spans="1:12" x14ac:dyDescent="0.25">
      <c r="A82" s="64">
        <v>23309</v>
      </c>
      <c r="B82" s="65">
        <v>59.916554900000001</v>
      </c>
      <c r="C82" s="66">
        <v>10.737087499999999</v>
      </c>
      <c r="D82" s="67">
        <v>14819</v>
      </c>
      <c r="E82" s="66">
        <v>59.919447400000003</v>
      </c>
      <c r="F82" s="65">
        <v>10.695682700000001</v>
      </c>
      <c r="G8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2.3300112327277871</v>
      </c>
      <c r="H82" s="58">
        <f>Tabell4[a]*Tabell3[[#This Row],[Direct distance]]^Tabell4[b]</f>
        <v>3.8118421089817902</v>
      </c>
      <c r="I82" s="68">
        <v>2.7</v>
      </c>
      <c r="J82" s="69">
        <f t="shared" si="3"/>
        <v>-1.11184210898179</v>
      </c>
      <c r="K82" s="69">
        <f t="shared" si="2"/>
        <v>1.2361928753050746</v>
      </c>
      <c r="L82" s="58">
        <f>ABS(Tabell3[[#This Row],[Error]])</f>
        <v>1.11184210898179</v>
      </c>
    </row>
    <row r="83" spans="1:12" x14ac:dyDescent="0.25">
      <c r="A83" s="64">
        <v>11350</v>
      </c>
      <c r="B83" s="65">
        <v>59.915221500000001</v>
      </c>
      <c r="C83" s="66">
        <v>10.7226716</v>
      </c>
      <c r="D83" s="67">
        <v>98101</v>
      </c>
      <c r="E83" s="66">
        <v>59.909485400000001</v>
      </c>
      <c r="F83" s="65">
        <v>10.7440389</v>
      </c>
      <c r="G8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1.3511377605545001</v>
      </c>
      <c r="H83" s="58">
        <f>Tabell4[a]*Tabell3[[#This Row],[Direct distance]]^Tabell4[b]</f>
        <v>2.3579946435154273</v>
      </c>
      <c r="I83" s="68">
        <v>1.7</v>
      </c>
      <c r="J83" s="69">
        <f t="shared" si="3"/>
        <v>-0.65799464351542736</v>
      </c>
      <c r="K83" s="69">
        <f t="shared" si="2"/>
        <v>0.43295695089499431</v>
      </c>
      <c r="L83" s="58">
        <f>ABS(Tabell3[[#This Row],[Error]])</f>
        <v>0.65799464351542736</v>
      </c>
    </row>
    <row r="84" spans="1:12" x14ac:dyDescent="0.25">
      <c r="A84" s="64">
        <v>82899</v>
      </c>
      <c r="B84" s="65">
        <v>59.911721700000001</v>
      </c>
      <c r="C84" s="66">
        <v>10.7419089</v>
      </c>
      <c r="D84" s="67">
        <v>73704</v>
      </c>
      <c r="E84" s="66">
        <v>59.9197889</v>
      </c>
      <c r="F84" s="65">
        <v>10.684900499999999</v>
      </c>
      <c r="G8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3.3017796498803755</v>
      </c>
      <c r="H84" s="58">
        <f>Tabell4[a]*Tabell3[[#This Row],[Direct distance]]^Tabell4[b]</f>
        <v>5.1828781885336532</v>
      </c>
      <c r="I84" s="68">
        <v>5.4</v>
      </c>
      <c r="J84" s="69">
        <f t="shared" si="3"/>
        <v>0.21712181146634713</v>
      </c>
      <c r="K84" s="69">
        <f t="shared" si="2"/>
        <v>4.7141881014427983E-2</v>
      </c>
      <c r="L84" s="58">
        <f>ABS(Tabell3[[#This Row],[Error]])</f>
        <v>0.21712181146634713</v>
      </c>
    </row>
    <row r="85" spans="1:12" x14ac:dyDescent="0.25">
      <c r="A85" s="64">
        <v>71888</v>
      </c>
      <c r="B85" s="65">
        <v>59.921948399999998</v>
      </c>
      <c r="C85" s="66">
        <v>10.7244074</v>
      </c>
      <c r="D85" s="67">
        <v>55278</v>
      </c>
      <c r="E85" s="66">
        <v>59.914902599999998</v>
      </c>
      <c r="F85" s="65">
        <v>10.732570600000001</v>
      </c>
      <c r="G8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0.90598271509656336</v>
      </c>
      <c r="H85" s="58">
        <f>Tabell4[a]*Tabell3[[#This Row],[Direct distance]]^Tabell4[b]</f>
        <v>1.6578629645947849</v>
      </c>
      <c r="I85" s="68">
        <v>1.3</v>
      </c>
      <c r="J85" s="69">
        <f t="shared" si="3"/>
        <v>-0.35786296459478484</v>
      </c>
      <c r="K85" s="69">
        <f t="shared" si="2"/>
        <v>0.12806590142856822</v>
      </c>
      <c r="L85" s="58">
        <f>ABS(Tabell3[[#This Row],[Error]])</f>
        <v>0.35786296459478484</v>
      </c>
    </row>
    <row r="86" spans="1:12" x14ac:dyDescent="0.25">
      <c r="A86" s="64">
        <v>69861</v>
      </c>
      <c r="B86" s="65">
        <v>59.912353299999999</v>
      </c>
      <c r="C86" s="66">
        <v>10.768993</v>
      </c>
      <c r="D86" s="67">
        <v>71218</v>
      </c>
      <c r="E86" s="66">
        <v>59.913308100000002</v>
      </c>
      <c r="F86" s="65">
        <v>10.731399100000001</v>
      </c>
      <c r="G8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2.0983184151113692</v>
      </c>
      <c r="H86" s="58">
        <f>Tabell4[a]*Tabell3[[#This Row],[Direct distance]]^Tabell4[b]</f>
        <v>3.475703545832757</v>
      </c>
      <c r="I86" s="68">
        <v>3.5</v>
      </c>
      <c r="J86" s="69">
        <f t="shared" si="3"/>
        <v>2.429645416724302E-2</v>
      </c>
      <c r="K86" s="69">
        <f t="shared" si="2"/>
        <v>5.9031768510094075E-4</v>
      </c>
      <c r="L86" s="58">
        <f>ABS(Tabell3[[#This Row],[Error]])</f>
        <v>2.429645416724302E-2</v>
      </c>
    </row>
    <row r="87" spans="1:12" x14ac:dyDescent="0.25">
      <c r="A87" s="64">
        <v>21179</v>
      </c>
      <c r="B87" s="65">
        <v>59.907960199999998</v>
      </c>
      <c r="C87" s="66">
        <v>10.7237922</v>
      </c>
      <c r="D87" s="67">
        <v>5955</v>
      </c>
      <c r="E87" s="66">
        <v>59.911185699999997</v>
      </c>
      <c r="F87" s="65">
        <v>10.761790100000001</v>
      </c>
      <c r="G8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2.1485069292898058</v>
      </c>
      <c r="H87" s="58">
        <f>Tabell4[a]*Tabell3[[#This Row],[Direct distance]]^Tabell4[b]</f>
        <v>3.5488748258171801</v>
      </c>
      <c r="I87" s="68">
        <v>3.3</v>
      </c>
      <c r="J87" s="69">
        <f t="shared" si="3"/>
        <v>-0.24887482581718023</v>
      </c>
      <c r="K87" s="69">
        <f t="shared" si="2"/>
        <v>6.1938678925531801E-2</v>
      </c>
      <c r="L87" s="58">
        <f>ABS(Tabell3[[#This Row],[Error]])</f>
        <v>0.24887482581718023</v>
      </c>
    </row>
    <row r="88" spans="1:12" x14ac:dyDescent="0.25">
      <c r="A88" s="64">
        <v>37271</v>
      </c>
      <c r="B88" s="65">
        <v>59.919043799999997</v>
      </c>
      <c r="C88" s="66">
        <v>10.6872396</v>
      </c>
      <c r="D88" s="67">
        <v>113869</v>
      </c>
      <c r="E88" s="66">
        <v>59.911673700000001</v>
      </c>
      <c r="F88" s="65">
        <v>10.7478651</v>
      </c>
      <c r="G8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3.4771976511493721</v>
      </c>
      <c r="H88" s="58">
        <f>Tabell4[a]*Tabell3[[#This Row],[Direct distance]]^Tabell4[b]</f>
        <v>5.4248301353869959</v>
      </c>
      <c r="I88" s="68">
        <v>5.0999999999999996</v>
      </c>
      <c r="J88" s="69">
        <f t="shared" si="3"/>
        <v>-0.32483013538699623</v>
      </c>
      <c r="K88" s="69">
        <f t="shared" si="2"/>
        <v>0.1055146168555343</v>
      </c>
      <c r="L88" s="58">
        <f>ABS(Tabell3[[#This Row],[Error]])</f>
        <v>0.32483013538699623</v>
      </c>
    </row>
    <row r="89" spans="1:12" x14ac:dyDescent="0.25">
      <c r="A89" s="64">
        <v>71078</v>
      </c>
      <c r="B89" s="65">
        <v>59.910463700000001</v>
      </c>
      <c r="C89" s="66">
        <v>10.729010000000001</v>
      </c>
      <c r="D89" s="67">
        <v>27044</v>
      </c>
      <c r="E89" s="66">
        <v>59.911736699999999</v>
      </c>
      <c r="F89" s="65">
        <v>10.7485284</v>
      </c>
      <c r="G8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1.0972572305175117</v>
      </c>
      <c r="H89" s="58">
        <f>Tabell4[a]*Tabell3[[#This Row],[Direct distance]]^Tabell4[b]</f>
        <v>1.9627794262769729</v>
      </c>
      <c r="I89" s="68">
        <v>2.2000000000000002</v>
      </c>
      <c r="J89" s="69">
        <f t="shared" si="3"/>
        <v>0.23722057372302729</v>
      </c>
      <c r="K89" s="69">
        <f t="shared" si="2"/>
        <v>5.627360059748223E-2</v>
      </c>
      <c r="L89" s="58">
        <f>ABS(Tabell3[[#This Row],[Error]])</f>
        <v>0.23722057372302729</v>
      </c>
    </row>
    <row r="90" spans="1:12" x14ac:dyDescent="0.25">
      <c r="A90" s="64">
        <v>92359</v>
      </c>
      <c r="B90" s="65">
        <v>59.9135335</v>
      </c>
      <c r="C90" s="66">
        <v>10.731890999999999</v>
      </c>
      <c r="D90" s="67">
        <v>112425</v>
      </c>
      <c r="E90" s="66">
        <v>59.908950500000003</v>
      </c>
      <c r="F90" s="65">
        <v>10.7533938</v>
      </c>
      <c r="G9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1.3025352490020701</v>
      </c>
      <c r="H90" s="58">
        <f>Tabell4[a]*Tabell3[[#This Row],[Direct distance]]^Tabell4[b]</f>
        <v>2.2830715256759642</v>
      </c>
      <c r="I90" s="68">
        <v>2.9</v>
      </c>
      <c r="J90" s="69">
        <f t="shared" si="3"/>
        <v>0.61692847432403575</v>
      </c>
      <c r="K90" s="69">
        <f t="shared" si="2"/>
        <v>0.38060074243178244</v>
      </c>
      <c r="L90" s="58">
        <f>ABS(Tabell3[[#This Row],[Error]])</f>
        <v>0.61692847432403575</v>
      </c>
    </row>
    <row r="91" spans="1:12" x14ac:dyDescent="0.25">
      <c r="A91" s="64">
        <v>4042</v>
      </c>
      <c r="B91" s="65">
        <v>59.916205599999998</v>
      </c>
      <c r="C91" s="66">
        <v>10.7494011</v>
      </c>
      <c r="D91" s="67">
        <v>62282</v>
      </c>
      <c r="E91" s="66">
        <v>59.919533199999996</v>
      </c>
      <c r="F91" s="65">
        <v>10.7064696</v>
      </c>
      <c r="G9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2.4212456329667891</v>
      </c>
      <c r="H91" s="58">
        <f>Tabell4[a]*Tabell3[[#This Row],[Direct distance]]^Tabell4[b]</f>
        <v>3.9430972641414872</v>
      </c>
      <c r="I91" s="68">
        <v>4.4000000000000004</v>
      </c>
      <c r="J91" s="69">
        <f t="shared" si="3"/>
        <v>0.45690273585851315</v>
      </c>
      <c r="K91" s="69">
        <f t="shared" si="2"/>
        <v>0.20876011003499423</v>
      </c>
      <c r="L91" s="58">
        <f>ABS(Tabell3[[#This Row],[Error]])</f>
        <v>0.45690273585851315</v>
      </c>
    </row>
    <row r="92" spans="1:12" x14ac:dyDescent="0.25">
      <c r="A92" s="64">
        <v>73316</v>
      </c>
      <c r="B92" s="65">
        <v>59.914978599999998</v>
      </c>
      <c r="C92" s="66">
        <v>10.748569099999999</v>
      </c>
      <c r="D92" s="67">
        <v>31214</v>
      </c>
      <c r="E92" s="66">
        <v>59.910716299999997</v>
      </c>
      <c r="F92" s="65">
        <v>10.7187971</v>
      </c>
      <c r="G92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1.7259546099378587</v>
      </c>
      <c r="H92" s="58">
        <f>Tabell4[a]*Tabell3[[#This Row],[Direct distance]]^Tabell4[b]</f>
        <v>2.9259201548257217</v>
      </c>
      <c r="I92" s="68">
        <v>2.5</v>
      </c>
      <c r="J92" s="69">
        <f t="shared" si="3"/>
        <v>-0.42592015482572165</v>
      </c>
      <c r="K92" s="69">
        <f t="shared" si="2"/>
        <v>0.18140797828676669</v>
      </c>
      <c r="L92" s="58">
        <f>ABS(Tabell3[[#This Row],[Error]])</f>
        <v>0.42592015482572165</v>
      </c>
    </row>
    <row r="93" spans="1:12" x14ac:dyDescent="0.25">
      <c r="A93" s="64">
        <v>9152</v>
      </c>
      <c r="B93" s="65">
        <v>59.9128756</v>
      </c>
      <c r="C93" s="66">
        <v>10.736216199999999</v>
      </c>
      <c r="D93" s="67">
        <v>34747</v>
      </c>
      <c r="E93" s="66">
        <v>59.9217716</v>
      </c>
      <c r="F93" s="65">
        <v>10.6747213</v>
      </c>
      <c r="G93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3.5673891410185647</v>
      </c>
      <c r="H93" s="58">
        <f>Tabell4[a]*Tabell3[[#This Row],[Direct distance]]^Tabell4[b]</f>
        <v>5.5486630717968453</v>
      </c>
      <c r="I93" s="68">
        <v>4.2</v>
      </c>
      <c r="J93" s="69">
        <f t="shared" si="3"/>
        <v>-1.3486630717968451</v>
      </c>
      <c r="K93" s="69">
        <f t="shared" si="2"/>
        <v>1.8188920812285021</v>
      </c>
      <c r="L93" s="58">
        <f>ABS(Tabell3[[#This Row],[Error]])</f>
        <v>1.3486630717968451</v>
      </c>
    </row>
    <row r="94" spans="1:12" x14ac:dyDescent="0.25">
      <c r="A94" s="64">
        <v>29616</v>
      </c>
      <c r="B94" s="65">
        <v>59.911967500000003</v>
      </c>
      <c r="C94" s="66">
        <v>10.7641823</v>
      </c>
      <c r="D94" s="67">
        <v>109044</v>
      </c>
      <c r="E94" s="66">
        <v>59.914202500000002</v>
      </c>
      <c r="F94" s="65">
        <v>10.736818100000001</v>
      </c>
      <c r="G94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1.5454881004141707</v>
      </c>
      <c r="H94" s="58">
        <f>Tabell4[a]*Tabell3[[#This Row],[Direct distance]]^Tabell4[b]</f>
        <v>2.6545259757583963</v>
      </c>
      <c r="I94" s="68">
        <v>2.6</v>
      </c>
      <c r="J94" s="69">
        <f t="shared" si="3"/>
        <v>-5.4525975758396239E-2</v>
      </c>
      <c r="K94" s="69">
        <f t="shared" si="2"/>
        <v>2.9730820324052145E-3</v>
      </c>
      <c r="L94" s="58">
        <f>ABS(Tabell3[[#This Row],[Error]])</f>
        <v>5.4525975758396239E-2</v>
      </c>
    </row>
    <row r="95" spans="1:12" x14ac:dyDescent="0.25">
      <c r="A95" s="64">
        <v>94251</v>
      </c>
      <c r="B95" s="65">
        <v>59.923191299999999</v>
      </c>
      <c r="C95" s="66">
        <v>10.660126200000001</v>
      </c>
      <c r="D95" s="67">
        <v>33450</v>
      </c>
      <c r="E95" s="66">
        <v>59.907484400000001</v>
      </c>
      <c r="F95" s="65">
        <v>10.720489300000001</v>
      </c>
      <c r="G95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3.790914166470432</v>
      </c>
      <c r="H95" s="58">
        <f>Tabell4[a]*Tabell3[[#This Row],[Direct distance]]^Tabell4[b]</f>
        <v>5.8539864052931767</v>
      </c>
      <c r="I95" s="68">
        <v>5.0999999999999996</v>
      </c>
      <c r="J95" s="69">
        <f t="shared" si="3"/>
        <v>-0.75398640529317706</v>
      </c>
      <c r="K95" s="69">
        <f t="shared" si="2"/>
        <v>0.56849549936692712</v>
      </c>
      <c r="L95" s="58">
        <f>ABS(Tabell3[[#This Row],[Error]])</f>
        <v>0.75398640529317706</v>
      </c>
    </row>
    <row r="96" spans="1:12" x14ac:dyDescent="0.25">
      <c r="A96" s="64">
        <v>23237</v>
      </c>
      <c r="B96" s="65">
        <v>59.912110400000003</v>
      </c>
      <c r="C96" s="66">
        <v>10.702450499999999</v>
      </c>
      <c r="D96" s="67">
        <v>95239</v>
      </c>
      <c r="E96" s="66">
        <v>59.931464900000002</v>
      </c>
      <c r="F96" s="65">
        <v>10.738330899999999</v>
      </c>
      <c r="G96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2.9376734684018277</v>
      </c>
      <c r="H96" s="58">
        <f>Tabell4[a]*Tabell3[[#This Row],[Direct distance]]^Tabell4[b]</f>
        <v>4.6756763719991472</v>
      </c>
      <c r="I96" s="68">
        <v>4.4000000000000004</v>
      </c>
      <c r="J96" s="69">
        <f t="shared" si="3"/>
        <v>-0.27567637199914685</v>
      </c>
      <c r="K96" s="69">
        <f t="shared" si="2"/>
        <v>7.5997462078611994E-2</v>
      </c>
      <c r="L96" s="58">
        <f>ABS(Tabell3[[#This Row],[Error]])</f>
        <v>0.27567637199914685</v>
      </c>
    </row>
    <row r="97" spans="1:12" x14ac:dyDescent="0.25">
      <c r="A97" s="64">
        <v>41343</v>
      </c>
      <c r="B97" s="65">
        <v>59.929004399999997</v>
      </c>
      <c r="C97" s="66">
        <v>10.720697700000001</v>
      </c>
      <c r="D97" s="67">
        <v>34367</v>
      </c>
      <c r="E97" s="66">
        <v>59.9136527</v>
      </c>
      <c r="F97" s="65">
        <v>10.777301400000001</v>
      </c>
      <c r="G97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3.5867599162421637</v>
      </c>
      <c r="H97" s="58">
        <f>Tabell4[a]*Tabell3[[#This Row],[Direct distance]]^Tabell4[b]</f>
        <v>5.5752104254803312</v>
      </c>
      <c r="I97" s="68">
        <v>5.3</v>
      </c>
      <c r="J97" s="69">
        <f t="shared" si="3"/>
        <v>-0.27521042548033137</v>
      </c>
      <c r="K97" s="69">
        <f t="shared" si="2"/>
        <v>7.5740778293065025E-2</v>
      </c>
      <c r="L97" s="58">
        <f>ABS(Tabell3[[#This Row],[Error]])</f>
        <v>0.27521042548033137</v>
      </c>
    </row>
    <row r="98" spans="1:12" x14ac:dyDescent="0.25">
      <c r="A98" s="64">
        <v>106354</v>
      </c>
      <c r="B98" s="65">
        <v>59.907246000000001</v>
      </c>
      <c r="C98" s="66">
        <v>10.723118599999999</v>
      </c>
      <c r="D98" s="67">
        <v>108404</v>
      </c>
      <c r="E98" s="66">
        <v>59.913360300000001</v>
      </c>
      <c r="F98" s="65">
        <v>10.7340891</v>
      </c>
      <c r="G98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0.91447905546626207</v>
      </c>
      <c r="H98" s="58">
        <f>Tabell4[a]*Tabell3[[#This Row],[Direct distance]]^Tabell4[b]</f>
        <v>1.671559030190511</v>
      </c>
      <c r="I98" s="68">
        <v>16.600000000000001</v>
      </c>
      <c r="J98" s="69">
        <f t="shared" si="3"/>
        <v>14.92844096980949</v>
      </c>
      <c r="K98" s="69">
        <f t="shared" si="2"/>
        <v>222.8583497890865</v>
      </c>
      <c r="L98" s="58">
        <f>ABS(Tabell3[[#This Row],[Error]])</f>
        <v>14.92844096980949</v>
      </c>
    </row>
    <row r="99" spans="1:12" x14ac:dyDescent="0.25">
      <c r="A99" s="64">
        <v>92130</v>
      </c>
      <c r="B99" s="65">
        <v>59.913848799999997</v>
      </c>
      <c r="C99" s="66">
        <v>10.722486200000001</v>
      </c>
      <c r="D99" s="67">
        <v>77294</v>
      </c>
      <c r="E99" s="66">
        <v>59.913121500000003</v>
      </c>
      <c r="F99" s="65">
        <v>10.729450999999999</v>
      </c>
      <c r="G99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0.39657111475680606</v>
      </c>
      <c r="H99" s="58">
        <f>Tabell4[a]*Tabell3[[#This Row],[Direct distance]]^Tabell4[b]</f>
        <v>0.80038921867979196</v>
      </c>
      <c r="I99" s="68">
        <v>0.8</v>
      </c>
      <c r="J99" s="69">
        <f t="shared" si="3"/>
        <v>-3.8921867979191394E-4</v>
      </c>
      <c r="K99" s="69">
        <f t="shared" si="2"/>
        <v>1.5149118069896043E-7</v>
      </c>
      <c r="L99" s="58">
        <f>ABS(Tabell3[[#This Row],[Error]])</f>
        <v>3.8921867979191394E-4</v>
      </c>
    </row>
    <row r="100" spans="1:12" x14ac:dyDescent="0.25">
      <c r="A100" s="64">
        <v>3035</v>
      </c>
      <c r="B100" s="65">
        <v>59.925432299999997</v>
      </c>
      <c r="C100" s="66">
        <v>10.678190300000001</v>
      </c>
      <c r="D100" s="67">
        <v>101196</v>
      </c>
      <c r="E100" s="66">
        <v>59.921109899999998</v>
      </c>
      <c r="F100" s="65">
        <v>10.688345099999999</v>
      </c>
      <c r="G100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0.74245260401002811</v>
      </c>
      <c r="H100" s="58">
        <f>Tabell4[a]*Tabell3[[#This Row],[Direct distance]]^Tabell4[b]</f>
        <v>1.3910734264877169</v>
      </c>
      <c r="I100" s="68">
        <v>1.1000000000000001</v>
      </c>
      <c r="J100" s="69">
        <f t="shared" si="3"/>
        <v>-0.29107342648771684</v>
      </c>
      <c r="K100" s="69">
        <f t="shared" si="2"/>
        <v>8.47237396073003E-2</v>
      </c>
      <c r="L100" s="58">
        <f>ABS(Tabell3[[#This Row],[Error]])</f>
        <v>0.29107342648771684</v>
      </c>
    </row>
    <row r="101" spans="1:12" x14ac:dyDescent="0.25">
      <c r="A101" s="64">
        <v>69196</v>
      </c>
      <c r="B101" s="65">
        <v>59.920650899999998</v>
      </c>
      <c r="C101" s="66">
        <v>10.7610738</v>
      </c>
      <c r="D101" s="67">
        <v>90482</v>
      </c>
      <c r="E101" s="66">
        <v>59.921816700000001</v>
      </c>
      <c r="F101" s="65">
        <v>10.688023299999999</v>
      </c>
      <c r="G101" s="58">
        <f>ACOS(COS(RADIANS(90-Tabell3[[#This Row],[X coordinates (lat) pt 1]])) *COS(RADIANS(90-Tabell3[[#This Row],[X coordinates (lat) pt 2]])) +SIN(RADIANS(90-Tabell3[[#This Row],[X coordinates (lat) pt 1]])) *SIN(RADIANS(90-Tabell3[[#This Row],[X coordinates (lat) pt 2]])) *COS(RADIANS(Tabell3[[#This Row],[Y coordinates (lon) pt 1]]-Tabell3[[#This Row],[Y coordinates (lon) pt2]]))) *6371</f>
        <v>4.073152428056944</v>
      </c>
      <c r="H101" s="58">
        <f>Tabell4[a]*Tabell3[[#This Row],[Direct distance]]^Tabell4[b]</f>
        <v>6.2364846865754124</v>
      </c>
      <c r="I101" s="68">
        <v>5.8</v>
      </c>
      <c r="J101" s="69">
        <f t="shared" si="3"/>
        <v>-0.43648468657541262</v>
      </c>
      <c r="K101" s="69">
        <f t="shared" si="2"/>
        <v>0.19051888161483618</v>
      </c>
      <c r="L101" s="58">
        <f>ABS(Tabell3[[#This Row],[Error]])</f>
        <v>0.43648468657541262</v>
      </c>
    </row>
  </sheetData>
  <pageMargins left="0.7" right="0.7" top="0.75" bottom="0.75" header="0.3" footer="0.3"/>
  <pageSetup paperSize="9" orientation="portrait" horizontalDpi="4294967292" verticalDpi="4294967292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workbookViewId="0">
      <selection activeCell="R15" sqref="R15"/>
    </sheetView>
  </sheetViews>
  <sheetFormatPr baseColWidth="10" defaultColWidth="10.85546875" defaultRowHeight="15" x14ac:dyDescent="0.25"/>
  <cols>
    <col min="2" max="2" width="17.28515625" customWidth="1"/>
    <col min="3" max="3" width="10.85546875" customWidth="1"/>
    <col min="4" max="4" width="6.140625" bestFit="1" customWidth="1"/>
    <col min="5" max="5" width="5.28515625" bestFit="1" customWidth="1"/>
    <col min="6" max="6" width="7.28515625" bestFit="1" customWidth="1"/>
    <col min="7" max="7" width="12.140625" bestFit="1" customWidth="1"/>
    <col min="8" max="8" width="5.42578125" bestFit="1" customWidth="1"/>
    <col min="9" max="9" width="17.7109375" customWidth="1"/>
    <col min="10" max="10" width="8.42578125" bestFit="1" customWidth="1"/>
    <col min="11" max="11" width="12.140625" bestFit="1" customWidth="1"/>
    <col min="12" max="12" width="5.28515625" bestFit="1" customWidth="1"/>
    <col min="13" max="13" width="7.28515625" bestFit="1" customWidth="1"/>
    <col min="14" max="14" width="4.42578125" bestFit="1" customWidth="1"/>
    <col min="15" max="15" width="5.42578125" bestFit="1" customWidth="1"/>
  </cols>
  <sheetData>
    <row r="2" spans="2:15" x14ac:dyDescent="0.25">
      <c r="B2" s="70" t="s">
        <v>178</v>
      </c>
      <c r="C2" s="49"/>
      <c r="D2" s="49"/>
      <c r="E2" s="49"/>
      <c r="F2" s="49"/>
      <c r="G2" s="49"/>
      <c r="H2" s="49"/>
      <c r="I2" s="49"/>
      <c r="J2" s="49"/>
      <c r="K2" s="49"/>
    </row>
    <row r="3" spans="2:15" x14ac:dyDescent="0.25">
      <c r="B3" s="48">
        <v>1</v>
      </c>
      <c r="C3" s="49" t="s">
        <v>179</v>
      </c>
      <c r="D3" s="49"/>
      <c r="E3" s="49"/>
      <c r="F3" s="49"/>
      <c r="G3" s="49"/>
      <c r="H3" s="49"/>
      <c r="I3" s="49"/>
      <c r="J3" s="49"/>
      <c r="K3" s="49"/>
    </row>
    <row r="4" spans="2:15" x14ac:dyDescent="0.25">
      <c r="B4" s="48">
        <v>2</v>
      </c>
      <c r="C4" s="49" t="s">
        <v>180</v>
      </c>
      <c r="D4" s="49"/>
      <c r="E4" s="49"/>
      <c r="F4" s="49"/>
      <c r="G4" s="49"/>
      <c r="H4" s="49"/>
      <c r="I4" s="49"/>
      <c r="J4" s="49"/>
      <c r="K4" s="49"/>
    </row>
    <row r="5" spans="2:15" x14ac:dyDescent="0.25">
      <c r="B5" s="48">
        <v>3</v>
      </c>
      <c r="C5" s="49" t="s">
        <v>181</v>
      </c>
      <c r="D5" s="49"/>
      <c r="E5" s="49"/>
      <c r="F5" s="49"/>
      <c r="G5" s="49"/>
      <c r="H5" s="49"/>
      <c r="I5" s="49"/>
      <c r="J5" s="49"/>
      <c r="K5" s="49"/>
    </row>
    <row r="6" spans="2:15" x14ac:dyDescent="0.25">
      <c r="B6" s="48">
        <v>4</v>
      </c>
      <c r="C6" s="49" t="s">
        <v>182</v>
      </c>
      <c r="D6" s="49"/>
      <c r="E6" s="49"/>
      <c r="F6" s="49"/>
      <c r="G6" s="49"/>
      <c r="H6" s="49"/>
      <c r="I6" s="49"/>
      <c r="J6" s="49"/>
      <c r="K6" s="49"/>
    </row>
    <row r="7" spans="2:15" x14ac:dyDescent="0.25">
      <c r="B7" s="71"/>
      <c r="C7" s="71" t="s">
        <v>183</v>
      </c>
      <c r="D7" s="71"/>
      <c r="E7" s="72">
        <f>([1]OV1!D25+[1]OV1!C47+[1]OV13!D22+[1]OV13!C46)/4</f>
        <v>6.6791293579896012</v>
      </c>
      <c r="F7" s="71" t="s">
        <v>134</v>
      </c>
      <c r="G7" s="71"/>
      <c r="H7" s="71"/>
      <c r="I7" s="71"/>
      <c r="J7" s="71"/>
      <c r="K7" s="71"/>
    </row>
    <row r="9" spans="2:15" x14ac:dyDescent="0.25">
      <c r="B9" s="73" t="s">
        <v>184</v>
      </c>
      <c r="C9" s="73"/>
      <c r="D9" s="73"/>
      <c r="E9" s="73"/>
      <c r="F9" s="73"/>
      <c r="G9" s="73"/>
      <c r="H9" s="73"/>
      <c r="I9" s="74" t="s">
        <v>185</v>
      </c>
      <c r="J9" s="73"/>
      <c r="K9" s="73"/>
      <c r="L9" s="73"/>
      <c r="M9" s="73"/>
      <c r="N9" s="73"/>
      <c r="O9" s="75"/>
    </row>
    <row r="10" spans="2:15" x14ac:dyDescent="0.25">
      <c r="B10" s="76" t="s">
        <v>0</v>
      </c>
      <c r="C10" s="77">
        <v>42373</v>
      </c>
      <c r="D10" s="78"/>
      <c r="E10" s="79"/>
      <c r="F10" s="78"/>
      <c r="G10" s="78"/>
      <c r="H10" s="80"/>
      <c r="I10" s="76" t="s">
        <v>0</v>
      </c>
      <c r="J10" s="77">
        <v>42475</v>
      </c>
      <c r="K10" s="78"/>
      <c r="L10" s="79"/>
      <c r="M10" s="78"/>
      <c r="N10" s="78"/>
      <c r="O10" s="80"/>
    </row>
    <row r="11" spans="2:15" x14ac:dyDescent="0.25">
      <c r="B11" s="76" t="s">
        <v>186</v>
      </c>
      <c r="C11" s="81">
        <v>126</v>
      </c>
      <c r="D11" s="78"/>
      <c r="E11" s="79"/>
      <c r="F11" s="78"/>
      <c r="G11" s="78"/>
      <c r="H11" s="80"/>
      <c r="I11" s="76" t="s">
        <v>186</v>
      </c>
      <c r="J11" s="81">
        <v>90</v>
      </c>
      <c r="K11" s="78"/>
      <c r="L11" s="79"/>
      <c r="M11" s="78"/>
      <c r="N11" s="78"/>
      <c r="O11" s="80"/>
    </row>
    <row r="12" spans="2:15" x14ac:dyDescent="0.25">
      <c r="B12" s="76" t="s">
        <v>187</v>
      </c>
      <c r="C12" s="82">
        <v>0.38958333333333334</v>
      </c>
      <c r="D12" s="78"/>
      <c r="E12" s="79"/>
      <c r="F12" s="78"/>
      <c r="G12" s="78"/>
      <c r="H12" s="80"/>
      <c r="I12" s="76" t="s">
        <v>187</v>
      </c>
      <c r="J12" s="82">
        <v>0.43472222222222223</v>
      </c>
      <c r="K12" s="78"/>
      <c r="L12" s="79"/>
      <c r="M12" s="78"/>
      <c r="N12" s="78"/>
      <c r="O12" s="80"/>
    </row>
    <row r="13" spans="2:15" x14ac:dyDescent="0.25">
      <c r="B13" s="76" t="s">
        <v>188</v>
      </c>
      <c r="C13" s="82">
        <v>0.8847222222222223</v>
      </c>
      <c r="D13" s="78"/>
      <c r="E13" s="79"/>
      <c r="F13" s="78"/>
      <c r="G13" s="78"/>
      <c r="H13" s="80"/>
      <c r="I13" s="76" t="s">
        <v>188</v>
      </c>
      <c r="J13" s="82">
        <v>0.70416666666666661</v>
      </c>
      <c r="K13" s="78"/>
      <c r="L13" s="79"/>
      <c r="M13" s="78"/>
      <c r="N13" s="78"/>
      <c r="O13" s="80"/>
    </row>
    <row r="14" spans="2:15" x14ac:dyDescent="0.25">
      <c r="B14" s="83" t="s">
        <v>189</v>
      </c>
      <c r="C14" s="84">
        <v>11</v>
      </c>
      <c r="D14" s="85" t="s">
        <v>190</v>
      </c>
      <c r="E14" s="86">
        <v>53</v>
      </c>
      <c r="F14" s="85" t="s">
        <v>129</v>
      </c>
      <c r="G14" s="86">
        <f>11+(53/60)</f>
        <v>11.883333333333333</v>
      </c>
      <c r="H14" s="87" t="s">
        <v>190</v>
      </c>
      <c r="I14" s="83" t="s">
        <v>189</v>
      </c>
      <c r="J14" s="84">
        <v>6</v>
      </c>
      <c r="K14" s="85" t="s">
        <v>190</v>
      </c>
      <c r="L14" s="86">
        <v>28</v>
      </c>
      <c r="M14" s="85" t="s">
        <v>129</v>
      </c>
      <c r="N14" s="88">
        <f>J14+(L14/60)</f>
        <v>6.4666666666666668</v>
      </c>
      <c r="O14" s="87" t="s">
        <v>190</v>
      </c>
    </row>
    <row r="15" spans="2:15" x14ac:dyDescent="0.25">
      <c r="B15" s="89"/>
      <c r="C15" s="90"/>
      <c r="D15" s="90"/>
      <c r="E15" s="90"/>
      <c r="F15" s="90"/>
      <c r="G15" s="90"/>
      <c r="H15" s="91"/>
      <c r="I15" s="89"/>
      <c r="J15" s="90"/>
      <c r="K15" s="90"/>
      <c r="L15" s="90"/>
      <c r="M15" s="90"/>
      <c r="N15" s="90"/>
      <c r="O15" s="91"/>
    </row>
    <row r="16" spans="2:15" x14ac:dyDescent="0.25">
      <c r="B16" s="92" t="s">
        <v>191</v>
      </c>
      <c r="C16" s="93" t="s">
        <v>192</v>
      </c>
      <c r="D16" s="129"/>
      <c r="E16" s="129"/>
      <c r="F16" s="94"/>
      <c r="G16" s="90"/>
      <c r="H16" s="91"/>
      <c r="I16" s="49"/>
      <c r="J16" s="49"/>
      <c r="K16" s="129"/>
      <c r="L16" s="129"/>
      <c r="M16" s="94"/>
      <c r="N16" s="90"/>
      <c r="O16" s="91"/>
    </row>
    <row r="17" spans="2:15" x14ac:dyDescent="0.25">
      <c r="B17" s="95">
        <v>1</v>
      </c>
      <c r="C17" s="90">
        <v>7.2</v>
      </c>
      <c r="D17" s="96"/>
      <c r="E17" s="90"/>
      <c r="F17" s="90"/>
      <c r="G17" s="90"/>
      <c r="H17" s="91"/>
      <c r="I17" s="49"/>
      <c r="J17" s="49"/>
      <c r="K17" s="96"/>
      <c r="L17" s="90"/>
      <c r="M17" s="90"/>
      <c r="N17" s="90"/>
      <c r="O17" s="91"/>
    </row>
    <row r="18" spans="2:15" x14ac:dyDescent="0.25">
      <c r="B18" s="95">
        <v>2</v>
      </c>
      <c r="C18" s="90">
        <v>4</v>
      </c>
      <c r="D18" s="96"/>
      <c r="E18" s="90"/>
      <c r="F18" s="90"/>
      <c r="G18" s="90"/>
      <c r="H18" s="91"/>
      <c r="I18" s="49"/>
      <c r="J18" s="49"/>
      <c r="K18" s="96"/>
      <c r="L18" s="90"/>
      <c r="M18" s="90"/>
      <c r="N18" s="90"/>
      <c r="O18" s="91"/>
    </row>
    <row r="19" spans="2:15" x14ac:dyDescent="0.25">
      <c r="B19" s="95">
        <v>3</v>
      </c>
      <c r="C19" s="90">
        <v>6.4</v>
      </c>
      <c r="D19" s="96"/>
      <c r="E19" s="90"/>
      <c r="F19" s="90"/>
      <c r="G19" s="90"/>
      <c r="H19" s="91"/>
      <c r="I19" s="49"/>
      <c r="J19" s="49"/>
      <c r="K19" s="96"/>
      <c r="L19" s="90"/>
      <c r="M19" s="90"/>
      <c r="N19" s="90"/>
      <c r="O19" s="91"/>
    </row>
    <row r="20" spans="2:15" x14ac:dyDescent="0.25">
      <c r="B20" s="95">
        <v>4</v>
      </c>
      <c r="C20" s="90">
        <v>2.7</v>
      </c>
      <c r="D20" s="96"/>
      <c r="E20" s="90"/>
      <c r="F20" s="90"/>
      <c r="G20" s="90"/>
      <c r="H20" s="91"/>
      <c r="I20" s="92" t="s">
        <v>191</v>
      </c>
      <c r="J20" s="93" t="s">
        <v>192</v>
      </c>
      <c r="K20" s="96"/>
      <c r="L20" s="90"/>
      <c r="M20" s="90"/>
      <c r="N20" s="90"/>
      <c r="O20" s="91"/>
    </row>
    <row r="21" spans="2:15" x14ac:dyDescent="0.25">
      <c r="B21" s="95">
        <v>5</v>
      </c>
      <c r="C21" s="90">
        <v>1.4</v>
      </c>
      <c r="D21" s="96"/>
      <c r="E21" s="90"/>
      <c r="F21" s="90"/>
      <c r="G21" s="90"/>
      <c r="H21" s="91"/>
      <c r="I21" s="95">
        <v>1</v>
      </c>
      <c r="J21" s="49">
        <v>3.6</v>
      </c>
      <c r="K21" s="96"/>
      <c r="L21" s="90"/>
      <c r="M21" s="90"/>
      <c r="N21" s="90"/>
      <c r="O21" s="91"/>
    </row>
    <row r="22" spans="2:15" x14ac:dyDescent="0.25">
      <c r="B22" s="95">
        <v>6</v>
      </c>
      <c r="C22" s="90">
        <v>1.6</v>
      </c>
      <c r="D22" s="96"/>
      <c r="E22" s="90"/>
      <c r="F22" s="90"/>
      <c r="G22" s="90"/>
      <c r="H22" s="91"/>
      <c r="I22" s="95">
        <v>2</v>
      </c>
      <c r="J22" s="90">
        <v>3.6</v>
      </c>
      <c r="K22" s="96"/>
      <c r="L22" s="90"/>
      <c r="M22" s="90"/>
      <c r="N22" s="90"/>
      <c r="O22" s="91"/>
    </row>
    <row r="23" spans="2:15" x14ac:dyDescent="0.25">
      <c r="B23" s="95">
        <v>7</v>
      </c>
      <c r="C23" s="90">
        <v>3.2</v>
      </c>
      <c r="D23" s="96"/>
      <c r="E23" s="90"/>
      <c r="F23" s="90"/>
      <c r="G23" s="90"/>
      <c r="H23" s="91"/>
      <c r="I23" s="95">
        <v>3</v>
      </c>
      <c r="J23" s="90">
        <v>2.4</v>
      </c>
      <c r="K23" s="96"/>
      <c r="L23" s="90"/>
      <c r="M23" s="90"/>
      <c r="N23" s="90"/>
      <c r="O23" s="91"/>
    </row>
    <row r="24" spans="2:15" x14ac:dyDescent="0.25">
      <c r="B24" s="95">
        <v>8</v>
      </c>
      <c r="C24" s="90">
        <v>7.9</v>
      </c>
      <c r="D24" s="96"/>
      <c r="E24" s="90"/>
      <c r="F24" s="90"/>
      <c r="G24" s="90"/>
      <c r="H24" s="91"/>
      <c r="I24" s="95">
        <v>4</v>
      </c>
      <c r="J24" s="90">
        <v>3</v>
      </c>
      <c r="K24" s="96"/>
      <c r="L24" s="90"/>
      <c r="M24" s="90"/>
      <c r="N24" s="90"/>
      <c r="O24" s="91"/>
    </row>
    <row r="25" spans="2:15" x14ac:dyDescent="0.25">
      <c r="B25" s="95">
        <v>9</v>
      </c>
      <c r="C25" s="97">
        <v>7.4</v>
      </c>
      <c r="D25" s="96"/>
      <c r="E25" s="90"/>
      <c r="F25" s="90"/>
      <c r="G25" s="90"/>
      <c r="H25" s="91"/>
      <c r="I25" s="95">
        <v>5</v>
      </c>
      <c r="J25" s="90">
        <v>6</v>
      </c>
      <c r="K25" s="96"/>
      <c r="L25" s="90"/>
      <c r="M25" s="90"/>
      <c r="N25" s="90"/>
      <c r="O25" s="91"/>
    </row>
    <row r="26" spans="2:15" x14ac:dyDescent="0.25">
      <c r="B26" s="95">
        <v>10</v>
      </c>
      <c r="C26" s="90">
        <v>7.7</v>
      </c>
      <c r="D26" s="96"/>
      <c r="E26" s="90"/>
      <c r="F26" s="90"/>
      <c r="G26" s="90"/>
      <c r="H26" s="91"/>
      <c r="I26" s="95">
        <v>6</v>
      </c>
      <c r="J26" s="90">
        <v>6.1</v>
      </c>
      <c r="K26" s="96"/>
      <c r="L26" s="90"/>
      <c r="M26" s="90"/>
      <c r="N26" s="90"/>
      <c r="O26" s="91"/>
    </row>
    <row r="27" spans="2:15" x14ac:dyDescent="0.25">
      <c r="B27" s="95">
        <v>11</v>
      </c>
      <c r="C27" s="90">
        <v>7.5</v>
      </c>
      <c r="D27" s="96"/>
      <c r="E27" s="90"/>
      <c r="F27" s="90"/>
      <c r="G27" s="90"/>
      <c r="H27" s="91"/>
      <c r="I27" s="95">
        <v>7</v>
      </c>
      <c r="J27" s="90">
        <v>3.4</v>
      </c>
      <c r="K27" s="96"/>
      <c r="L27" s="90"/>
      <c r="M27" s="90"/>
      <c r="N27" s="90"/>
      <c r="O27" s="91"/>
    </row>
    <row r="28" spans="2:15" x14ac:dyDescent="0.25">
      <c r="B28" s="95">
        <v>12</v>
      </c>
      <c r="C28" s="90">
        <v>5.4</v>
      </c>
      <c r="D28" s="96"/>
      <c r="E28" s="90"/>
      <c r="F28" s="90"/>
      <c r="G28" s="90"/>
      <c r="H28" s="91"/>
      <c r="I28" s="95">
        <v>8</v>
      </c>
      <c r="J28" s="90">
        <v>5.8</v>
      </c>
      <c r="K28" s="90"/>
      <c r="L28" s="96"/>
      <c r="M28" s="90"/>
      <c r="N28" s="90"/>
      <c r="O28" s="91"/>
    </row>
    <row r="29" spans="2:15" x14ac:dyDescent="0.25">
      <c r="B29" s="95">
        <v>13</v>
      </c>
      <c r="C29" s="90">
        <v>4.7</v>
      </c>
      <c r="D29" s="96"/>
      <c r="E29" s="90"/>
      <c r="F29" s="90"/>
      <c r="G29" s="90"/>
      <c r="H29" s="91"/>
      <c r="I29" s="95">
        <v>9</v>
      </c>
      <c r="J29" s="97">
        <v>5.2</v>
      </c>
      <c r="K29" s="90"/>
      <c r="L29" s="96"/>
      <c r="M29" s="90"/>
      <c r="N29" s="90"/>
      <c r="O29" s="91"/>
    </row>
    <row r="30" spans="2:15" x14ac:dyDescent="0.25">
      <c r="B30" s="95">
        <v>14</v>
      </c>
      <c r="C30" s="90">
        <v>3.4</v>
      </c>
      <c r="D30" s="96"/>
      <c r="E30" s="90"/>
      <c r="F30" s="90"/>
      <c r="G30" s="90"/>
      <c r="H30" s="91"/>
      <c r="I30" s="95">
        <v>10</v>
      </c>
      <c r="J30" s="90">
        <v>6.9</v>
      </c>
      <c r="K30" s="49"/>
      <c r="L30" s="49"/>
      <c r="M30" s="49"/>
      <c r="N30" s="49"/>
      <c r="O30" s="91"/>
    </row>
    <row r="31" spans="2:15" x14ac:dyDescent="0.25">
      <c r="B31" s="98" t="s">
        <v>103</v>
      </c>
      <c r="C31" s="99">
        <f>SUM(C17:C30)</f>
        <v>70.5</v>
      </c>
      <c r="D31" s="90"/>
      <c r="E31" s="96"/>
      <c r="F31" s="90"/>
      <c r="G31" s="90"/>
      <c r="H31" s="90"/>
      <c r="I31" s="98" t="s">
        <v>103</v>
      </c>
      <c r="J31" s="99">
        <f>SUM(J21:J30)</f>
        <v>46</v>
      </c>
      <c r="K31" s="49"/>
      <c r="L31" s="49"/>
      <c r="M31" s="49"/>
      <c r="N31" s="49"/>
      <c r="O31" s="91"/>
    </row>
    <row r="32" spans="2:15" x14ac:dyDescent="0.25">
      <c r="B32" s="89"/>
      <c r="C32" s="90"/>
      <c r="D32" s="90"/>
      <c r="E32" s="96"/>
      <c r="F32" s="90"/>
      <c r="G32" s="90"/>
      <c r="H32" s="91"/>
      <c r="I32" s="49"/>
      <c r="J32" s="49"/>
      <c r="K32" s="49"/>
      <c r="L32" s="49"/>
      <c r="M32" s="90"/>
      <c r="N32" s="90"/>
      <c r="O32" s="91"/>
    </row>
    <row r="33" spans="2:15" x14ac:dyDescent="0.25">
      <c r="B33" s="130" t="s">
        <v>193</v>
      </c>
      <c r="C33" s="131"/>
      <c r="D33" s="131"/>
      <c r="E33" s="100">
        <f>C31/G14</f>
        <v>5.9326788218793833</v>
      </c>
      <c r="F33" s="85"/>
      <c r="G33" s="85"/>
      <c r="H33" s="87"/>
      <c r="I33" s="130" t="s">
        <v>193</v>
      </c>
      <c r="J33" s="131"/>
      <c r="K33" s="131"/>
      <c r="L33" s="100">
        <f>J31/N14</f>
        <v>7.1134020618556697</v>
      </c>
      <c r="M33" s="85"/>
      <c r="N33" s="85"/>
      <c r="O33" s="87"/>
    </row>
    <row r="34" spans="2:15" x14ac:dyDescent="0.25">
      <c r="B34" s="101"/>
      <c r="C34" s="102"/>
      <c r="D34" s="102"/>
      <c r="E34" s="103"/>
      <c r="F34" s="104"/>
      <c r="G34" s="104"/>
      <c r="H34" s="105"/>
      <c r="I34" s="106"/>
      <c r="J34" s="104"/>
      <c r="K34" s="104"/>
      <c r="L34" s="104"/>
      <c r="M34" s="104"/>
      <c r="N34" s="104"/>
      <c r="O34" s="105"/>
    </row>
    <row r="35" spans="2:15" x14ac:dyDescent="0.25">
      <c r="B35" s="107" t="s">
        <v>0</v>
      </c>
      <c r="C35" s="108">
        <v>42522</v>
      </c>
      <c r="D35" s="109"/>
      <c r="E35" s="110"/>
      <c r="F35" s="109"/>
      <c r="G35" s="109"/>
      <c r="H35" s="111"/>
      <c r="I35" s="107" t="s">
        <v>0</v>
      </c>
      <c r="J35" s="108">
        <v>42641</v>
      </c>
      <c r="K35" s="109"/>
      <c r="L35" s="110"/>
      <c r="M35" s="109"/>
      <c r="N35" s="109"/>
      <c r="O35" s="111"/>
    </row>
    <row r="36" spans="2:15" x14ac:dyDescent="0.25">
      <c r="B36" s="76" t="s">
        <v>186</v>
      </c>
      <c r="C36" s="112">
        <v>80</v>
      </c>
      <c r="D36" s="78"/>
      <c r="E36" s="79"/>
      <c r="F36" s="78"/>
      <c r="G36" s="78"/>
      <c r="H36" s="80"/>
      <c r="I36" s="76" t="s">
        <v>186</v>
      </c>
      <c r="J36" s="112">
        <v>97</v>
      </c>
      <c r="K36" s="78"/>
      <c r="L36" s="79"/>
      <c r="M36" s="78"/>
      <c r="N36" s="78"/>
      <c r="O36" s="80"/>
    </row>
    <row r="37" spans="2:15" x14ac:dyDescent="0.25">
      <c r="B37" s="76" t="s">
        <v>187</v>
      </c>
      <c r="C37" s="113">
        <v>0.46458333333333335</v>
      </c>
      <c r="D37" s="78"/>
      <c r="E37" s="79"/>
      <c r="F37" s="78"/>
      <c r="G37" s="78"/>
      <c r="H37" s="80"/>
      <c r="I37" s="76" t="s">
        <v>187</v>
      </c>
      <c r="J37" s="113">
        <v>0.44305555555555554</v>
      </c>
      <c r="K37" s="78"/>
      <c r="L37" s="79"/>
      <c r="M37" s="78"/>
      <c r="N37" s="78"/>
      <c r="O37" s="80"/>
    </row>
    <row r="38" spans="2:15" x14ac:dyDescent="0.25">
      <c r="B38" s="76" t="s">
        <v>188</v>
      </c>
      <c r="C38" s="113">
        <v>0.81319444444444444</v>
      </c>
      <c r="D38" s="78"/>
      <c r="E38" s="79"/>
      <c r="F38" s="78"/>
      <c r="G38" s="78"/>
      <c r="H38" s="80"/>
      <c r="I38" s="76" t="s">
        <v>188</v>
      </c>
      <c r="J38" s="113">
        <v>0.71666666666666667</v>
      </c>
      <c r="K38" s="78"/>
      <c r="L38" s="79"/>
      <c r="M38" s="78"/>
      <c r="N38" s="78"/>
      <c r="O38" s="80"/>
    </row>
    <row r="39" spans="2:15" x14ac:dyDescent="0.25">
      <c r="B39" s="83" t="s">
        <v>189</v>
      </c>
      <c r="C39" s="86">
        <v>8</v>
      </c>
      <c r="D39" s="85" t="s">
        <v>190</v>
      </c>
      <c r="E39" s="86">
        <v>20</v>
      </c>
      <c r="F39" s="85" t="s">
        <v>129</v>
      </c>
      <c r="G39" s="114">
        <f>C39+(20/60)</f>
        <v>8.3333333333333339</v>
      </c>
      <c r="H39" s="87" t="s">
        <v>190</v>
      </c>
      <c r="I39" s="83" t="s">
        <v>189</v>
      </c>
      <c r="J39" s="86">
        <v>6</v>
      </c>
      <c r="K39" s="85" t="s">
        <v>190</v>
      </c>
      <c r="L39" s="86">
        <v>34</v>
      </c>
      <c r="M39" s="85" t="s">
        <v>129</v>
      </c>
      <c r="N39" s="88">
        <f>J39+(L39/60)</f>
        <v>6.5666666666666664</v>
      </c>
      <c r="O39" s="87" t="s">
        <v>190</v>
      </c>
    </row>
    <row r="40" spans="2:15" x14ac:dyDescent="0.25">
      <c r="B40" s="89"/>
      <c r="C40" s="90"/>
      <c r="D40" s="90"/>
      <c r="E40" s="96"/>
      <c r="F40" s="90"/>
      <c r="G40" s="90"/>
      <c r="H40" s="91"/>
      <c r="I40" s="89"/>
      <c r="J40" s="90"/>
      <c r="K40" s="90"/>
      <c r="L40" s="96"/>
      <c r="M40" s="90"/>
      <c r="N40" s="90"/>
      <c r="O40" s="91"/>
    </row>
    <row r="41" spans="2:15" x14ac:dyDescent="0.25">
      <c r="B41" s="49"/>
      <c r="C41" s="49"/>
      <c r="D41" s="90"/>
      <c r="E41" s="96"/>
      <c r="F41" s="90"/>
      <c r="G41" s="90"/>
      <c r="H41" s="91"/>
      <c r="I41" s="92" t="s">
        <v>191</v>
      </c>
      <c r="J41" s="93" t="s">
        <v>192</v>
      </c>
      <c r="K41" s="90"/>
      <c r="L41" s="96"/>
      <c r="M41" s="90"/>
      <c r="N41" s="90"/>
      <c r="O41" s="91"/>
    </row>
    <row r="42" spans="2:15" x14ac:dyDescent="0.25">
      <c r="B42" s="49"/>
      <c r="C42" s="49"/>
      <c r="D42" s="49"/>
      <c r="E42" s="49"/>
      <c r="F42" s="90"/>
      <c r="G42" s="90"/>
      <c r="H42" s="91"/>
      <c r="I42" s="95">
        <v>1</v>
      </c>
      <c r="J42" s="49">
        <v>3.9</v>
      </c>
      <c r="K42" s="49"/>
      <c r="L42" s="49"/>
      <c r="M42" s="90"/>
      <c r="N42" s="90"/>
      <c r="O42" s="91"/>
    </row>
    <row r="43" spans="2:15" x14ac:dyDescent="0.25">
      <c r="B43" s="92" t="s">
        <v>191</v>
      </c>
      <c r="C43" s="93" t="s">
        <v>192</v>
      </c>
      <c r="D43" s="49"/>
      <c r="E43" s="49"/>
      <c r="F43" s="90"/>
      <c r="G43" s="90"/>
      <c r="H43" s="91"/>
      <c r="I43" s="95">
        <v>2</v>
      </c>
      <c r="J43" s="49">
        <v>1.9</v>
      </c>
      <c r="K43" s="49"/>
      <c r="L43" s="49"/>
      <c r="M43" s="90"/>
      <c r="N43" s="90"/>
      <c r="O43" s="91"/>
    </row>
    <row r="44" spans="2:15" x14ac:dyDescent="0.25">
      <c r="B44" s="95">
        <v>1</v>
      </c>
      <c r="C44" s="90">
        <v>3.8</v>
      </c>
      <c r="D44" s="49"/>
      <c r="E44" s="49"/>
      <c r="F44" s="90"/>
      <c r="G44" s="90"/>
      <c r="H44" s="91"/>
      <c r="I44" s="95">
        <v>3</v>
      </c>
      <c r="J44" s="49">
        <v>3.8</v>
      </c>
      <c r="K44" s="49"/>
      <c r="L44" s="49"/>
      <c r="M44" s="90"/>
      <c r="N44" s="90"/>
      <c r="O44" s="91"/>
    </row>
    <row r="45" spans="2:15" x14ac:dyDescent="0.25">
      <c r="B45" s="95">
        <v>2</v>
      </c>
      <c r="C45" s="90">
        <v>5.2</v>
      </c>
      <c r="D45" s="49"/>
      <c r="E45" s="49"/>
      <c r="F45" s="90"/>
      <c r="G45" s="90"/>
      <c r="H45" s="91"/>
      <c r="I45" s="95">
        <v>4</v>
      </c>
      <c r="J45" s="49">
        <v>7.6</v>
      </c>
      <c r="K45" s="49"/>
      <c r="L45" s="49"/>
      <c r="M45" s="90"/>
      <c r="N45" s="90"/>
      <c r="O45" s="91"/>
    </row>
    <row r="46" spans="2:15" x14ac:dyDescent="0.25">
      <c r="B46" s="95">
        <v>3</v>
      </c>
      <c r="C46" s="90">
        <v>4.7</v>
      </c>
      <c r="D46" s="49"/>
      <c r="E46" s="49"/>
      <c r="F46" s="90"/>
      <c r="G46" s="90"/>
      <c r="H46" s="91"/>
      <c r="I46" s="95">
        <v>5</v>
      </c>
      <c r="J46" s="49">
        <v>4.5</v>
      </c>
      <c r="K46" s="49"/>
      <c r="L46" s="49"/>
      <c r="M46" s="90"/>
      <c r="N46" s="90"/>
      <c r="O46" s="91"/>
    </row>
    <row r="47" spans="2:15" x14ac:dyDescent="0.25">
      <c r="B47" s="95">
        <v>4</v>
      </c>
      <c r="C47" s="90">
        <v>5.2</v>
      </c>
      <c r="D47" s="49"/>
      <c r="E47" s="49"/>
      <c r="F47" s="90"/>
      <c r="G47" s="90"/>
      <c r="H47" s="91"/>
      <c r="I47" s="95">
        <v>6</v>
      </c>
      <c r="J47" s="49">
        <v>10.199999999999999</v>
      </c>
      <c r="K47" s="49"/>
      <c r="L47" s="49"/>
      <c r="M47" s="90"/>
      <c r="N47" s="90"/>
      <c r="O47" s="91"/>
    </row>
    <row r="48" spans="2:15" x14ac:dyDescent="0.25">
      <c r="B48" s="95">
        <v>5</v>
      </c>
      <c r="C48" s="90">
        <v>6.4</v>
      </c>
      <c r="D48" s="49"/>
      <c r="E48" s="49"/>
      <c r="F48" s="90"/>
      <c r="G48" s="90"/>
      <c r="H48" s="91"/>
      <c r="I48" s="95">
        <v>7</v>
      </c>
      <c r="J48" s="49">
        <v>3.1</v>
      </c>
      <c r="K48" s="49"/>
      <c r="L48" s="49"/>
      <c r="M48" s="90"/>
      <c r="N48" s="90"/>
      <c r="O48" s="91"/>
    </row>
    <row r="49" spans="2:15" x14ac:dyDescent="0.25">
      <c r="B49" s="95">
        <v>6</v>
      </c>
      <c r="C49" s="90">
        <v>3.3</v>
      </c>
      <c r="D49" s="49"/>
      <c r="E49" s="49"/>
      <c r="F49" s="90"/>
      <c r="G49" s="90"/>
      <c r="H49" s="91"/>
      <c r="I49" s="95">
        <v>8</v>
      </c>
      <c r="J49" s="49">
        <v>1.8</v>
      </c>
      <c r="K49" s="49"/>
      <c r="L49" s="49"/>
      <c r="M49" s="90"/>
      <c r="N49" s="90"/>
      <c r="O49" s="91"/>
    </row>
    <row r="50" spans="2:15" x14ac:dyDescent="0.25">
      <c r="B50" s="95">
        <v>7</v>
      </c>
      <c r="C50" s="90">
        <v>5.7</v>
      </c>
      <c r="D50" s="49"/>
      <c r="E50" s="49"/>
      <c r="F50" s="90"/>
      <c r="G50" s="90"/>
      <c r="H50" s="91"/>
      <c r="I50" s="95">
        <v>9</v>
      </c>
      <c r="J50" s="49">
        <v>2.5</v>
      </c>
      <c r="K50" s="49"/>
      <c r="L50" s="49"/>
      <c r="M50" s="90"/>
      <c r="N50" s="90"/>
      <c r="O50" s="91"/>
    </row>
    <row r="51" spans="2:15" x14ac:dyDescent="0.25">
      <c r="B51" s="95">
        <v>8</v>
      </c>
      <c r="C51" s="90">
        <v>2.1</v>
      </c>
      <c r="D51" s="90"/>
      <c r="E51" s="90"/>
      <c r="F51" s="90"/>
      <c r="G51" s="90"/>
      <c r="H51" s="91"/>
      <c r="I51" s="95">
        <v>10</v>
      </c>
      <c r="J51" s="49">
        <v>9.1</v>
      </c>
      <c r="K51" s="49"/>
      <c r="L51" s="49"/>
      <c r="M51" s="90"/>
      <c r="N51" s="90"/>
      <c r="O51" s="91"/>
    </row>
    <row r="52" spans="2:15" x14ac:dyDescent="0.25">
      <c r="B52" s="95">
        <v>9</v>
      </c>
      <c r="C52" s="90">
        <v>9.5</v>
      </c>
      <c r="D52" s="90"/>
      <c r="E52" s="90"/>
      <c r="F52" s="90"/>
      <c r="G52" s="90"/>
      <c r="H52" s="91"/>
      <c r="I52" s="95">
        <v>11</v>
      </c>
      <c r="J52" s="49">
        <v>5.2</v>
      </c>
      <c r="K52" s="49"/>
      <c r="L52" s="49"/>
      <c r="M52" s="90"/>
      <c r="N52" s="90"/>
      <c r="O52" s="91"/>
    </row>
    <row r="53" spans="2:15" x14ac:dyDescent="0.25">
      <c r="B53" s="98" t="s">
        <v>103</v>
      </c>
      <c r="C53" s="99">
        <f>SUM(C44:C52)</f>
        <v>45.9</v>
      </c>
      <c r="D53" s="49"/>
      <c r="E53" s="49"/>
      <c r="F53" s="49"/>
      <c r="G53" s="49"/>
      <c r="H53" s="49"/>
      <c r="I53" s="98" t="s">
        <v>103</v>
      </c>
      <c r="J53" s="99">
        <f>SUM(J42:J52)</f>
        <v>53.6</v>
      </c>
      <c r="K53" s="90"/>
      <c r="L53" s="90"/>
      <c r="M53" s="90"/>
      <c r="N53" s="90"/>
      <c r="O53" s="91"/>
    </row>
    <row r="54" spans="2:15" x14ac:dyDescent="0.25">
      <c r="B54" s="49"/>
      <c r="C54" s="49"/>
      <c r="D54" s="49"/>
      <c r="E54" s="49"/>
      <c r="F54" s="49"/>
      <c r="G54" s="49"/>
      <c r="H54" s="49"/>
      <c r="I54" s="89"/>
      <c r="J54" s="90"/>
      <c r="K54" s="90"/>
      <c r="L54" s="90"/>
      <c r="M54" s="90"/>
      <c r="N54" s="90"/>
      <c r="O54" s="91"/>
    </row>
    <row r="55" spans="2:15" x14ac:dyDescent="0.25">
      <c r="B55" s="132" t="s">
        <v>193</v>
      </c>
      <c r="C55" s="133"/>
      <c r="D55" s="115">
        <f>C53/G39</f>
        <v>5.5079999999999991</v>
      </c>
      <c r="E55" s="115"/>
      <c r="F55" s="115"/>
      <c r="G55" s="115"/>
      <c r="H55" s="116"/>
      <c r="I55" s="132" t="s">
        <v>193</v>
      </c>
      <c r="J55" s="133"/>
      <c r="K55" s="115">
        <f>J53/N39</f>
        <v>8.1624365482233507</v>
      </c>
      <c r="L55" s="115"/>
      <c r="M55" s="115"/>
      <c r="N55" s="115"/>
      <c r="O55" s="116"/>
    </row>
  </sheetData>
  <mergeCells count="6">
    <mergeCell ref="D16:E16"/>
    <mergeCell ref="K16:L16"/>
    <mergeCell ref="B33:D33"/>
    <mergeCell ref="I33:K33"/>
    <mergeCell ref="B55:C55"/>
    <mergeCell ref="I55:J55"/>
  </mergeCells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4"/>
  <sheetViews>
    <sheetView zoomScale="68" zoomScaleNormal="68" workbookViewId="0">
      <pane ySplit="16" topLeftCell="A17" activePane="bottomLeft" state="frozen"/>
      <selection pane="bottomLeft" activeCell="L3" sqref="L3"/>
    </sheetView>
  </sheetViews>
  <sheetFormatPr baseColWidth="10" defaultColWidth="9.140625" defaultRowHeight="15" x14ac:dyDescent="0.25"/>
  <cols>
    <col min="1" max="1" width="18.42578125" bestFit="1" customWidth="1"/>
    <col min="2" max="2" width="19" customWidth="1"/>
    <col min="3" max="3" width="24.28515625" customWidth="1"/>
    <col min="4" max="4" width="25.7109375" customWidth="1"/>
    <col min="5" max="5" width="28.140625" customWidth="1"/>
    <col min="6" max="6" width="26.28515625" customWidth="1"/>
    <col min="7" max="7" width="25.28515625" customWidth="1"/>
    <col min="8" max="8" width="28.7109375" customWidth="1"/>
    <col min="11" max="11" width="10.85546875" bestFit="1" customWidth="1"/>
    <col min="12" max="12" width="11.7109375" bestFit="1" customWidth="1"/>
    <col min="13" max="13" width="12.7109375" bestFit="1" customWidth="1"/>
    <col min="14" max="14" width="15.28515625" bestFit="1" customWidth="1"/>
    <col min="15" max="15" width="17.85546875" bestFit="1" customWidth="1"/>
    <col min="16" max="16" width="15.42578125" bestFit="1" customWidth="1"/>
    <col min="17" max="17" width="19.28515625" bestFit="1" customWidth="1"/>
  </cols>
  <sheetData>
    <row r="3" spans="1:17" x14ac:dyDescent="0.25">
      <c r="A3" s="1" t="s">
        <v>32</v>
      </c>
      <c r="B3" t="s">
        <v>35</v>
      </c>
      <c r="C3" t="s">
        <v>36</v>
      </c>
      <c r="D3" t="s">
        <v>83</v>
      </c>
      <c r="E3" t="s">
        <v>84</v>
      </c>
      <c r="F3" t="s">
        <v>85</v>
      </c>
      <c r="G3" t="s">
        <v>34</v>
      </c>
      <c r="H3" t="s">
        <v>86</v>
      </c>
      <c r="K3" t="s">
        <v>104</v>
      </c>
      <c r="L3" t="s">
        <v>97</v>
      </c>
      <c r="M3" t="s">
        <v>98</v>
      </c>
      <c r="N3" t="s">
        <v>99</v>
      </c>
      <c r="O3" t="s">
        <v>100</v>
      </c>
      <c r="P3" t="s">
        <v>101</v>
      </c>
      <c r="Q3" t="s">
        <v>102</v>
      </c>
    </row>
    <row r="4" spans="1:17" x14ac:dyDescent="0.25">
      <c r="A4" s="2">
        <v>20160104</v>
      </c>
      <c r="B4" s="3">
        <v>56</v>
      </c>
      <c r="C4" s="3">
        <v>56</v>
      </c>
      <c r="D4" s="3">
        <v>102</v>
      </c>
      <c r="E4" s="3">
        <v>131</v>
      </c>
      <c r="F4" s="3">
        <v>46</v>
      </c>
      <c r="G4" s="3">
        <v>279</v>
      </c>
      <c r="H4" s="3">
        <v>279</v>
      </c>
      <c r="K4" t="s">
        <v>87</v>
      </c>
      <c r="L4">
        <f>SUM(C4:C23)</f>
        <v>1195</v>
      </c>
      <c r="M4">
        <f>SUM(B4:B23)-L4</f>
        <v>40</v>
      </c>
      <c r="N4">
        <f>SUM(D4:D23)</f>
        <v>2425</v>
      </c>
      <c r="O4">
        <f>SUM(E4:E23)</f>
        <v>3013</v>
      </c>
      <c r="P4">
        <f>SUM(F4:F23)</f>
        <v>567</v>
      </c>
      <c r="Q4">
        <f>SUM(G4:G23)-SUM(H4:H23)</f>
        <v>0</v>
      </c>
    </row>
    <row r="5" spans="1:17" x14ac:dyDescent="0.25">
      <c r="A5" s="2">
        <v>20160105</v>
      </c>
      <c r="B5" s="3">
        <v>56</v>
      </c>
      <c r="C5" s="3">
        <v>33</v>
      </c>
      <c r="D5" s="3">
        <v>123</v>
      </c>
      <c r="E5" s="3">
        <v>128</v>
      </c>
      <c r="F5" s="3">
        <v>28</v>
      </c>
      <c r="G5" s="3">
        <v>279</v>
      </c>
      <c r="H5" s="3">
        <v>279</v>
      </c>
      <c r="K5" t="s">
        <v>88</v>
      </c>
      <c r="L5">
        <f>SUM(C24:C44)</f>
        <v>1349</v>
      </c>
      <c r="M5">
        <f>SUM(B24:B44)-L5</f>
        <v>57</v>
      </c>
      <c r="N5">
        <f>SUM(D24:D44)</f>
        <v>2704</v>
      </c>
      <c r="O5">
        <f>SUM(E24:E44)</f>
        <v>3082</v>
      </c>
      <c r="P5">
        <f>SUM(F24:F44)</f>
        <v>350</v>
      </c>
      <c r="Q5">
        <f>SUM(G24:G44)-SUM(H24:H44)</f>
        <v>0</v>
      </c>
    </row>
    <row r="6" spans="1:17" x14ac:dyDescent="0.25">
      <c r="A6" s="2">
        <v>20160106</v>
      </c>
      <c r="B6" s="3">
        <v>84</v>
      </c>
      <c r="C6" s="3">
        <v>84</v>
      </c>
      <c r="D6" s="3">
        <v>124</v>
      </c>
      <c r="E6" s="3">
        <v>171</v>
      </c>
      <c r="F6" s="3">
        <v>14</v>
      </c>
      <c r="G6" s="3">
        <v>309</v>
      </c>
      <c r="H6" s="3">
        <v>309</v>
      </c>
      <c r="K6" t="s">
        <v>89</v>
      </c>
      <c r="L6">
        <f>SUM(C45:C64)</f>
        <v>1375</v>
      </c>
      <c r="M6">
        <f>SUM(B45:B64)-L6</f>
        <v>254</v>
      </c>
      <c r="N6">
        <f>SUM(D45:D64)</f>
        <v>2928</v>
      </c>
      <c r="O6">
        <f t="shared" ref="O6:P6" si="0">SUM(E45:E64)</f>
        <v>3422</v>
      </c>
      <c r="P6">
        <f t="shared" si="0"/>
        <v>452</v>
      </c>
      <c r="Q6">
        <f>SUM(G45:G64)-SUM(H45:H64)</f>
        <v>0</v>
      </c>
    </row>
    <row r="7" spans="1:17" x14ac:dyDescent="0.25">
      <c r="A7" s="2">
        <v>20160107</v>
      </c>
      <c r="B7" s="3">
        <v>51</v>
      </c>
      <c r="C7" s="3">
        <v>51</v>
      </c>
      <c r="D7" s="3">
        <v>135</v>
      </c>
      <c r="E7" s="3">
        <v>91</v>
      </c>
      <c r="F7" s="3">
        <v>4</v>
      </c>
      <c r="G7" s="3">
        <v>230</v>
      </c>
      <c r="H7" s="3">
        <v>230</v>
      </c>
      <c r="K7" t="s">
        <v>90</v>
      </c>
      <c r="L7">
        <f>SUM(C65:C85)</f>
        <v>1571</v>
      </c>
      <c r="M7">
        <f>SUM(B65:B85)-L7</f>
        <v>167</v>
      </c>
      <c r="N7">
        <f>SUM(D65:D85)</f>
        <v>3453</v>
      </c>
      <c r="O7">
        <f t="shared" ref="O7:P7" si="1">SUM(E65:E85)</f>
        <v>3630</v>
      </c>
      <c r="P7">
        <f t="shared" si="1"/>
        <v>636</v>
      </c>
      <c r="Q7">
        <f>SUM(G65:G85)-SUM(H65:H85)</f>
        <v>137</v>
      </c>
    </row>
    <row r="8" spans="1:17" x14ac:dyDescent="0.25">
      <c r="A8" s="2">
        <v>20160108</v>
      </c>
      <c r="B8" s="3">
        <v>70</v>
      </c>
      <c r="C8" s="3">
        <v>66</v>
      </c>
      <c r="D8" s="3">
        <v>62</v>
      </c>
      <c r="E8" s="3">
        <v>216</v>
      </c>
      <c r="F8" s="3">
        <v>41</v>
      </c>
      <c r="G8" s="3">
        <v>319</v>
      </c>
      <c r="H8" s="3">
        <v>319</v>
      </c>
      <c r="K8" t="s">
        <v>91</v>
      </c>
      <c r="L8">
        <f>SUM(C86:C104)</f>
        <v>1586</v>
      </c>
      <c r="M8">
        <f>SUM(B86:B104)-L8</f>
        <v>38</v>
      </c>
      <c r="N8">
        <f>SUM(D86:D104)</f>
        <v>4161</v>
      </c>
      <c r="O8">
        <f t="shared" ref="O8:P8" si="2">SUM(E86:E104)</f>
        <v>3585</v>
      </c>
      <c r="P8">
        <f t="shared" si="2"/>
        <v>904</v>
      </c>
      <c r="Q8">
        <f>SUM(G86:G104)-SUM(H86:H104)</f>
        <v>748</v>
      </c>
    </row>
    <row r="9" spans="1:17" x14ac:dyDescent="0.25">
      <c r="A9" s="2">
        <v>20160111</v>
      </c>
      <c r="B9" s="3">
        <v>68</v>
      </c>
      <c r="C9" s="3">
        <v>68</v>
      </c>
      <c r="D9" s="3">
        <v>178</v>
      </c>
      <c r="E9" s="3">
        <v>165</v>
      </c>
      <c r="F9" s="3">
        <v>12</v>
      </c>
      <c r="G9" s="3">
        <v>355</v>
      </c>
      <c r="H9" s="3">
        <v>355</v>
      </c>
      <c r="K9" t="s">
        <v>92</v>
      </c>
      <c r="L9">
        <f>SUM(C105:C126)</f>
        <v>1786</v>
      </c>
      <c r="M9">
        <f>SUM(B105:B126)-L9</f>
        <v>44</v>
      </c>
      <c r="N9">
        <f>SUM(D105:D126)</f>
        <v>3771</v>
      </c>
      <c r="O9">
        <f t="shared" ref="O9:P9" si="3">SUM(E105:E126)</f>
        <v>3743</v>
      </c>
      <c r="P9">
        <f t="shared" si="3"/>
        <v>949</v>
      </c>
      <c r="Q9">
        <f>SUM(G105:G126)-SUM(H105:H126)</f>
        <v>507</v>
      </c>
    </row>
    <row r="10" spans="1:17" x14ac:dyDescent="0.25">
      <c r="A10" s="2">
        <v>20160112</v>
      </c>
      <c r="B10" s="3">
        <v>70</v>
      </c>
      <c r="C10" s="3">
        <v>69</v>
      </c>
      <c r="D10" s="3">
        <v>121</v>
      </c>
      <c r="E10" s="3">
        <v>147</v>
      </c>
      <c r="F10" s="3">
        <v>38</v>
      </c>
      <c r="G10" s="3">
        <v>306</v>
      </c>
      <c r="H10" s="3">
        <v>306</v>
      </c>
      <c r="K10" t="s">
        <v>93</v>
      </c>
      <c r="L10">
        <f>SUM(C127:C147)</f>
        <v>1065</v>
      </c>
      <c r="M10">
        <f>SUM(B127:B147)-L10</f>
        <v>42</v>
      </c>
      <c r="N10">
        <f>SUM(D127:D147)</f>
        <v>2797</v>
      </c>
      <c r="O10">
        <f t="shared" ref="O10:P10" si="4">SUM(E127:E147)</f>
        <v>1978</v>
      </c>
      <c r="P10">
        <f t="shared" si="4"/>
        <v>315</v>
      </c>
      <c r="Q10">
        <f>SUM(G127:G147)-SUM(H127:H147)</f>
        <v>476</v>
      </c>
    </row>
    <row r="11" spans="1:17" x14ac:dyDescent="0.25">
      <c r="A11" s="2">
        <v>20160113</v>
      </c>
      <c r="B11" s="3">
        <v>66</v>
      </c>
      <c r="C11" s="3">
        <v>66</v>
      </c>
      <c r="D11" s="3">
        <v>145</v>
      </c>
      <c r="E11" s="3">
        <v>160</v>
      </c>
      <c r="F11" s="3">
        <v>27</v>
      </c>
      <c r="G11" s="3">
        <v>332</v>
      </c>
      <c r="H11" s="3">
        <v>332</v>
      </c>
      <c r="K11" t="s">
        <v>94</v>
      </c>
      <c r="L11">
        <f>SUM(C148:C170)</f>
        <v>1692</v>
      </c>
      <c r="M11">
        <f>SUM(B148:B170)-L11</f>
        <v>46</v>
      </c>
      <c r="N11">
        <f>SUM(D148:D170)</f>
        <v>3665</v>
      </c>
      <c r="O11">
        <f t="shared" ref="O11:P11" si="5">SUM(E148:E170)</f>
        <v>3284</v>
      </c>
      <c r="P11">
        <f t="shared" si="5"/>
        <v>711</v>
      </c>
      <c r="Q11">
        <f>SUM(G148:G170)-SUM(H148:H170)</f>
        <v>567</v>
      </c>
    </row>
    <row r="12" spans="1:17" x14ac:dyDescent="0.25">
      <c r="A12" s="2">
        <v>20160114</v>
      </c>
      <c r="B12" s="3">
        <v>65</v>
      </c>
      <c r="C12" s="3">
        <v>65</v>
      </c>
      <c r="D12" s="3">
        <v>110</v>
      </c>
      <c r="E12" s="3">
        <v>189</v>
      </c>
      <c r="F12" s="3">
        <v>28</v>
      </c>
      <c r="G12" s="3">
        <v>327</v>
      </c>
      <c r="H12" s="3">
        <v>327</v>
      </c>
      <c r="K12" t="s">
        <v>95</v>
      </c>
      <c r="L12">
        <f>SUM(C171:C192)</f>
        <v>2047</v>
      </c>
      <c r="M12">
        <f>SUM(B171:B192)-L12</f>
        <v>44</v>
      </c>
      <c r="N12">
        <f>SUM(D171:D192)</f>
        <v>3971</v>
      </c>
      <c r="O12">
        <f t="shared" ref="O12:P12" si="6">SUM(E171:E192)</f>
        <v>4377</v>
      </c>
      <c r="P12">
        <f t="shared" si="6"/>
        <v>1050</v>
      </c>
      <c r="Q12">
        <f>SUM(G171:G192)-SUM(H171:H192)</f>
        <v>686</v>
      </c>
    </row>
    <row r="13" spans="1:17" x14ac:dyDescent="0.25">
      <c r="A13" s="2">
        <v>20160115</v>
      </c>
      <c r="B13" s="3">
        <v>68</v>
      </c>
      <c r="C13" s="3">
        <v>68</v>
      </c>
      <c r="D13" s="3">
        <v>115</v>
      </c>
      <c r="E13" s="3">
        <v>176</v>
      </c>
      <c r="F13" s="3">
        <v>43</v>
      </c>
      <c r="G13" s="3">
        <v>334</v>
      </c>
      <c r="H13" s="3">
        <v>334</v>
      </c>
      <c r="K13" t="s">
        <v>96</v>
      </c>
      <c r="L13">
        <f>SUM(C193:C213)</f>
        <v>2336</v>
      </c>
      <c r="M13">
        <f>SUM(B193:B213)-L13</f>
        <v>42</v>
      </c>
      <c r="N13">
        <f>SUM(D193:D213)</f>
        <v>3451</v>
      </c>
      <c r="O13">
        <f t="shared" ref="O13:P13" si="7">SUM(E193:E213)</f>
        <v>3640</v>
      </c>
      <c r="P13">
        <f t="shared" si="7"/>
        <v>1010</v>
      </c>
      <c r="Q13">
        <f>SUM(G193:G213)-SUM(H193:H213)</f>
        <v>418</v>
      </c>
    </row>
    <row r="14" spans="1:17" x14ac:dyDescent="0.25">
      <c r="A14" s="2">
        <v>20160118</v>
      </c>
      <c r="B14" s="3">
        <v>36</v>
      </c>
      <c r="C14" s="3">
        <v>36</v>
      </c>
      <c r="D14" s="3">
        <v>150</v>
      </c>
      <c r="E14" s="3">
        <v>113</v>
      </c>
      <c r="F14" s="3">
        <v>37</v>
      </c>
      <c r="G14" s="3">
        <v>300</v>
      </c>
      <c r="H14" s="3">
        <v>300</v>
      </c>
      <c r="K14" s="35" t="s">
        <v>103</v>
      </c>
      <c r="L14" s="36">
        <f>SUM(L4:L13)</f>
        <v>16002</v>
      </c>
      <c r="M14" s="36">
        <f t="shared" ref="M14:Q14" si="8">SUM(M4:M13)</f>
        <v>774</v>
      </c>
      <c r="N14" s="36">
        <f t="shared" si="8"/>
        <v>33326</v>
      </c>
      <c r="O14" s="36">
        <f t="shared" si="8"/>
        <v>33754</v>
      </c>
      <c r="P14" s="36">
        <f t="shared" si="8"/>
        <v>6944</v>
      </c>
      <c r="Q14" s="37">
        <f t="shared" si="8"/>
        <v>3539</v>
      </c>
    </row>
    <row r="15" spans="1:17" x14ac:dyDescent="0.25">
      <c r="A15" s="2">
        <v>20160119</v>
      </c>
      <c r="B15" s="3">
        <v>54</v>
      </c>
      <c r="C15" s="3">
        <v>42</v>
      </c>
      <c r="D15" s="3">
        <v>64</v>
      </c>
      <c r="E15" s="3">
        <v>158</v>
      </c>
      <c r="F15" s="3">
        <v>37</v>
      </c>
      <c r="G15" s="3">
        <v>259</v>
      </c>
      <c r="H15" s="3">
        <v>259</v>
      </c>
    </row>
    <row r="16" spans="1:17" x14ac:dyDescent="0.25">
      <c r="A16" s="2">
        <v>20160120</v>
      </c>
      <c r="B16" s="3">
        <v>63</v>
      </c>
      <c r="C16" s="3">
        <v>63</v>
      </c>
      <c r="D16" s="3">
        <v>134</v>
      </c>
      <c r="E16" s="3">
        <v>157</v>
      </c>
      <c r="F16" s="3">
        <v>27</v>
      </c>
      <c r="G16" s="3">
        <v>318</v>
      </c>
      <c r="H16" s="3">
        <v>318</v>
      </c>
    </row>
    <row r="17" spans="1:8" x14ac:dyDescent="0.25">
      <c r="A17" s="2">
        <v>20160121</v>
      </c>
      <c r="B17" s="3">
        <v>71</v>
      </c>
      <c r="C17" s="3">
        <v>71</v>
      </c>
      <c r="D17" s="3">
        <v>130</v>
      </c>
      <c r="E17" s="3">
        <v>179</v>
      </c>
      <c r="F17" s="3">
        <v>34</v>
      </c>
      <c r="G17" s="3">
        <v>343</v>
      </c>
      <c r="H17" s="3">
        <v>343</v>
      </c>
    </row>
    <row r="18" spans="1:8" x14ac:dyDescent="0.25">
      <c r="A18" s="2">
        <v>20160122</v>
      </c>
      <c r="B18" s="3">
        <v>64</v>
      </c>
      <c r="C18" s="3">
        <v>64</v>
      </c>
      <c r="D18" s="3">
        <v>144</v>
      </c>
      <c r="E18" s="3">
        <v>159</v>
      </c>
      <c r="F18" s="3">
        <v>34</v>
      </c>
      <c r="G18" s="3">
        <v>337</v>
      </c>
      <c r="H18" s="3">
        <v>337</v>
      </c>
    </row>
    <row r="19" spans="1:8" x14ac:dyDescent="0.25">
      <c r="A19" s="2">
        <v>20160125</v>
      </c>
      <c r="B19" s="3">
        <v>73</v>
      </c>
      <c r="C19" s="3">
        <v>73</v>
      </c>
      <c r="D19" s="3">
        <v>159</v>
      </c>
      <c r="E19" s="3">
        <v>160</v>
      </c>
      <c r="F19" s="3">
        <v>37</v>
      </c>
      <c r="G19" s="3">
        <v>356</v>
      </c>
      <c r="H19" s="3">
        <v>356</v>
      </c>
    </row>
    <row r="20" spans="1:8" x14ac:dyDescent="0.25">
      <c r="A20" s="2">
        <v>20160126</v>
      </c>
      <c r="B20" s="3">
        <v>59</v>
      </c>
      <c r="C20" s="3">
        <v>59</v>
      </c>
      <c r="D20" s="3">
        <v>122</v>
      </c>
      <c r="E20" s="3">
        <v>131</v>
      </c>
      <c r="F20" s="3">
        <v>14</v>
      </c>
      <c r="G20" s="3">
        <v>267</v>
      </c>
      <c r="H20" s="3">
        <v>267</v>
      </c>
    </row>
    <row r="21" spans="1:8" x14ac:dyDescent="0.25">
      <c r="A21" s="2">
        <v>20160127</v>
      </c>
      <c r="B21" s="3">
        <v>35</v>
      </c>
      <c r="C21" s="3">
        <v>35</v>
      </c>
      <c r="D21" s="3">
        <v>110</v>
      </c>
      <c r="E21" s="3">
        <v>109</v>
      </c>
      <c r="F21" s="3">
        <v>12</v>
      </c>
      <c r="G21" s="3">
        <v>231</v>
      </c>
      <c r="H21" s="3">
        <v>231</v>
      </c>
    </row>
    <row r="22" spans="1:8" x14ac:dyDescent="0.25">
      <c r="A22" s="2">
        <v>20160128</v>
      </c>
      <c r="B22" s="3">
        <v>49</v>
      </c>
      <c r="C22" s="3">
        <v>49</v>
      </c>
      <c r="D22" s="3">
        <v>89</v>
      </c>
      <c r="E22" s="3">
        <v>135</v>
      </c>
      <c r="F22" s="3">
        <v>28</v>
      </c>
      <c r="G22" s="3">
        <v>252</v>
      </c>
      <c r="H22" s="3">
        <v>252</v>
      </c>
    </row>
    <row r="23" spans="1:8" x14ac:dyDescent="0.25">
      <c r="A23" s="2">
        <v>20160129</v>
      </c>
      <c r="B23" s="3">
        <v>77</v>
      </c>
      <c r="C23" s="3">
        <v>77</v>
      </c>
      <c r="D23" s="3">
        <v>108</v>
      </c>
      <c r="E23" s="3">
        <v>138</v>
      </c>
      <c r="F23" s="3">
        <v>26</v>
      </c>
      <c r="G23" s="3">
        <v>272</v>
      </c>
      <c r="H23" s="3">
        <v>272</v>
      </c>
    </row>
    <row r="24" spans="1:8" x14ac:dyDescent="0.25">
      <c r="A24" s="2">
        <v>20160201</v>
      </c>
      <c r="B24" s="3">
        <v>67</v>
      </c>
      <c r="C24" s="3">
        <v>62</v>
      </c>
      <c r="D24" s="3">
        <v>185</v>
      </c>
      <c r="E24" s="3">
        <v>133</v>
      </c>
      <c r="F24" s="3">
        <v>26</v>
      </c>
      <c r="G24" s="3">
        <v>344</v>
      </c>
      <c r="H24" s="3">
        <v>344</v>
      </c>
    </row>
    <row r="25" spans="1:8" x14ac:dyDescent="0.25">
      <c r="A25" s="2">
        <v>20160202</v>
      </c>
      <c r="B25" s="3">
        <v>75</v>
      </c>
      <c r="C25" s="3">
        <v>75</v>
      </c>
      <c r="D25" s="3">
        <v>133</v>
      </c>
      <c r="E25" s="3">
        <v>132</v>
      </c>
      <c r="F25" s="3">
        <v>10</v>
      </c>
      <c r="G25" s="3">
        <v>275</v>
      </c>
      <c r="H25" s="3">
        <v>275</v>
      </c>
    </row>
    <row r="26" spans="1:8" x14ac:dyDescent="0.25">
      <c r="A26" s="2">
        <v>20160203</v>
      </c>
      <c r="B26" s="3">
        <v>70</v>
      </c>
      <c r="C26" s="3">
        <v>70</v>
      </c>
      <c r="D26" s="3">
        <v>112</v>
      </c>
      <c r="E26" s="3">
        <v>201</v>
      </c>
      <c r="F26" s="3">
        <v>26</v>
      </c>
      <c r="G26" s="3">
        <v>339</v>
      </c>
      <c r="H26" s="3">
        <v>339</v>
      </c>
    </row>
    <row r="27" spans="1:8" x14ac:dyDescent="0.25">
      <c r="A27" s="2">
        <v>20160204</v>
      </c>
      <c r="B27" s="3">
        <v>68</v>
      </c>
      <c r="C27" s="3">
        <v>68</v>
      </c>
      <c r="D27" s="3">
        <v>126</v>
      </c>
      <c r="E27" s="3">
        <v>172</v>
      </c>
      <c r="F27" s="3">
        <v>18</v>
      </c>
      <c r="G27" s="3">
        <v>316</v>
      </c>
      <c r="H27" s="3">
        <v>316</v>
      </c>
    </row>
    <row r="28" spans="1:8" x14ac:dyDescent="0.25">
      <c r="A28" s="2">
        <v>20160205</v>
      </c>
      <c r="B28" s="3">
        <v>53</v>
      </c>
      <c r="C28" s="3">
        <v>53</v>
      </c>
      <c r="D28" s="3">
        <v>94</v>
      </c>
      <c r="E28" s="3">
        <v>125</v>
      </c>
      <c r="F28" s="3">
        <v>4</v>
      </c>
      <c r="G28" s="3">
        <v>223</v>
      </c>
      <c r="H28" s="3">
        <v>223</v>
      </c>
    </row>
    <row r="29" spans="1:8" x14ac:dyDescent="0.25">
      <c r="A29" s="2">
        <v>20160208</v>
      </c>
      <c r="B29" s="3">
        <v>75</v>
      </c>
      <c r="C29" s="3">
        <v>75</v>
      </c>
      <c r="D29" s="3">
        <v>134</v>
      </c>
      <c r="E29" s="3">
        <v>159</v>
      </c>
      <c r="F29" s="3">
        <v>19</v>
      </c>
      <c r="G29" s="3">
        <v>312</v>
      </c>
      <c r="H29" s="3">
        <v>312</v>
      </c>
    </row>
    <row r="30" spans="1:8" x14ac:dyDescent="0.25">
      <c r="A30" s="2">
        <v>20160209</v>
      </c>
      <c r="B30" s="3">
        <v>71</v>
      </c>
      <c r="C30" s="3">
        <v>71</v>
      </c>
      <c r="D30" s="3">
        <v>142</v>
      </c>
      <c r="E30" s="3">
        <v>167</v>
      </c>
      <c r="F30" s="3">
        <v>10</v>
      </c>
      <c r="G30" s="3">
        <v>319</v>
      </c>
      <c r="H30" s="3">
        <v>319</v>
      </c>
    </row>
    <row r="31" spans="1:8" x14ac:dyDescent="0.25">
      <c r="A31" s="2">
        <v>20160210</v>
      </c>
      <c r="B31" s="3">
        <v>72</v>
      </c>
      <c r="C31" s="3">
        <v>72</v>
      </c>
      <c r="D31" s="3">
        <v>154</v>
      </c>
      <c r="E31" s="3">
        <v>145</v>
      </c>
      <c r="F31" s="3">
        <v>10</v>
      </c>
      <c r="G31" s="3">
        <v>309</v>
      </c>
      <c r="H31" s="3">
        <v>309</v>
      </c>
    </row>
    <row r="32" spans="1:8" x14ac:dyDescent="0.25">
      <c r="A32" s="2">
        <v>20160211</v>
      </c>
      <c r="B32" s="3">
        <v>61</v>
      </c>
      <c r="C32" s="3">
        <v>60</v>
      </c>
      <c r="D32" s="3">
        <v>136</v>
      </c>
      <c r="E32" s="3">
        <v>157</v>
      </c>
      <c r="F32" s="3">
        <v>21</v>
      </c>
      <c r="G32" s="3">
        <v>314</v>
      </c>
      <c r="H32" s="3">
        <v>314</v>
      </c>
    </row>
    <row r="33" spans="1:8" x14ac:dyDescent="0.25">
      <c r="A33" s="2">
        <v>20160212</v>
      </c>
      <c r="B33" s="3">
        <v>54</v>
      </c>
      <c r="C33" s="3">
        <v>54</v>
      </c>
      <c r="D33" s="3">
        <v>121</v>
      </c>
      <c r="E33" s="3">
        <v>125</v>
      </c>
      <c r="F33" s="3">
        <v>12</v>
      </c>
      <c r="G33" s="3">
        <v>258</v>
      </c>
      <c r="H33" s="3">
        <v>258</v>
      </c>
    </row>
    <row r="34" spans="1:8" x14ac:dyDescent="0.25">
      <c r="A34" s="2">
        <v>20160215</v>
      </c>
      <c r="B34" s="3">
        <v>78</v>
      </c>
      <c r="C34" s="3">
        <v>78</v>
      </c>
      <c r="D34" s="3">
        <v>150</v>
      </c>
      <c r="E34" s="3">
        <v>132</v>
      </c>
      <c r="F34" s="3">
        <v>23</v>
      </c>
      <c r="G34" s="3">
        <v>305</v>
      </c>
      <c r="H34" s="3">
        <v>305</v>
      </c>
    </row>
    <row r="35" spans="1:8" x14ac:dyDescent="0.25">
      <c r="A35" s="2">
        <v>20160216</v>
      </c>
      <c r="B35" s="3">
        <v>47</v>
      </c>
      <c r="C35" s="3">
        <v>47</v>
      </c>
      <c r="D35" s="3">
        <v>104</v>
      </c>
      <c r="E35" s="3">
        <v>107</v>
      </c>
      <c r="F35" s="3">
        <v>4</v>
      </c>
      <c r="G35" s="3">
        <v>215</v>
      </c>
      <c r="H35" s="3">
        <v>215</v>
      </c>
    </row>
    <row r="36" spans="1:8" x14ac:dyDescent="0.25">
      <c r="A36" s="2">
        <v>20160217</v>
      </c>
      <c r="B36" s="3">
        <v>60</v>
      </c>
      <c r="C36" s="3">
        <v>60</v>
      </c>
      <c r="D36" s="3">
        <v>93</v>
      </c>
      <c r="E36" s="3">
        <v>185</v>
      </c>
      <c r="F36" s="3">
        <v>18</v>
      </c>
      <c r="G36" s="3">
        <v>296</v>
      </c>
      <c r="H36" s="3">
        <v>296</v>
      </c>
    </row>
    <row r="37" spans="1:8" x14ac:dyDescent="0.25">
      <c r="A37" s="2">
        <v>20160218</v>
      </c>
      <c r="B37" s="3">
        <v>71</v>
      </c>
      <c r="C37" s="3">
        <v>25</v>
      </c>
      <c r="D37" s="3">
        <v>156</v>
      </c>
      <c r="E37" s="3">
        <v>168</v>
      </c>
      <c r="F37" s="3">
        <v>21</v>
      </c>
      <c r="G37" s="3">
        <v>345</v>
      </c>
      <c r="H37" s="3">
        <v>345</v>
      </c>
    </row>
    <row r="38" spans="1:8" x14ac:dyDescent="0.25">
      <c r="A38" s="2">
        <v>20160219</v>
      </c>
      <c r="B38" s="3">
        <v>128</v>
      </c>
      <c r="C38" s="3">
        <v>128</v>
      </c>
      <c r="D38" s="3">
        <v>124</v>
      </c>
      <c r="E38" s="3">
        <v>181</v>
      </c>
      <c r="F38" s="3">
        <v>21</v>
      </c>
      <c r="G38" s="3">
        <v>326</v>
      </c>
      <c r="H38" s="3">
        <v>326</v>
      </c>
    </row>
    <row r="39" spans="1:8" x14ac:dyDescent="0.25">
      <c r="A39" s="2">
        <v>20160222</v>
      </c>
      <c r="B39" s="3">
        <v>49</v>
      </c>
      <c r="C39" s="3">
        <v>49</v>
      </c>
      <c r="D39" s="3">
        <v>158</v>
      </c>
      <c r="E39" s="3">
        <v>98</v>
      </c>
      <c r="F39" s="3">
        <v>17</v>
      </c>
      <c r="G39" s="3">
        <v>273</v>
      </c>
      <c r="H39" s="3">
        <v>273</v>
      </c>
    </row>
    <row r="40" spans="1:8" x14ac:dyDescent="0.25">
      <c r="A40" s="2">
        <v>20160223</v>
      </c>
      <c r="B40" s="3">
        <v>53</v>
      </c>
      <c r="C40" s="3">
        <v>53</v>
      </c>
      <c r="D40" s="3">
        <v>82</v>
      </c>
      <c r="E40" s="3">
        <v>104</v>
      </c>
      <c r="F40" s="3">
        <v>9</v>
      </c>
      <c r="G40" s="3">
        <v>195</v>
      </c>
      <c r="H40" s="3">
        <v>195</v>
      </c>
    </row>
    <row r="41" spans="1:8" x14ac:dyDescent="0.25">
      <c r="A41" s="2">
        <v>20160224</v>
      </c>
      <c r="B41" s="3">
        <v>58</v>
      </c>
      <c r="C41" s="3">
        <v>58</v>
      </c>
      <c r="D41" s="3">
        <v>115</v>
      </c>
      <c r="E41" s="3">
        <v>147</v>
      </c>
      <c r="F41" s="3">
        <v>15</v>
      </c>
      <c r="G41" s="3">
        <v>277</v>
      </c>
      <c r="H41" s="3">
        <v>277</v>
      </c>
    </row>
    <row r="42" spans="1:8" x14ac:dyDescent="0.25">
      <c r="A42" s="2">
        <v>20160225</v>
      </c>
      <c r="B42" s="3">
        <v>58</v>
      </c>
      <c r="C42" s="3">
        <v>58</v>
      </c>
      <c r="D42" s="3">
        <v>122</v>
      </c>
      <c r="E42" s="3">
        <v>152</v>
      </c>
      <c r="F42" s="3">
        <v>14</v>
      </c>
      <c r="G42" s="3">
        <v>288</v>
      </c>
      <c r="H42" s="3">
        <v>288</v>
      </c>
    </row>
    <row r="43" spans="1:8" x14ac:dyDescent="0.25">
      <c r="A43" s="2">
        <v>20160226</v>
      </c>
      <c r="B43" s="3">
        <v>66</v>
      </c>
      <c r="C43" s="3">
        <v>66</v>
      </c>
      <c r="D43" s="3">
        <v>115</v>
      </c>
      <c r="E43" s="3">
        <v>143</v>
      </c>
      <c r="F43" s="3">
        <v>13</v>
      </c>
      <c r="G43" s="3">
        <v>271</v>
      </c>
      <c r="H43" s="3">
        <v>271</v>
      </c>
    </row>
    <row r="44" spans="1:8" x14ac:dyDescent="0.25">
      <c r="A44" s="2">
        <v>20160229</v>
      </c>
      <c r="B44" s="3">
        <v>72</v>
      </c>
      <c r="C44" s="3">
        <v>67</v>
      </c>
      <c r="D44" s="3">
        <v>148</v>
      </c>
      <c r="E44" s="3">
        <v>149</v>
      </c>
      <c r="F44" s="3">
        <v>39</v>
      </c>
      <c r="G44" s="3">
        <v>336</v>
      </c>
      <c r="H44" s="3">
        <v>336</v>
      </c>
    </row>
    <row r="45" spans="1:8" x14ac:dyDescent="0.25">
      <c r="A45" s="2">
        <v>20160301</v>
      </c>
      <c r="B45" s="3">
        <v>66</v>
      </c>
      <c r="C45" s="3">
        <v>66</v>
      </c>
      <c r="D45" s="3">
        <v>130</v>
      </c>
      <c r="E45" s="3">
        <v>173</v>
      </c>
      <c r="F45" s="3">
        <v>12</v>
      </c>
      <c r="G45" s="3">
        <v>315</v>
      </c>
      <c r="H45" s="3">
        <v>315</v>
      </c>
    </row>
    <row r="46" spans="1:8" x14ac:dyDescent="0.25">
      <c r="A46" s="2">
        <v>20160302</v>
      </c>
      <c r="B46" s="3">
        <v>51</v>
      </c>
      <c r="C46" s="3">
        <v>50</v>
      </c>
      <c r="D46" s="3">
        <v>114</v>
      </c>
      <c r="E46" s="3">
        <v>115</v>
      </c>
      <c r="F46" s="3">
        <v>6</v>
      </c>
      <c r="G46" s="3">
        <v>235</v>
      </c>
      <c r="H46" s="3">
        <v>235</v>
      </c>
    </row>
    <row r="47" spans="1:8" x14ac:dyDescent="0.25">
      <c r="A47" s="2">
        <v>20160303</v>
      </c>
      <c r="B47" s="3">
        <v>67</v>
      </c>
      <c r="C47" s="3">
        <v>67</v>
      </c>
      <c r="D47" s="3">
        <v>93</v>
      </c>
      <c r="E47" s="3">
        <v>167</v>
      </c>
      <c r="F47" s="3">
        <v>20</v>
      </c>
      <c r="G47" s="3">
        <v>280</v>
      </c>
      <c r="H47" s="3">
        <v>280</v>
      </c>
    </row>
    <row r="48" spans="1:8" x14ac:dyDescent="0.25">
      <c r="A48" s="2">
        <v>20160304</v>
      </c>
      <c r="B48" s="3">
        <v>74</v>
      </c>
      <c r="C48" s="3">
        <v>52</v>
      </c>
      <c r="D48" s="3">
        <v>151</v>
      </c>
      <c r="E48" s="3">
        <v>172</v>
      </c>
      <c r="F48" s="3">
        <v>19</v>
      </c>
      <c r="G48" s="3">
        <v>342</v>
      </c>
      <c r="H48" s="3">
        <v>342</v>
      </c>
    </row>
    <row r="49" spans="1:8" x14ac:dyDescent="0.25">
      <c r="A49" s="2">
        <v>20160307</v>
      </c>
      <c r="B49" s="3">
        <v>94</v>
      </c>
      <c r="C49" s="3">
        <v>94</v>
      </c>
      <c r="D49" s="3">
        <v>181</v>
      </c>
      <c r="E49" s="3">
        <v>183</v>
      </c>
      <c r="F49" s="3">
        <v>32</v>
      </c>
      <c r="G49" s="3">
        <v>396</v>
      </c>
      <c r="H49" s="3">
        <v>396</v>
      </c>
    </row>
    <row r="50" spans="1:8" x14ac:dyDescent="0.25">
      <c r="A50" s="2">
        <v>20160308</v>
      </c>
      <c r="B50" s="3">
        <v>80</v>
      </c>
      <c r="C50" s="3">
        <v>71</v>
      </c>
      <c r="D50" s="3">
        <v>141</v>
      </c>
      <c r="E50" s="3">
        <v>129</v>
      </c>
      <c r="F50" s="3">
        <v>6</v>
      </c>
      <c r="G50" s="3">
        <v>276</v>
      </c>
      <c r="H50" s="3">
        <v>276</v>
      </c>
    </row>
    <row r="51" spans="1:8" x14ac:dyDescent="0.25">
      <c r="A51" s="2">
        <v>20160309</v>
      </c>
      <c r="B51" s="3">
        <v>75</v>
      </c>
      <c r="C51" s="3">
        <v>75</v>
      </c>
      <c r="D51" s="3">
        <v>136</v>
      </c>
      <c r="E51" s="3">
        <v>200</v>
      </c>
      <c r="F51" s="3">
        <v>22</v>
      </c>
      <c r="G51" s="3">
        <v>358</v>
      </c>
      <c r="H51" s="3">
        <v>358</v>
      </c>
    </row>
    <row r="52" spans="1:8" x14ac:dyDescent="0.25">
      <c r="A52" s="2">
        <v>20160310</v>
      </c>
      <c r="B52" s="3">
        <v>71</v>
      </c>
      <c r="C52" s="3">
        <v>24</v>
      </c>
      <c r="D52" s="3">
        <v>147</v>
      </c>
      <c r="E52" s="3">
        <v>204</v>
      </c>
      <c r="F52" s="3">
        <v>10</v>
      </c>
      <c r="G52" s="3">
        <v>361</v>
      </c>
      <c r="H52" s="3">
        <v>361</v>
      </c>
    </row>
    <row r="53" spans="1:8" x14ac:dyDescent="0.25">
      <c r="A53" s="2">
        <v>20160311</v>
      </c>
      <c r="B53" s="3">
        <v>107</v>
      </c>
      <c r="C53" s="3">
        <v>88</v>
      </c>
      <c r="D53" s="3">
        <v>119</v>
      </c>
      <c r="E53" s="3">
        <v>149</v>
      </c>
      <c r="F53" s="3">
        <v>7</v>
      </c>
      <c r="G53" s="3">
        <v>275</v>
      </c>
      <c r="H53" s="3">
        <v>275</v>
      </c>
    </row>
    <row r="54" spans="1:8" x14ac:dyDescent="0.25">
      <c r="A54" s="2">
        <v>20160314</v>
      </c>
      <c r="B54" s="3">
        <v>96</v>
      </c>
      <c r="C54" s="3">
        <v>70</v>
      </c>
      <c r="D54" s="3">
        <v>180</v>
      </c>
      <c r="E54" s="3">
        <v>195</v>
      </c>
      <c r="F54" s="3">
        <v>23</v>
      </c>
      <c r="G54" s="3">
        <v>398</v>
      </c>
      <c r="H54" s="3">
        <v>398</v>
      </c>
    </row>
    <row r="55" spans="1:8" x14ac:dyDescent="0.25">
      <c r="A55" s="2">
        <v>20160315</v>
      </c>
      <c r="B55" s="3">
        <v>88</v>
      </c>
      <c r="C55" s="3">
        <v>85</v>
      </c>
      <c r="D55" s="3">
        <v>134</v>
      </c>
      <c r="E55" s="3">
        <v>129</v>
      </c>
      <c r="F55" s="3">
        <v>24</v>
      </c>
      <c r="G55" s="3">
        <v>287</v>
      </c>
      <c r="H55" s="3">
        <v>287</v>
      </c>
    </row>
    <row r="56" spans="1:8" x14ac:dyDescent="0.25">
      <c r="A56" s="2">
        <v>20160316</v>
      </c>
      <c r="B56" s="3">
        <v>82</v>
      </c>
      <c r="C56" s="3">
        <v>73</v>
      </c>
      <c r="D56" s="3">
        <v>136</v>
      </c>
      <c r="E56" s="3">
        <v>168</v>
      </c>
      <c r="F56" s="3">
        <v>21</v>
      </c>
      <c r="G56" s="3">
        <v>325</v>
      </c>
      <c r="H56" s="3">
        <v>325</v>
      </c>
    </row>
    <row r="57" spans="1:8" x14ac:dyDescent="0.25">
      <c r="A57" s="2">
        <v>20160317</v>
      </c>
      <c r="B57" s="3">
        <v>87</v>
      </c>
      <c r="C57" s="3">
        <v>86</v>
      </c>
      <c r="D57" s="3">
        <v>136</v>
      </c>
      <c r="E57" s="3">
        <v>181</v>
      </c>
      <c r="F57" s="3">
        <v>32</v>
      </c>
      <c r="G57" s="3">
        <v>349</v>
      </c>
      <c r="H57" s="3">
        <v>349</v>
      </c>
    </row>
    <row r="58" spans="1:8" x14ac:dyDescent="0.25">
      <c r="A58" s="2">
        <v>20160318</v>
      </c>
      <c r="B58" s="3">
        <v>76</v>
      </c>
      <c r="C58" s="3">
        <v>51</v>
      </c>
      <c r="D58" s="3">
        <v>136</v>
      </c>
      <c r="E58" s="3">
        <v>187</v>
      </c>
      <c r="F58" s="3">
        <v>12</v>
      </c>
      <c r="G58" s="3">
        <v>335</v>
      </c>
      <c r="H58" s="3">
        <v>335</v>
      </c>
    </row>
    <row r="59" spans="1:8" x14ac:dyDescent="0.25">
      <c r="A59" s="2">
        <v>20160321</v>
      </c>
      <c r="B59" s="3">
        <v>106</v>
      </c>
      <c r="C59" s="3">
        <v>105</v>
      </c>
      <c r="D59" s="3">
        <v>198</v>
      </c>
      <c r="E59" s="3">
        <v>187</v>
      </c>
      <c r="F59" s="3">
        <v>27</v>
      </c>
      <c r="G59" s="3">
        <v>412</v>
      </c>
      <c r="H59" s="3">
        <v>412</v>
      </c>
    </row>
    <row r="60" spans="1:8" x14ac:dyDescent="0.25">
      <c r="A60" s="2">
        <v>20160322</v>
      </c>
      <c r="B60" s="3">
        <v>74</v>
      </c>
      <c r="C60" s="3">
        <v>73</v>
      </c>
      <c r="D60" s="3">
        <v>154</v>
      </c>
      <c r="E60" s="3">
        <v>146</v>
      </c>
      <c r="F60" s="3">
        <v>15</v>
      </c>
      <c r="G60" s="3">
        <v>315</v>
      </c>
      <c r="H60" s="3">
        <v>315</v>
      </c>
    </row>
    <row r="61" spans="1:8" x14ac:dyDescent="0.25">
      <c r="A61" s="2">
        <v>20160323</v>
      </c>
      <c r="B61" s="3">
        <v>52</v>
      </c>
      <c r="C61" s="3">
        <v>51</v>
      </c>
      <c r="D61" s="3">
        <v>170</v>
      </c>
      <c r="E61" s="3">
        <v>106</v>
      </c>
      <c r="F61" s="3">
        <v>6</v>
      </c>
      <c r="G61" s="3">
        <v>282</v>
      </c>
      <c r="H61" s="3">
        <v>282</v>
      </c>
    </row>
    <row r="62" spans="1:8" x14ac:dyDescent="0.25">
      <c r="A62" s="2">
        <v>20160329</v>
      </c>
      <c r="B62" s="3">
        <v>70</v>
      </c>
      <c r="C62" s="3">
        <v>69</v>
      </c>
      <c r="D62" s="3">
        <v>123</v>
      </c>
      <c r="E62" s="3">
        <v>267</v>
      </c>
      <c r="F62" s="3">
        <v>109</v>
      </c>
      <c r="G62" s="3">
        <v>499</v>
      </c>
      <c r="H62" s="3">
        <v>499</v>
      </c>
    </row>
    <row r="63" spans="1:8" x14ac:dyDescent="0.25">
      <c r="A63" s="2">
        <v>20160330</v>
      </c>
      <c r="B63" s="3">
        <v>77</v>
      </c>
      <c r="C63" s="3">
        <v>19</v>
      </c>
      <c r="D63" s="3">
        <v>179</v>
      </c>
      <c r="E63" s="3">
        <v>184</v>
      </c>
      <c r="F63" s="3">
        <v>30</v>
      </c>
      <c r="G63" s="3">
        <v>393</v>
      </c>
      <c r="H63" s="3">
        <v>393</v>
      </c>
    </row>
    <row r="64" spans="1:8" x14ac:dyDescent="0.25">
      <c r="A64" s="2">
        <v>20160331</v>
      </c>
      <c r="B64" s="3">
        <v>136</v>
      </c>
      <c r="C64" s="3">
        <v>106</v>
      </c>
      <c r="D64" s="3">
        <v>170</v>
      </c>
      <c r="E64" s="3">
        <v>180</v>
      </c>
      <c r="F64" s="3">
        <v>19</v>
      </c>
      <c r="G64" s="3">
        <v>369</v>
      </c>
      <c r="H64" s="3">
        <v>369</v>
      </c>
    </row>
    <row r="65" spans="1:8" x14ac:dyDescent="0.25">
      <c r="A65" s="2">
        <v>20160401</v>
      </c>
      <c r="B65" s="3">
        <v>111</v>
      </c>
      <c r="C65" s="3">
        <v>109</v>
      </c>
      <c r="D65" s="3">
        <v>152</v>
      </c>
      <c r="E65" s="3">
        <v>190</v>
      </c>
      <c r="F65" s="3">
        <v>21</v>
      </c>
      <c r="G65" s="3">
        <v>363</v>
      </c>
      <c r="H65" s="3">
        <v>363</v>
      </c>
    </row>
    <row r="66" spans="1:8" x14ac:dyDescent="0.25">
      <c r="A66" s="2">
        <v>20160404</v>
      </c>
      <c r="B66" s="3">
        <v>75</v>
      </c>
      <c r="C66" s="3">
        <v>74</v>
      </c>
      <c r="D66" s="3">
        <v>204</v>
      </c>
      <c r="E66" s="3">
        <v>189</v>
      </c>
      <c r="F66" s="3">
        <v>34</v>
      </c>
      <c r="G66" s="3">
        <v>427</v>
      </c>
      <c r="H66" s="3">
        <v>427</v>
      </c>
    </row>
    <row r="67" spans="1:8" x14ac:dyDescent="0.25">
      <c r="A67" s="2">
        <v>20160405</v>
      </c>
      <c r="B67" s="3">
        <v>67</v>
      </c>
      <c r="C67" s="3">
        <v>65</v>
      </c>
      <c r="D67" s="3">
        <v>141</v>
      </c>
      <c r="E67" s="3">
        <v>137</v>
      </c>
      <c r="F67" s="3">
        <v>16</v>
      </c>
      <c r="G67" s="3">
        <v>294</v>
      </c>
      <c r="H67" s="3">
        <v>294</v>
      </c>
    </row>
    <row r="68" spans="1:8" x14ac:dyDescent="0.25">
      <c r="A68" s="2">
        <v>20160406</v>
      </c>
      <c r="B68" s="3">
        <v>65</v>
      </c>
      <c r="C68" s="3">
        <v>64</v>
      </c>
      <c r="D68" s="3">
        <v>150</v>
      </c>
      <c r="E68" s="3">
        <v>176</v>
      </c>
      <c r="F68" s="3">
        <v>24</v>
      </c>
      <c r="G68" s="3">
        <v>350</v>
      </c>
      <c r="H68" s="3">
        <v>350</v>
      </c>
    </row>
    <row r="69" spans="1:8" x14ac:dyDescent="0.25">
      <c r="A69" s="2">
        <v>20160407</v>
      </c>
      <c r="B69" s="3">
        <v>62</v>
      </c>
      <c r="C69" s="3">
        <v>61</v>
      </c>
      <c r="D69" s="3">
        <v>126</v>
      </c>
      <c r="E69" s="3">
        <v>158</v>
      </c>
      <c r="F69" s="3">
        <v>32</v>
      </c>
      <c r="G69" s="3">
        <v>316</v>
      </c>
      <c r="H69" s="3">
        <v>316</v>
      </c>
    </row>
    <row r="70" spans="1:8" x14ac:dyDescent="0.25">
      <c r="A70" s="2">
        <v>20160408</v>
      </c>
      <c r="B70" s="3">
        <v>55</v>
      </c>
      <c r="C70" s="3">
        <v>54</v>
      </c>
      <c r="D70" s="3">
        <v>140</v>
      </c>
      <c r="E70" s="3">
        <v>122</v>
      </c>
      <c r="F70" s="3">
        <v>6</v>
      </c>
      <c r="G70" s="3">
        <v>268</v>
      </c>
      <c r="H70" s="3">
        <v>268</v>
      </c>
    </row>
    <row r="71" spans="1:8" x14ac:dyDescent="0.25">
      <c r="A71" s="2">
        <v>20160411</v>
      </c>
      <c r="B71" s="3">
        <v>93</v>
      </c>
      <c r="C71" s="3">
        <v>92</v>
      </c>
      <c r="D71" s="3">
        <v>176</v>
      </c>
      <c r="E71" s="3">
        <v>157</v>
      </c>
      <c r="F71" s="3">
        <v>34</v>
      </c>
      <c r="G71" s="3">
        <v>367</v>
      </c>
      <c r="H71" s="3">
        <v>367</v>
      </c>
    </row>
    <row r="72" spans="1:8" x14ac:dyDescent="0.25">
      <c r="A72" s="2">
        <v>20160412</v>
      </c>
      <c r="B72" s="3">
        <v>88</v>
      </c>
      <c r="C72" s="3">
        <v>56</v>
      </c>
      <c r="D72" s="3">
        <v>155</v>
      </c>
      <c r="E72" s="3">
        <v>148</v>
      </c>
      <c r="F72" s="3">
        <v>18</v>
      </c>
      <c r="G72" s="3">
        <v>321</v>
      </c>
      <c r="H72" s="3">
        <v>321</v>
      </c>
    </row>
    <row r="73" spans="1:8" x14ac:dyDescent="0.25">
      <c r="A73" s="2">
        <v>20160413</v>
      </c>
      <c r="B73" s="3">
        <v>108</v>
      </c>
      <c r="C73" s="3">
        <v>63</v>
      </c>
      <c r="D73" s="3">
        <v>161</v>
      </c>
      <c r="E73" s="3">
        <v>161</v>
      </c>
      <c r="F73" s="3">
        <v>15</v>
      </c>
      <c r="G73" s="3">
        <v>337</v>
      </c>
      <c r="H73" s="3">
        <v>337</v>
      </c>
    </row>
    <row r="74" spans="1:8" x14ac:dyDescent="0.25">
      <c r="A74" s="2">
        <v>20160414</v>
      </c>
      <c r="B74" s="3">
        <v>112</v>
      </c>
      <c r="C74" s="3">
        <v>90</v>
      </c>
      <c r="D74" s="3">
        <v>143</v>
      </c>
      <c r="E74" s="3">
        <v>214</v>
      </c>
      <c r="F74" s="3">
        <v>34</v>
      </c>
      <c r="G74" s="3">
        <v>391</v>
      </c>
      <c r="H74" s="3">
        <v>391</v>
      </c>
    </row>
    <row r="75" spans="1:8" x14ac:dyDescent="0.25">
      <c r="A75" s="2">
        <v>20160415</v>
      </c>
      <c r="B75" s="3">
        <v>87</v>
      </c>
      <c r="C75" s="3">
        <v>86</v>
      </c>
      <c r="D75" s="3">
        <v>175</v>
      </c>
      <c r="E75" s="3">
        <v>175</v>
      </c>
      <c r="F75" s="3">
        <v>33</v>
      </c>
      <c r="G75" s="3">
        <v>383</v>
      </c>
      <c r="H75" s="3">
        <v>383</v>
      </c>
    </row>
    <row r="76" spans="1:8" x14ac:dyDescent="0.25">
      <c r="A76" s="2">
        <v>20160418</v>
      </c>
      <c r="B76" s="3">
        <v>77</v>
      </c>
      <c r="C76" s="3">
        <v>76</v>
      </c>
      <c r="D76" s="3">
        <v>175</v>
      </c>
      <c r="E76" s="3">
        <v>203</v>
      </c>
      <c r="F76" s="3">
        <v>50</v>
      </c>
      <c r="G76" s="3">
        <v>428</v>
      </c>
      <c r="H76" s="3">
        <v>428</v>
      </c>
    </row>
    <row r="77" spans="1:8" x14ac:dyDescent="0.25">
      <c r="A77" s="2">
        <v>20160419</v>
      </c>
      <c r="B77" s="3">
        <v>77</v>
      </c>
      <c r="C77" s="3">
        <v>76</v>
      </c>
      <c r="D77" s="3">
        <v>174</v>
      </c>
      <c r="E77" s="3">
        <v>174</v>
      </c>
      <c r="F77" s="3">
        <v>29</v>
      </c>
      <c r="G77" s="3">
        <v>377</v>
      </c>
      <c r="H77" s="3">
        <v>377</v>
      </c>
    </row>
    <row r="78" spans="1:8" x14ac:dyDescent="0.25">
      <c r="A78" s="2">
        <v>20160420</v>
      </c>
      <c r="B78" s="3">
        <v>92</v>
      </c>
      <c r="C78" s="3">
        <v>87</v>
      </c>
      <c r="D78" s="3">
        <v>147</v>
      </c>
      <c r="E78" s="3">
        <v>208</v>
      </c>
      <c r="F78" s="3">
        <v>43</v>
      </c>
      <c r="G78" s="3">
        <v>398</v>
      </c>
      <c r="H78" s="3">
        <v>398</v>
      </c>
    </row>
    <row r="79" spans="1:8" x14ac:dyDescent="0.25">
      <c r="A79" s="2">
        <v>20160421</v>
      </c>
      <c r="B79" s="3">
        <v>72</v>
      </c>
      <c r="C79" s="3">
        <v>71</v>
      </c>
      <c r="D79" s="3">
        <v>160</v>
      </c>
      <c r="E79" s="3">
        <v>172</v>
      </c>
      <c r="F79" s="3">
        <v>41</v>
      </c>
      <c r="G79" s="3">
        <v>373</v>
      </c>
      <c r="H79" s="3">
        <v>373</v>
      </c>
    </row>
    <row r="80" spans="1:8" x14ac:dyDescent="0.25">
      <c r="A80" s="2">
        <v>20160422</v>
      </c>
      <c r="B80" s="3">
        <v>74</v>
      </c>
      <c r="C80" s="3">
        <v>73</v>
      </c>
      <c r="D80" s="3">
        <v>144</v>
      </c>
      <c r="E80" s="3">
        <v>227</v>
      </c>
      <c r="F80" s="3">
        <v>33</v>
      </c>
      <c r="G80" s="3">
        <v>404</v>
      </c>
      <c r="H80" s="3">
        <v>404</v>
      </c>
    </row>
    <row r="81" spans="1:8" x14ac:dyDescent="0.25">
      <c r="A81" s="2">
        <v>20160425</v>
      </c>
      <c r="B81" s="3">
        <v>80</v>
      </c>
      <c r="C81" s="3">
        <v>79</v>
      </c>
      <c r="D81" s="3">
        <v>213</v>
      </c>
      <c r="E81" s="3">
        <v>181</v>
      </c>
      <c r="F81" s="3">
        <v>38</v>
      </c>
      <c r="G81" s="3">
        <v>432</v>
      </c>
      <c r="H81" s="3">
        <v>432</v>
      </c>
    </row>
    <row r="82" spans="1:8" x14ac:dyDescent="0.25">
      <c r="A82" s="2">
        <v>20160426</v>
      </c>
      <c r="B82" s="3">
        <v>79</v>
      </c>
      <c r="C82" s="3">
        <v>37</v>
      </c>
      <c r="D82" s="3">
        <v>164</v>
      </c>
      <c r="E82" s="3">
        <v>125</v>
      </c>
      <c r="F82" s="3">
        <v>19</v>
      </c>
      <c r="G82" s="3">
        <v>308</v>
      </c>
      <c r="H82" s="3">
        <v>308</v>
      </c>
    </row>
    <row r="83" spans="1:8" x14ac:dyDescent="0.25">
      <c r="A83" s="2">
        <v>20160427</v>
      </c>
      <c r="B83" s="3">
        <v>110</v>
      </c>
      <c r="C83" s="3">
        <v>108</v>
      </c>
      <c r="D83" s="3">
        <v>138</v>
      </c>
      <c r="E83" s="3">
        <v>183</v>
      </c>
      <c r="F83" s="3">
        <v>49</v>
      </c>
      <c r="G83" s="3">
        <v>370</v>
      </c>
      <c r="H83" s="3">
        <v>306</v>
      </c>
    </row>
    <row r="84" spans="1:8" x14ac:dyDescent="0.25">
      <c r="A84" s="2">
        <v>20160428</v>
      </c>
      <c r="B84" s="3">
        <v>75</v>
      </c>
      <c r="C84" s="3">
        <v>73</v>
      </c>
      <c r="D84" s="3">
        <v>213</v>
      </c>
      <c r="E84" s="3">
        <v>158</v>
      </c>
      <c r="F84" s="3">
        <v>41</v>
      </c>
      <c r="G84" s="3">
        <v>412</v>
      </c>
      <c r="H84" s="3">
        <v>361</v>
      </c>
    </row>
    <row r="85" spans="1:8" x14ac:dyDescent="0.25">
      <c r="A85" s="2">
        <v>20160429</v>
      </c>
      <c r="B85" s="3">
        <v>79</v>
      </c>
      <c r="C85" s="3">
        <v>77</v>
      </c>
      <c r="D85" s="3">
        <v>202</v>
      </c>
      <c r="E85" s="3">
        <v>172</v>
      </c>
      <c r="F85" s="3">
        <v>26</v>
      </c>
      <c r="G85" s="3">
        <v>400</v>
      </c>
      <c r="H85" s="3">
        <v>378</v>
      </c>
    </row>
    <row r="86" spans="1:8" x14ac:dyDescent="0.25">
      <c r="A86" s="2">
        <v>20160502</v>
      </c>
      <c r="B86" s="3">
        <v>89</v>
      </c>
      <c r="C86" s="3">
        <v>87</v>
      </c>
      <c r="D86" s="3">
        <v>211</v>
      </c>
      <c r="E86" s="3">
        <v>184</v>
      </c>
      <c r="F86" s="3">
        <v>53</v>
      </c>
      <c r="G86" s="3">
        <v>448</v>
      </c>
      <c r="H86" s="3">
        <v>400</v>
      </c>
    </row>
    <row r="87" spans="1:8" x14ac:dyDescent="0.25">
      <c r="A87" s="2">
        <v>20160503</v>
      </c>
      <c r="B87" s="3">
        <v>91</v>
      </c>
      <c r="C87" s="3">
        <v>89</v>
      </c>
      <c r="D87" s="3">
        <v>235</v>
      </c>
      <c r="E87" s="3">
        <v>141</v>
      </c>
      <c r="F87" s="3">
        <v>15</v>
      </c>
      <c r="G87" s="3">
        <v>391</v>
      </c>
      <c r="H87" s="3">
        <v>388</v>
      </c>
    </row>
    <row r="88" spans="1:8" x14ac:dyDescent="0.25">
      <c r="A88" s="2">
        <v>20160504</v>
      </c>
      <c r="B88" s="3">
        <v>83</v>
      </c>
      <c r="C88" s="3">
        <v>81</v>
      </c>
      <c r="D88" s="3">
        <v>161</v>
      </c>
      <c r="E88" s="3">
        <v>226</v>
      </c>
      <c r="F88" s="3">
        <v>38</v>
      </c>
      <c r="G88" s="3">
        <v>425</v>
      </c>
      <c r="H88" s="3">
        <v>358</v>
      </c>
    </row>
    <row r="89" spans="1:8" x14ac:dyDescent="0.25">
      <c r="A89" s="2">
        <v>20160506</v>
      </c>
      <c r="B89" s="3">
        <v>90</v>
      </c>
      <c r="C89" s="3">
        <v>88</v>
      </c>
      <c r="D89" s="3">
        <v>282</v>
      </c>
      <c r="E89" s="3">
        <v>188</v>
      </c>
      <c r="F89" s="3">
        <v>31</v>
      </c>
      <c r="G89" s="3">
        <v>501</v>
      </c>
      <c r="H89" s="3">
        <v>401</v>
      </c>
    </row>
    <row r="90" spans="1:8" x14ac:dyDescent="0.25">
      <c r="A90" s="2">
        <v>20160509</v>
      </c>
      <c r="B90" s="3">
        <v>87</v>
      </c>
      <c r="C90" s="3">
        <v>85</v>
      </c>
      <c r="D90" s="3">
        <v>261</v>
      </c>
      <c r="E90" s="3">
        <v>224</v>
      </c>
      <c r="F90" s="3">
        <v>81</v>
      </c>
      <c r="G90" s="3">
        <v>566</v>
      </c>
      <c r="H90" s="3">
        <v>563</v>
      </c>
    </row>
    <row r="91" spans="1:8" x14ac:dyDescent="0.25">
      <c r="A91" s="2">
        <v>20160510</v>
      </c>
      <c r="B91" s="3">
        <v>75</v>
      </c>
      <c r="C91" s="3">
        <v>73</v>
      </c>
      <c r="D91" s="3">
        <v>194</v>
      </c>
      <c r="E91" s="3">
        <v>184</v>
      </c>
      <c r="F91" s="3">
        <v>25</v>
      </c>
      <c r="G91" s="3">
        <v>403</v>
      </c>
      <c r="H91" s="3">
        <v>331</v>
      </c>
    </row>
    <row r="92" spans="1:8" x14ac:dyDescent="0.25">
      <c r="A92" s="2">
        <v>20160511</v>
      </c>
      <c r="B92" s="3">
        <v>71</v>
      </c>
      <c r="C92" s="3">
        <v>69</v>
      </c>
      <c r="D92" s="3">
        <v>256</v>
      </c>
      <c r="E92" s="3">
        <v>170</v>
      </c>
      <c r="F92" s="3">
        <v>19</v>
      </c>
      <c r="G92" s="3">
        <v>445</v>
      </c>
      <c r="H92" s="3">
        <v>429</v>
      </c>
    </row>
    <row r="93" spans="1:8" x14ac:dyDescent="0.25">
      <c r="A93" s="2">
        <v>20160512</v>
      </c>
      <c r="B93" s="3">
        <v>95</v>
      </c>
      <c r="C93" s="3">
        <v>93</v>
      </c>
      <c r="D93" s="3">
        <v>193</v>
      </c>
      <c r="E93" s="3">
        <v>196</v>
      </c>
      <c r="F93" s="3">
        <v>54</v>
      </c>
      <c r="G93" s="3">
        <v>443</v>
      </c>
      <c r="H93" s="3">
        <v>418</v>
      </c>
    </row>
    <row r="94" spans="1:8" x14ac:dyDescent="0.25">
      <c r="A94" s="2">
        <v>20160513</v>
      </c>
      <c r="B94" s="3">
        <v>97</v>
      </c>
      <c r="C94" s="3">
        <v>95</v>
      </c>
      <c r="D94" s="3">
        <v>204</v>
      </c>
      <c r="E94" s="3">
        <v>205</v>
      </c>
      <c r="F94" s="3">
        <v>38</v>
      </c>
      <c r="G94" s="3">
        <v>447</v>
      </c>
      <c r="H94" s="3">
        <v>318</v>
      </c>
    </row>
    <row r="95" spans="1:8" x14ac:dyDescent="0.25">
      <c r="A95" s="2">
        <v>20160518</v>
      </c>
      <c r="B95" s="3">
        <v>98</v>
      </c>
      <c r="C95" s="3">
        <v>96</v>
      </c>
      <c r="D95" s="3">
        <v>265</v>
      </c>
      <c r="E95" s="3">
        <v>263</v>
      </c>
      <c r="F95" s="3">
        <v>166</v>
      </c>
      <c r="G95" s="3">
        <v>694</v>
      </c>
      <c r="H95" s="3">
        <v>670</v>
      </c>
    </row>
    <row r="96" spans="1:8" x14ac:dyDescent="0.25">
      <c r="A96" s="2">
        <v>20160519</v>
      </c>
      <c r="B96" s="3">
        <v>85</v>
      </c>
      <c r="C96" s="3">
        <v>83</v>
      </c>
      <c r="D96" s="3">
        <v>247</v>
      </c>
      <c r="E96" s="3">
        <v>225</v>
      </c>
      <c r="F96" s="3">
        <v>74</v>
      </c>
      <c r="G96" s="3">
        <v>546</v>
      </c>
      <c r="H96" s="3">
        <v>515</v>
      </c>
    </row>
    <row r="97" spans="1:8" x14ac:dyDescent="0.25">
      <c r="A97" s="2">
        <v>20160520</v>
      </c>
      <c r="B97" s="3">
        <v>102</v>
      </c>
      <c r="C97" s="3">
        <v>100</v>
      </c>
      <c r="D97" s="3">
        <v>231</v>
      </c>
      <c r="E97" s="3">
        <v>184</v>
      </c>
      <c r="F97" s="3">
        <v>21</v>
      </c>
      <c r="G97" s="3">
        <v>436</v>
      </c>
      <c r="H97" s="3">
        <v>404</v>
      </c>
    </row>
    <row r="98" spans="1:8" x14ac:dyDescent="0.25">
      <c r="A98" s="2">
        <v>20160523</v>
      </c>
      <c r="B98" s="3">
        <v>87</v>
      </c>
      <c r="C98" s="3">
        <v>85</v>
      </c>
      <c r="D98" s="3">
        <v>258</v>
      </c>
      <c r="E98" s="3">
        <v>186</v>
      </c>
      <c r="F98" s="3">
        <v>50</v>
      </c>
      <c r="G98" s="3">
        <v>494</v>
      </c>
      <c r="H98" s="3">
        <v>491</v>
      </c>
    </row>
    <row r="99" spans="1:8" x14ac:dyDescent="0.25">
      <c r="A99" s="2">
        <v>20160524</v>
      </c>
      <c r="B99" s="3">
        <v>73</v>
      </c>
      <c r="C99" s="3">
        <v>71</v>
      </c>
      <c r="D99" s="3">
        <v>188</v>
      </c>
      <c r="E99" s="3">
        <v>153</v>
      </c>
      <c r="F99" s="3">
        <v>33</v>
      </c>
      <c r="G99" s="3">
        <v>374</v>
      </c>
      <c r="H99" s="3">
        <v>309</v>
      </c>
    </row>
    <row r="100" spans="1:8" x14ac:dyDescent="0.25">
      <c r="A100" s="2">
        <v>20160525</v>
      </c>
      <c r="B100" s="3">
        <v>84</v>
      </c>
      <c r="C100" s="3">
        <v>82</v>
      </c>
      <c r="D100" s="3">
        <v>200</v>
      </c>
      <c r="E100" s="3">
        <v>186</v>
      </c>
      <c r="F100" s="3">
        <v>45</v>
      </c>
      <c r="G100" s="3">
        <v>431</v>
      </c>
      <c r="H100" s="3">
        <v>413</v>
      </c>
    </row>
    <row r="101" spans="1:8" x14ac:dyDescent="0.25">
      <c r="A101" s="2">
        <v>20160526</v>
      </c>
      <c r="B101" s="3">
        <v>67</v>
      </c>
      <c r="C101" s="3">
        <v>65</v>
      </c>
      <c r="D101" s="3">
        <v>173</v>
      </c>
      <c r="E101" s="3">
        <v>166</v>
      </c>
      <c r="F101" s="3">
        <v>35</v>
      </c>
      <c r="G101" s="3">
        <v>374</v>
      </c>
      <c r="H101" s="3">
        <v>309</v>
      </c>
    </row>
    <row r="102" spans="1:8" x14ac:dyDescent="0.25">
      <c r="A102" s="2">
        <v>20160527</v>
      </c>
      <c r="B102" s="3">
        <v>63</v>
      </c>
      <c r="C102" s="3">
        <v>61</v>
      </c>
      <c r="D102" s="3">
        <v>209</v>
      </c>
      <c r="E102" s="3">
        <v>154</v>
      </c>
      <c r="F102" s="3">
        <v>22</v>
      </c>
      <c r="G102" s="3">
        <v>385</v>
      </c>
      <c r="H102" s="3">
        <v>382</v>
      </c>
    </row>
    <row r="103" spans="1:8" x14ac:dyDescent="0.25">
      <c r="A103" s="2">
        <v>20160530</v>
      </c>
      <c r="B103" s="3">
        <v>94</v>
      </c>
      <c r="C103" s="3">
        <v>92</v>
      </c>
      <c r="D103" s="3">
        <v>175</v>
      </c>
      <c r="E103" s="3">
        <v>198</v>
      </c>
      <c r="F103" s="3">
        <v>67</v>
      </c>
      <c r="G103" s="3">
        <v>440</v>
      </c>
      <c r="H103" s="3">
        <v>406</v>
      </c>
    </row>
    <row r="104" spans="1:8" x14ac:dyDescent="0.25">
      <c r="A104" s="2">
        <v>20160531</v>
      </c>
      <c r="B104" s="3">
        <v>93</v>
      </c>
      <c r="C104" s="3">
        <v>91</v>
      </c>
      <c r="D104" s="3">
        <v>218</v>
      </c>
      <c r="E104" s="3">
        <v>152</v>
      </c>
      <c r="F104" s="3">
        <v>37</v>
      </c>
      <c r="G104" s="3">
        <v>407</v>
      </c>
      <c r="H104" s="3">
        <v>397</v>
      </c>
    </row>
    <row r="105" spans="1:8" x14ac:dyDescent="0.25">
      <c r="A105" s="2">
        <v>20160601</v>
      </c>
      <c r="B105" s="3">
        <v>63</v>
      </c>
      <c r="C105" s="3">
        <v>61</v>
      </c>
      <c r="D105" s="3">
        <v>158</v>
      </c>
      <c r="E105" s="3">
        <v>147</v>
      </c>
      <c r="F105" s="3">
        <v>38</v>
      </c>
      <c r="G105" s="3">
        <v>343</v>
      </c>
      <c r="H105" s="3">
        <v>278</v>
      </c>
    </row>
    <row r="106" spans="1:8" x14ac:dyDescent="0.25">
      <c r="A106" s="2">
        <v>20160602</v>
      </c>
      <c r="B106" s="3">
        <v>60</v>
      </c>
      <c r="C106" s="3">
        <v>58</v>
      </c>
      <c r="D106" s="3">
        <v>157</v>
      </c>
      <c r="E106" s="3">
        <v>112</v>
      </c>
      <c r="F106" s="3">
        <v>36</v>
      </c>
      <c r="G106" s="3">
        <v>305</v>
      </c>
      <c r="H106" s="3">
        <v>276</v>
      </c>
    </row>
    <row r="107" spans="1:8" x14ac:dyDescent="0.25">
      <c r="A107" s="2">
        <v>20160603</v>
      </c>
      <c r="B107" s="3">
        <v>66</v>
      </c>
      <c r="C107" s="3">
        <v>64</v>
      </c>
      <c r="D107" s="3">
        <v>149</v>
      </c>
      <c r="E107" s="3">
        <v>132</v>
      </c>
      <c r="F107" s="3">
        <v>32</v>
      </c>
      <c r="G107" s="3">
        <v>313</v>
      </c>
      <c r="H107" s="3">
        <v>310</v>
      </c>
    </row>
    <row r="108" spans="1:8" x14ac:dyDescent="0.25">
      <c r="A108" s="2">
        <v>20160606</v>
      </c>
      <c r="B108" s="3">
        <v>99</v>
      </c>
      <c r="C108" s="3">
        <v>97</v>
      </c>
      <c r="D108" s="3">
        <v>155</v>
      </c>
      <c r="E108" s="3">
        <v>194</v>
      </c>
      <c r="F108" s="3">
        <v>56</v>
      </c>
      <c r="G108" s="3">
        <v>405</v>
      </c>
      <c r="H108" s="3">
        <v>364</v>
      </c>
    </row>
    <row r="109" spans="1:8" x14ac:dyDescent="0.25">
      <c r="A109" s="2">
        <v>20160607</v>
      </c>
      <c r="B109" s="3">
        <v>83</v>
      </c>
      <c r="C109" s="3">
        <v>81</v>
      </c>
      <c r="D109" s="3">
        <v>195</v>
      </c>
      <c r="E109" s="3">
        <v>172</v>
      </c>
      <c r="F109" s="3">
        <v>29</v>
      </c>
      <c r="G109" s="3">
        <v>396</v>
      </c>
      <c r="H109" s="3">
        <v>391</v>
      </c>
    </row>
    <row r="110" spans="1:8" x14ac:dyDescent="0.25">
      <c r="A110" s="2">
        <v>20160608</v>
      </c>
      <c r="B110" s="3">
        <v>94</v>
      </c>
      <c r="C110" s="3">
        <v>92</v>
      </c>
      <c r="D110" s="3">
        <v>163</v>
      </c>
      <c r="E110" s="3">
        <v>163</v>
      </c>
      <c r="F110" s="3">
        <v>44</v>
      </c>
      <c r="G110" s="3">
        <v>370</v>
      </c>
      <c r="H110" s="3">
        <v>367</v>
      </c>
    </row>
    <row r="111" spans="1:8" x14ac:dyDescent="0.25">
      <c r="A111" s="2">
        <v>20160609</v>
      </c>
      <c r="B111" s="3">
        <v>88</v>
      </c>
      <c r="C111" s="3">
        <v>86</v>
      </c>
      <c r="D111" s="3">
        <v>176</v>
      </c>
      <c r="E111" s="3">
        <v>192</v>
      </c>
      <c r="F111" s="3">
        <v>23</v>
      </c>
      <c r="G111" s="3">
        <v>391</v>
      </c>
      <c r="H111" s="3">
        <v>309</v>
      </c>
    </row>
    <row r="112" spans="1:8" x14ac:dyDescent="0.25">
      <c r="A112" s="2">
        <v>20160610</v>
      </c>
      <c r="B112" s="3">
        <v>89</v>
      </c>
      <c r="C112" s="3">
        <v>87</v>
      </c>
      <c r="D112" s="3">
        <v>217</v>
      </c>
      <c r="E112" s="3">
        <v>166</v>
      </c>
      <c r="F112" s="3">
        <v>35</v>
      </c>
      <c r="G112" s="3">
        <v>418</v>
      </c>
      <c r="H112" s="3">
        <v>415</v>
      </c>
    </row>
    <row r="113" spans="1:8" x14ac:dyDescent="0.25">
      <c r="A113" s="2">
        <v>20160613</v>
      </c>
      <c r="B113" s="3">
        <v>79</v>
      </c>
      <c r="C113" s="3">
        <v>77</v>
      </c>
      <c r="D113" s="3">
        <v>178</v>
      </c>
      <c r="E113" s="3">
        <v>157</v>
      </c>
      <c r="F113" s="3">
        <v>39</v>
      </c>
      <c r="G113" s="3">
        <v>374</v>
      </c>
      <c r="H113" s="3">
        <v>341</v>
      </c>
    </row>
    <row r="114" spans="1:8" x14ac:dyDescent="0.25">
      <c r="A114" s="2">
        <v>20160614</v>
      </c>
      <c r="B114" s="3">
        <v>76</v>
      </c>
      <c r="C114" s="3">
        <v>74</v>
      </c>
      <c r="D114" s="3">
        <v>164</v>
      </c>
      <c r="E114" s="3">
        <v>176</v>
      </c>
      <c r="F114" s="3">
        <v>45</v>
      </c>
      <c r="G114" s="3">
        <v>385</v>
      </c>
      <c r="H114" s="3">
        <v>382</v>
      </c>
    </row>
    <row r="115" spans="1:8" x14ac:dyDescent="0.25">
      <c r="A115" s="2">
        <v>20160615</v>
      </c>
      <c r="B115" s="3">
        <v>91</v>
      </c>
      <c r="C115" s="3">
        <v>89</v>
      </c>
      <c r="D115" s="3">
        <v>135</v>
      </c>
      <c r="E115" s="3">
        <v>178</v>
      </c>
      <c r="F115" s="3">
        <v>39</v>
      </c>
      <c r="G115" s="3">
        <v>352</v>
      </c>
      <c r="H115" s="3">
        <v>316</v>
      </c>
    </row>
    <row r="116" spans="1:8" x14ac:dyDescent="0.25">
      <c r="A116" s="2">
        <v>20160616</v>
      </c>
      <c r="B116" s="3">
        <v>84</v>
      </c>
      <c r="C116" s="3">
        <v>82</v>
      </c>
      <c r="D116" s="3">
        <v>172</v>
      </c>
      <c r="E116" s="3">
        <v>165</v>
      </c>
      <c r="F116" s="3">
        <v>48</v>
      </c>
      <c r="G116" s="3">
        <v>385</v>
      </c>
      <c r="H116" s="3">
        <v>354</v>
      </c>
    </row>
    <row r="117" spans="1:8" x14ac:dyDescent="0.25">
      <c r="A117" s="2">
        <v>20160617</v>
      </c>
      <c r="B117" s="3">
        <v>81</v>
      </c>
      <c r="C117" s="3">
        <v>79</v>
      </c>
      <c r="D117" s="3">
        <v>176</v>
      </c>
      <c r="E117" s="3">
        <v>179</v>
      </c>
      <c r="F117" s="3">
        <v>48</v>
      </c>
      <c r="G117" s="3">
        <v>403</v>
      </c>
      <c r="H117" s="3">
        <v>367</v>
      </c>
    </row>
    <row r="118" spans="1:8" x14ac:dyDescent="0.25">
      <c r="A118" s="2">
        <v>20160620</v>
      </c>
      <c r="B118" s="3">
        <v>84</v>
      </c>
      <c r="C118" s="3">
        <v>82</v>
      </c>
      <c r="D118" s="3">
        <v>221</v>
      </c>
      <c r="E118" s="3">
        <v>188</v>
      </c>
      <c r="F118" s="3">
        <v>58</v>
      </c>
      <c r="G118" s="3">
        <v>467</v>
      </c>
      <c r="H118" s="3">
        <v>453</v>
      </c>
    </row>
    <row r="119" spans="1:8" x14ac:dyDescent="0.25">
      <c r="A119" s="2">
        <v>20160621</v>
      </c>
      <c r="B119" s="3">
        <v>76</v>
      </c>
      <c r="C119" s="3">
        <v>74</v>
      </c>
      <c r="D119" s="3">
        <v>180</v>
      </c>
      <c r="E119" s="3">
        <v>113</v>
      </c>
      <c r="F119" s="3">
        <v>41</v>
      </c>
      <c r="G119" s="3">
        <v>334</v>
      </c>
      <c r="H119" s="3">
        <v>330</v>
      </c>
    </row>
    <row r="120" spans="1:8" x14ac:dyDescent="0.25">
      <c r="A120" s="2">
        <v>20160622</v>
      </c>
      <c r="B120" s="3">
        <v>84</v>
      </c>
      <c r="C120" s="3">
        <v>82</v>
      </c>
      <c r="D120" s="3">
        <v>121</v>
      </c>
      <c r="E120" s="3">
        <v>202</v>
      </c>
      <c r="F120" s="3">
        <v>62</v>
      </c>
      <c r="G120" s="3">
        <v>385</v>
      </c>
      <c r="H120" s="3">
        <v>343</v>
      </c>
    </row>
    <row r="121" spans="1:8" x14ac:dyDescent="0.25">
      <c r="A121" s="2">
        <v>20160623</v>
      </c>
      <c r="B121" s="3">
        <v>88</v>
      </c>
      <c r="C121" s="3">
        <v>86</v>
      </c>
      <c r="D121" s="3">
        <v>193</v>
      </c>
      <c r="E121" s="3">
        <v>189</v>
      </c>
      <c r="F121" s="3">
        <v>51</v>
      </c>
      <c r="G121" s="3">
        <v>433</v>
      </c>
      <c r="H121" s="3">
        <v>419</v>
      </c>
    </row>
    <row r="122" spans="1:8" x14ac:dyDescent="0.25">
      <c r="A122" s="2">
        <v>20160624</v>
      </c>
      <c r="B122" s="3">
        <v>99</v>
      </c>
      <c r="C122" s="3">
        <v>97</v>
      </c>
      <c r="D122" s="3">
        <v>184</v>
      </c>
      <c r="E122" s="3">
        <v>184</v>
      </c>
      <c r="F122" s="3">
        <v>30</v>
      </c>
      <c r="G122" s="3">
        <v>398</v>
      </c>
      <c r="H122" s="3">
        <v>362</v>
      </c>
    </row>
    <row r="123" spans="1:8" x14ac:dyDescent="0.25">
      <c r="A123" s="2">
        <v>20160627</v>
      </c>
      <c r="B123" s="3">
        <v>95</v>
      </c>
      <c r="C123" s="3">
        <v>93</v>
      </c>
      <c r="D123" s="3">
        <v>219</v>
      </c>
      <c r="E123" s="3">
        <v>207</v>
      </c>
      <c r="F123" s="3">
        <v>80</v>
      </c>
      <c r="G123" s="3">
        <v>506</v>
      </c>
      <c r="H123" s="3">
        <v>501</v>
      </c>
    </row>
    <row r="124" spans="1:8" x14ac:dyDescent="0.25">
      <c r="A124" s="2">
        <v>20160628</v>
      </c>
      <c r="B124" s="3">
        <v>80</v>
      </c>
      <c r="C124" s="3">
        <v>78</v>
      </c>
      <c r="D124" s="3">
        <v>184</v>
      </c>
      <c r="E124" s="3">
        <v>154</v>
      </c>
      <c r="F124" s="3">
        <v>45</v>
      </c>
      <c r="G124" s="3">
        <v>383</v>
      </c>
      <c r="H124" s="3">
        <v>378</v>
      </c>
    </row>
    <row r="125" spans="1:8" x14ac:dyDescent="0.25">
      <c r="A125" s="2">
        <v>20160629</v>
      </c>
      <c r="B125" s="3">
        <v>92</v>
      </c>
      <c r="C125" s="3">
        <v>90</v>
      </c>
      <c r="D125" s="3">
        <v>140</v>
      </c>
      <c r="E125" s="3">
        <v>195</v>
      </c>
      <c r="F125" s="3">
        <v>45</v>
      </c>
      <c r="G125" s="3">
        <v>380</v>
      </c>
      <c r="H125" s="3">
        <v>375</v>
      </c>
    </row>
    <row r="126" spans="1:8" x14ac:dyDescent="0.25">
      <c r="A126" s="2">
        <v>20160630</v>
      </c>
      <c r="B126" s="3">
        <v>79</v>
      </c>
      <c r="C126" s="3">
        <v>77</v>
      </c>
      <c r="D126" s="3">
        <v>134</v>
      </c>
      <c r="E126" s="3">
        <v>178</v>
      </c>
      <c r="F126" s="3">
        <v>25</v>
      </c>
      <c r="G126" s="3">
        <v>337</v>
      </c>
      <c r="H126" s="3">
        <v>325</v>
      </c>
    </row>
    <row r="127" spans="1:8" x14ac:dyDescent="0.25">
      <c r="A127" s="2">
        <v>20160701</v>
      </c>
      <c r="B127" s="3">
        <v>54</v>
      </c>
      <c r="C127" s="3">
        <v>52</v>
      </c>
      <c r="D127" s="3">
        <v>114</v>
      </c>
      <c r="E127" s="3">
        <v>129</v>
      </c>
      <c r="F127" s="3">
        <v>10</v>
      </c>
      <c r="G127" s="3">
        <v>253</v>
      </c>
      <c r="H127" s="3">
        <v>192</v>
      </c>
    </row>
    <row r="128" spans="1:8" x14ac:dyDescent="0.25">
      <c r="A128" s="2">
        <v>20160704</v>
      </c>
      <c r="B128" s="3">
        <v>58</v>
      </c>
      <c r="C128" s="3">
        <v>56</v>
      </c>
      <c r="D128" s="3">
        <v>188</v>
      </c>
      <c r="E128" s="3">
        <v>128</v>
      </c>
      <c r="F128" s="3">
        <v>23</v>
      </c>
      <c r="G128" s="3">
        <v>339</v>
      </c>
      <c r="H128" s="3">
        <v>324</v>
      </c>
    </row>
    <row r="129" spans="1:8" x14ac:dyDescent="0.25">
      <c r="A129" s="2">
        <v>20160705</v>
      </c>
      <c r="B129" s="3">
        <v>72</v>
      </c>
      <c r="C129" s="3">
        <v>70</v>
      </c>
      <c r="D129" s="3">
        <v>142</v>
      </c>
      <c r="E129" s="3">
        <v>133</v>
      </c>
      <c r="F129" s="3">
        <v>13</v>
      </c>
      <c r="G129" s="3">
        <v>288</v>
      </c>
      <c r="H129" s="3">
        <v>243</v>
      </c>
    </row>
    <row r="130" spans="1:8" x14ac:dyDescent="0.25">
      <c r="A130" s="2">
        <v>20160706</v>
      </c>
      <c r="B130" s="3">
        <v>61</v>
      </c>
      <c r="C130" s="3">
        <v>59</v>
      </c>
      <c r="D130" s="3">
        <v>193</v>
      </c>
      <c r="E130" s="3">
        <v>121</v>
      </c>
      <c r="F130" s="3">
        <v>21</v>
      </c>
      <c r="G130" s="3">
        <v>335</v>
      </c>
      <c r="H130" s="3">
        <v>312</v>
      </c>
    </row>
    <row r="131" spans="1:8" x14ac:dyDescent="0.25">
      <c r="A131" s="2">
        <v>20160707</v>
      </c>
      <c r="B131" s="3">
        <v>57</v>
      </c>
      <c r="C131" s="3">
        <v>55</v>
      </c>
      <c r="D131" s="3">
        <v>146</v>
      </c>
      <c r="E131" s="3">
        <v>111</v>
      </c>
      <c r="F131" s="3">
        <v>20</v>
      </c>
      <c r="G131" s="3">
        <v>277</v>
      </c>
      <c r="H131" s="3">
        <v>265</v>
      </c>
    </row>
    <row r="132" spans="1:8" x14ac:dyDescent="0.25">
      <c r="A132" s="2">
        <v>20160708</v>
      </c>
      <c r="B132" s="3">
        <v>67</v>
      </c>
      <c r="C132" s="3">
        <v>65</v>
      </c>
      <c r="D132" s="3">
        <v>118</v>
      </c>
      <c r="E132" s="3">
        <v>90</v>
      </c>
      <c r="F132" s="3">
        <v>16</v>
      </c>
      <c r="G132" s="3">
        <v>224</v>
      </c>
      <c r="H132" s="3">
        <v>218</v>
      </c>
    </row>
    <row r="133" spans="1:8" x14ac:dyDescent="0.25">
      <c r="A133" s="2">
        <v>20160711</v>
      </c>
      <c r="B133" s="3">
        <v>62</v>
      </c>
      <c r="C133" s="3">
        <v>60</v>
      </c>
      <c r="D133" s="3">
        <v>161</v>
      </c>
      <c r="E133" s="3">
        <v>92</v>
      </c>
      <c r="F133" s="3">
        <v>23</v>
      </c>
      <c r="G133" s="3">
        <v>276</v>
      </c>
      <c r="H133" s="3">
        <v>226</v>
      </c>
    </row>
    <row r="134" spans="1:8" x14ac:dyDescent="0.25">
      <c r="A134" s="2">
        <v>20160712</v>
      </c>
      <c r="B134" s="3">
        <v>63</v>
      </c>
      <c r="C134" s="3">
        <v>61</v>
      </c>
      <c r="D134" s="3">
        <v>182</v>
      </c>
      <c r="E134" s="3">
        <v>85</v>
      </c>
      <c r="F134" s="3">
        <v>13</v>
      </c>
      <c r="G134" s="3">
        <v>280</v>
      </c>
      <c r="H134" s="3">
        <v>274</v>
      </c>
    </row>
    <row r="135" spans="1:8" x14ac:dyDescent="0.25">
      <c r="A135" s="2">
        <v>20160713</v>
      </c>
      <c r="B135" s="3">
        <v>50</v>
      </c>
      <c r="C135" s="3">
        <v>48</v>
      </c>
      <c r="D135" s="3">
        <v>81</v>
      </c>
      <c r="E135" s="3">
        <v>91</v>
      </c>
      <c r="F135" s="3">
        <v>16</v>
      </c>
      <c r="G135" s="3">
        <v>188</v>
      </c>
      <c r="H135" s="3">
        <v>143</v>
      </c>
    </row>
    <row r="136" spans="1:8" x14ac:dyDescent="0.25">
      <c r="A136" s="2">
        <v>20160714</v>
      </c>
      <c r="B136" s="3">
        <v>37</v>
      </c>
      <c r="C136" s="3">
        <v>35</v>
      </c>
      <c r="D136" s="3">
        <v>106</v>
      </c>
      <c r="E136" s="3">
        <v>83</v>
      </c>
      <c r="F136" s="3">
        <v>16</v>
      </c>
      <c r="G136" s="3">
        <v>205</v>
      </c>
      <c r="H136" s="3">
        <v>199</v>
      </c>
    </row>
    <row r="137" spans="1:8" x14ac:dyDescent="0.25">
      <c r="A137" s="2">
        <v>20160715</v>
      </c>
      <c r="B137" s="3">
        <v>34</v>
      </c>
      <c r="C137" s="3">
        <v>32</v>
      </c>
      <c r="D137" s="3">
        <v>90</v>
      </c>
      <c r="E137" s="3">
        <v>55</v>
      </c>
      <c r="F137" s="3">
        <v>10</v>
      </c>
      <c r="G137" s="3">
        <v>155</v>
      </c>
      <c r="H137" s="3">
        <v>148</v>
      </c>
    </row>
    <row r="138" spans="1:8" x14ac:dyDescent="0.25">
      <c r="A138" s="2">
        <v>20160718</v>
      </c>
      <c r="B138" s="3">
        <v>32</v>
      </c>
      <c r="C138" s="3">
        <v>30</v>
      </c>
      <c r="D138" s="3">
        <v>95</v>
      </c>
      <c r="E138" s="3">
        <v>52</v>
      </c>
      <c r="F138" s="3">
        <v>13</v>
      </c>
      <c r="G138" s="3">
        <v>160</v>
      </c>
      <c r="H138" s="3">
        <v>154</v>
      </c>
    </row>
    <row r="139" spans="1:8" x14ac:dyDescent="0.25">
      <c r="A139" s="2">
        <v>20160719</v>
      </c>
      <c r="B139" s="3">
        <v>33</v>
      </c>
      <c r="C139" s="3">
        <v>31</v>
      </c>
      <c r="D139" s="3">
        <v>68</v>
      </c>
      <c r="E139" s="3">
        <v>54</v>
      </c>
      <c r="F139" s="3">
        <v>17</v>
      </c>
      <c r="G139" s="3">
        <v>139</v>
      </c>
      <c r="H139" s="3">
        <v>133</v>
      </c>
    </row>
    <row r="140" spans="1:8" x14ac:dyDescent="0.25">
      <c r="A140" s="2">
        <v>20160720</v>
      </c>
      <c r="B140" s="3">
        <v>41</v>
      </c>
      <c r="C140" s="3">
        <v>39</v>
      </c>
      <c r="D140" s="3">
        <v>86</v>
      </c>
      <c r="E140" s="3">
        <v>75</v>
      </c>
      <c r="F140" s="3">
        <v>13</v>
      </c>
      <c r="G140" s="3">
        <v>174</v>
      </c>
      <c r="H140" s="3">
        <v>135</v>
      </c>
    </row>
    <row r="141" spans="1:8" x14ac:dyDescent="0.25">
      <c r="A141" s="2">
        <v>20160721</v>
      </c>
      <c r="B141" s="3">
        <v>63</v>
      </c>
      <c r="C141" s="3">
        <v>61</v>
      </c>
      <c r="D141" s="3">
        <v>152</v>
      </c>
      <c r="E141" s="3">
        <v>90</v>
      </c>
      <c r="F141" s="3">
        <v>12</v>
      </c>
      <c r="G141" s="3">
        <v>254</v>
      </c>
      <c r="H141" s="3">
        <v>201</v>
      </c>
    </row>
    <row r="142" spans="1:8" x14ac:dyDescent="0.25">
      <c r="A142" s="2">
        <v>20160722</v>
      </c>
      <c r="B142" s="3">
        <v>50</v>
      </c>
      <c r="C142" s="3">
        <v>48</v>
      </c>
      <c r="D142" s="3">
        <v>164</v>
      </c>
      <c r="E142" s="3">
        <v>106</v>
      </c>
      <c r="F142" s="3">
        <v>15</v>
      </c>
      <c r="G142" s="3">
        <v>285</v>
      </c>
      <c r="H142" s="3">
        <v>269</v>
      </c>
    </row>
    <row r="143" spans="1:8" x14ac:dyDescent="0.25">
      <c r="A143" s="2">
        <v>20160725</v>
      </c>
      <c r="B143" s="3">
        <v>58</v>
      </c>
      <c r="C143" s="3">
        <v>56</v>
      </c>
      <c r="D143" s="3">
        <v>177</v>
      </c>
      <c r="E143" s="3">
        <v>115</v>
      </c>
      <c r="F143" s="3">
        <v>15</v>
      </c>
      <c r="G143" s="3">
        <v>307</v>
      </c>
      <c r="H143" s="3">
        <v>301</v>
      </c>
    </row>
    <row r="144" spans="1:8" x14ac:dyDescent="0.25">
      <c r="A144" s="2">
        <v>20160726</v>
      </c>
      <c r="B144" s="3">
        <v>57</v>
      </c>
      <c r="C144" s="3">
        <v>55</v>
      </c>
      <c r="D144" s="3">
        <v>154</v>
      </c>
      <c r="E144" s="3">
        <v>79</v>
      </c>
      <c r="F144" s="3">
        <v>10</v>
      </c>
      <c r="G144" s="3">
        <v>243</v>
      </c>
      <c r="H144" s="3">
        <v>237</v>
      </c>
    </row>
    <row r="145" spans="1:8" x14ac:dyDescent="0.25">
      <c r="A145" s="2">
        <v>20160727</v>
      </c>
      <c r="B145" s="3">
        <v>52</v>
      </c>
      <c r="C145" s="3">
        <v>50</v>
      </c>
      <c r="D145" s="3">
        <v>134</v>
      </c>
      <c r="E145" s="3">
        <v>106</v>
      </c>
      <c r="F145" s="3">
        <v>13</v>
      </c>
      <c r="G145" s="3">
        <v>253</v>
      </c>
      <c r="H145" s="3">
        <v>247</v>
      </c>
    </row>
    <row r="146" spans="1:8" x14ac:dyDescent="0.25">
      <c r="A146" s="2">
        <v>20160728</v>
      </c>
      <c r="B146" s="3">
        <v>52</v>
      </c>
      <c r="C146" s="3">
        <v>50</v>
      </c>
      <c r="D146" s="3">
        <v>133</v>
      </c>
      <c r="E146" s="3">
        <v>83</v>
      </c>
      <c r="F146" s="3">
        <v>11</v>
      </c>
      <c r="G146" s="3">
        <v>227</v>
      </c>
      <c r="H146" s="3">
        <v>221</v>
      </c>
    </row>
    <row r="147" spans="1:8" x14ac:dyDescent="0.25">
      <c r="A147" s="2">
        <v>20160729</v>
      </c>
      <c r="B147" s="3">
        <v>54</v>
      </c>
      <c r="C147" s="3">
        <v>52</v>
      </c>
      <c r="D147" s="3">
        <v>113</v>
      </c>
      <c r="E147" s="3">
        <v>100</v>
      </c>
      <c r="F147" s="3">
        <v>15</v>
      </c>
      <c r="G147" s="3">
        <v>228</v>
      </c>
      <c r="H147" s="3">
        <v>172</v>
      </c>
    </row>
    <row r="148" spans="1:8" x14ac:dyDescent="0.25">
      <c r="A148" s="2">
        <v>20160801</v>
      </c>
      <c r="B148" s="3">
        <v>70</v>
      </c>
      <c r="C148" s="3">
        <v>68</v>
      </c>
      <c r="D148" s="3">
        <v>211</v>
      </c>
      <c r="E148" s="3">
        <v>142</v>
      </c>
      <c r="F148" s="3">
        <v>19</v>
      </c>
      <c r="G148" s="3">
        <v>372</v>
      </c>
      <c r="H148" s="3">
        <v>346</v>
      </c>
    </row>
    <row r="149" spans="1:8" x14ac:dyDescent="0.25">
      <c r="A149" s="2">
        <v>20160802</v>
      </c>
      <c r="B149" s="3">
        <v>59</v>
      </c>
      <c r="C149" s="3">
        <v>57</v>
      </c>
      <c r="D149" s="3">
        <v>148</v>
      </c>
      <c r="E149" s="3">
        <v>119</v>
      </c>
      <c r="F149" s="3">
        <v>22</v>
      </c>
      <c r="G149" s="3">
        <v>289</v>
      </c>
      <c r="H149" s="3">
        <v>255</v>
      </c>
    </row>
    <row r="150" spans="1:8" x14ac:dyDescent="0.25">
      <c r="A150" s="2">
        <v>20160803</v>
      </c>
      <c r="B150" s="3">
        <v>51</v>
      </c>
      <c r="C150" s="3">
        <v>49</v>
      </c>
      <c r="D150" s="3">
        <v>170</v>
      </c>
      <c r="E150" s="3">
        <v>123</v>
      </c>
      <c r="F150" s="3">
        <v>14</v>
      </c>
      <c r="G150" s="3">
        <v>307</v>
      </c>
      <c r="H150" s="3">
        <v>295</v>
      </c>
    </row>
    <row r="151" spans="1:8" x14ac:dyDescent="0.25">
      <c r="A151" s="2">
        <v>20160804</v>
      </c>
      <c r="B151" s="3">
        <v>72</v>
      </c>
      <c r="C151" s="3">
        <v>70</v>
      </c>
      <c r="D151" s="3">
        <v>129</v>
      </c>
      <c r="E151" s="3">
        <v>134</v>
      </c>
      <c r="F151" s="3">
        <v>18</v>
      </c>
      <c r="G151" s="3">
        <v>281</v>
      </c>
      <c r="H151" s="3">
        <v>251</v>
      </c>
    </row>
    <row r="152" spans="1:8" x14ac:dyDescent="0.25">
      <c r="A152" s="2">
        <v>20160805</v>
      </c>
      <c r="B152" s="3">
        <v>74</v>
      </c>
      <c r="C152" s="3">
        <v>72</v>
      </c>
      <c r="D152" s="3">
        <v>120</v>
      </c>
      <c r="E152" s="3">
        <v>149</v>
      </c>
      <c r="F152" s="3">
        <v>29</v>
      </c>
      <c r="G152" s="3">
        <v>298</v>
      </c>
      <c r="H152" s="3">
        <v>235</v>
      </c>
    </row>
    <row r="153" spans="1:8" x14ac:dyDescent="0.25">
      <c r="A153" s="2">
        <v>20160808</v>
      </c>
      <c r="B153" s="3">
        <v>60</v>
      </c>
      <c r="C153" s="3">
        <v>58</v>
      </c>
      <c r="D153" s="3">
        <v>195</v>
      </c>
      <c r="E153" s="3">
        <v>83</v>
      </c>
      <c r="F153" s="3">
        <v>17</v>
      </c>
      <c r="G153" s="3">
        <v>295</v>
      </c>
      <c r="H153" s="3">
        <v>289</v>
      </c>
    </row>
    <row r="154" spans="1:8" x14ac:dyDescent="0.25">
      <c r="A154" s="2">
        <v>20160809</v>
      </c>
      <c r="B154" s="3">
        <v>50</v>
      </c>
      <c r="C154" s="3">
        <v>48</v>
      </c>
      <c r="D154" s="3">
        <v>84</v>
      </c>
      <c r="E154" s="3">
        <v>106</v>
      </c>
      <c r="F154" s="3">
        <v>13</v>
      </c>
      <c r="G154" s="3">
        <v>203</v>
      </c>
      <c r="H154" s="3">
        <v>191</v>
      </c>
    </row>
    <row r="155" spans="1:8" x14ac:dyDescent="0.25">
      <c r="A155" s="2">
        <v>20160810</v>
      </c>
      <c r="B155" s="3">
        <v>62</v>
      </c>
      <c r="C155" s="3">
        <v>60</v>
      </c>
      <c r="D155" s="3">
        <v>102</v>
      </c>
      <c r="E155" s="3">
        <v>77</v>
      </c>
      <c r="F155" s="3">
        <v>17</v>
      </c>
      <c r="G155" s="3">
        <v>196</v>
      </c>
      <c r="H155" s="3">
        <v>190</v>
      </c>
    </row>
    <row r="156" spans="1:8" x14ac:dyDescent="0.25">
      <c r="A156" s="2">
        <v>20160811</v>
      </c>
      <c r="B156" s="3">
        <v>61</v>
      </c>
      <c r="C156" s="3">
        <v>59</v>
      </c>
      <c r="D156" s="3">
        <v>92</v>
      </c>
      <c r="E156" s="3">
        <v>140</v>
      </c>
      <c r="F156" s="3">
        <v>46</v>
      </c>
      <c r="G156" s="3">
        <v>278</v>
      </c>
      <c r="H156" s="3">
        <v>261</v>
      </c>
    </row>
    <row r="157" spans="1:8" x14ac:dyDescent="0.25">
      <c r="A157" s="2">
        <v>20160812</v>
      </c>
      <c r="B157" s="3">
        <v>63</v>
      </c>
      <c r="C157" s="3">
        <v>61</v>
      </c>
      <c r="D157" s="3">
        <v>116</v>
      </c>
      <c r="E157" s="3">
        <v>136</v>
      </c>
      <c r="F157" s="3">
        <v>35</v>
      </c>
      <c r="G157" s="3">
        <v>287</v>
      </c>
      <c r="H157" s="3">
        <v>263</v>
      </c>
    </row>
    <row r="158" spans="1:8" x14ac:dyDescent="0.25">
      <c r="A158" s="2">
        <v>20160815</v>
      </c>
      <c r="B158" s="3">
        <v>88</v>
      </c>
      <c r="C158" s="3">
        <v>86</v>
      </c>
      <c r="D158" s="3">
        <v>218</v>
      </c>
      <c r="E158" s="3">
        <v>166</v>
      </c>
      <c r="F158" s="3">
        <v>39</v>
      </c>
      <c r="G158" s="3">
        <v>423</v>
      </c>
      <c r="H158" s="3">
        <v>417</v>
      </c>
    </row>
    <row r="159" spans="1:8" x14ac:dyDescent="0.25">
      <c r="A159" s="2">
        <v>20160816</v>
      </c>
      <c r="B159" s="3">
        <v>82</v>
      </c>
      <c r="C159" s="3">
        <v>80</v>
      </c>
      <c r="D159" s="3">
        <v>162</v>
      </c>
      <c r="E159" s="3">
        <v>131</v>
      </c>
      <c r="F159" s="3">
        <v>20</v>
      </c>
      <c r="G159" s="3">
        <v>313</v>
      </c>
      <c r="H159" s="3">
        <v>307</v>
      </c>
    </row>
    <row r="160" spans="1:8" x14ac:dyDescent="0.25">
      <c r="A160" s="2">
        <v>20160817</v>
      </c>
      <c r="B160" s="3">
        <v>76</v>
      </c>
      <c r="C160" s="3">
        <v>74</v>
      </c>
      <c r="D160" s="3">
        <v>162</v>
      </c>
      <c r="E160" s="3">
        <v>166</v>
      </c>
      <c r="F160" s="3">
        <v>44</v>
      </c>
      <c r="G160" s="3">
        <v>372</v>
      </c>
      <c r="H160" s="3">
        <v>319</v>
      </c>
    </row>
    <row r="161" spans="1:8" x14ac:dyDescent="0.25">
      <c r="A161" s="2">
        <v>20160818</v>
      </c>
      <c r="B161" s="3">
        <v>73</v>
      </c>
      <c r="C161" s="3">
        <v>71</v>
      </c>
      <c r="D161" s="3">
        <v>205</v>
      </c>
      <c r="E161" s="3">
        <v>174</v>
      </c>
      <c r="F161" s="3">
        <v>41</v>
      </c>
      <c r="G161" s="3">
        <v>420</v>
      </c>
      <c r="H161" s="3">
        <v>414</v>
      </c>
    </row>
    <row r="162" spans="1:8" x14ac:dyDescent="0.25">
      <c r="A162" s="2">
        <v>20160819</v>
      </c>
      <c r="B162" s="3">
        <v>80</v>
      </c>
      <c r="C162" s="3">
        <v>78</v>
      </c>
      <c r="D162" s="3">
        <v>146</v>
      </c>
      <c r="E162" s="3">
        <v>155</v>
      </c>
      <c r="F162" s="3">
        <v>32</v>
      </c>
      <c r="G162" s="3">
        <v>333</v>
      </c>
      <c r="H162" s="3">
        <v>325</v>
      </c>
    </row>
    <row r="163" spans="1:8" x14ac:dyDescent="0.25">
      <c r="A163" s="2">
        <v>20160822</v>
      </c>
      <c r="B163" s="3">
        <v>117</v>
      </c>
      <c r="C163" s="3">
        <v>115</v>
      </c>
      <c r="D163" s="3">
        <v>160</v>
      </c>
      <c r="E163" s="3">
        <v>167</v>
      </c>
      <c r="F163" s="3">
        <v>36</v>
      </c>
      <c r="G163" s="3">
        <v>363</v>
      </c>
      <c r="H163" s="3">
        <v>332</v>
      </c>
    </row>
    <row r="164" spans="1:8" x14ac:dyDescent="0.25">
      <c r="A164" s="2">
        <v>20160823</v>
      </c>
      <c r="B164" s="3">
        <v>86</v>
      </c>
      <c r="C164" s="3">
        <v>84</v>
      </c>
      <c r="D164" s="3">
        <v>154</v>
      </c>
      <c r="E164" s="3">
        <v>147</v>
      </c>
      <c r="F164" s="3">
        <v>21</v>
      </c>
      <c r="G164" s="3">
        <v>322</v>
      </c>
      <c r="H164" s="3">
        <v>254</v>
      </c>
    </row>
    <row r="165" spans="1:8" x14ac:dyDescent="0.25">
      <c r="A165" s="2">
        <v>20160824</v>
      </c>
      <c r="B165" s="3">
        <v>86</v>
      </c>
      <c r="C165" s="3">
        <v>84</v>
      </c>
      <c r="D165" s="3">
        <v>179</v>
      </c>
      <c r="E165" s="3">
        <v>151</v>
      </c>
      <c r="F165" s="3">
        <v>37</v>
      </c>
      <c r="G165" s="3">
        <v>367</v>
      </c>
      <c r="H165" s="3">
        <v>316</v>
      </c>
    </row>
    <row r="166" spans="1:8" x14ac:dyDescent="0.25">
      <c r="A166" s="2">
        <v>20160825</v>
      </c>
      <c r="B166" s="3">
        <v>99</v>
      </c>
      <c r="C166" s="3">
        <v>97</v>
      </c>
      <c r="D166" s="3">
        <v>187</v>
      </c>
      <c r="E166" s="3">
        <v>210</v>
      </c>
      <c r="F166" s="3">
        <v>71</v>
      </c>
      <c r="G166" s="3">
        <v>468</v>
      </c>
      <c r="H166" s="3">
        <v>449</v>
      </c>
    </row>
    <row r="167" spans="1:8" x14ac:dyDescent="0.25">
      <c r="A167" s="2">
        <v>20160826</v>
      </c>
      <c r="B167" s="3">
        <v>96</v>
      </c>
      <c r="C167" s="3">
        <v>94</v>
      </c>
      <c r="D167" s="3">
        <v>176</v>
      </c>
      <c r="E167" s="3">
        <v>192</v>
      </c>
      <c r="F167" s="3">
        <v>58</v>
      </c>
      <c r="G167" s="3">
        <v>426</v>
      </c>
      <c r="H167" s="3">
        <v>407</v>
      </c>
    </row>
    <row r="168" spans="1:8" x14ac:dyDescent="0.25">
      <c r="A168" s="2">
        <v>20160829</v>
      </c>
      <c r="B168" s="3">
        <v>89</v>
      </c>
      <c r="C168" s="3">
        <v>87</v>
      </c>
      <c r="D168" s="3">
        <v>237</v>
      </c>
      <c r="E168" s="3">
        <v>190</v>
      </c>
      <c r="F168" s="3">
        <v>48</v>
      </c>
      <c r="G168" s="3">
        <v>475</v>
      </c>
      <c r="H168" s="3">
        <v>469</v>
      </c>
    </row>
    <row r="169" spans="1:8" x14ac:dyDescent="0.25">
      <c r="A169" s="2">
        <v>20160830</v>
      </c>
      <c r="B169" s="3">
        <v>74</v>
      </c>
      <c r="C169" s="3">
        <v>72</v>
      </c>
      <c r="D169" s="3">
        <v>146</v>
      </c>
      <c r="E169" s="3">
        <v>83</v>
      </c>
      <c r="F169" s="3">
        <v>15</v>
      </c>
      <c r="G169" s="3">
        <v>244</v>
      </c>
      <c r="H169" s="3">
        <v>186</v>
      </c>
    </row>
    <row r="170" spans="1:8" x14ac:dyDescent="0.25">
      <c r="A170" s="2">
        <v>20160831</v>
      </c>
      <c r="B170" s="3">
        <v>70</v>
      </c>
      <c r="C170" s="3">
        <v>68</v>
      </c>
      <c r="D170" s="3">
        <v>166</v>
      </c>
      <c r="E170" s="3">
        <v>143</v>
      </c>
      <c r="F170" s="3">
        <v>19</v>
      </c>
      <c r="G170" s="3">
        <v>328</v>
      </c>
      <c r="H170" s="3">
        <v>322</v>
      </c>
    </row>
    <row r="171" spans="1:8" x14ac:dyDescent="0.25">
      <c r="A171" s="2">
        <v>20160901</v>
      </c>
      <c r="B171" s="3">
        <v>65</v>
      </c>
      <c r="C171" s="3">
        <v>63</v>
      </c>
      <c r="D171" s="3">
        <v>103</v>
      </c>
      <c r="E171" s="3">
        <v>135</v>
      </c>
      <c r="F171" s="3">
        <v>21</v>
      </c>
      <c r="G171" s="3">
        <v>259</v>
      </c>
      <c r="H171" s="3">
        <v>227</v>
      </c>
    </row>
    <row r="172" spans="1:8" x14ac:dyDescent="0.25">
      <c r="A172" s="2">
        <v>20160902</v>
      </c>
      <c r="B172" s="3">
        <v>67</v>
      </c>
      <c r="C172" s="3">
        <v>65</v>
      </c>
      <c r="D172" s="3">
        <v>150</v>
      </c>
      <c r="E172" s="3">
        <v>175</v>
      </c>
      <c r="F172" s="3">
        <v>19</v>
      </c>
      <c r="G172" s="3">
        <v>344</v>
      </c>
      <c r="H172" s="3">
        <v>316</v>
      </c>
    </row>
    <row r="173" spans="1:8" x14ac:dyDescent="0.25">
      <c r="A173" s="2">
        <v>20160905</v>
      </c>
      <c r="B173" s="3">
        <v>95</v>
      </c>
      <c r="C173" s="3">
        <v>93</v>
      </c>
      <c r="D173" s="3">
        <v>161</v>
      </c>
      <c r="E173" s="3">
        <v>194</v>
      </c>
      <c r="F173" s="3">
        <v>85</v>
      </c>
      <c r="G173" s="3">
        <v>440</v>
      </c>
      <c r="H173" s="3">
        <v>434</v>
      </c>
    </row>
    <row r="174" spans="1:8" x14ac:dyDescent="0.25">
      <c r="A174" s="2">
        <v>20160906</v>
      </c>
      <c r="B174" s="3">
        <v>89</v>
      </c>
      <c r="C174" s="3">
        <v>87</v>
      </c>
      <c r="D174" s="3">
        <v>147</v>
      </c>
      <c r="E174" s="3">
        <v>169</v>
      </c>
      <c r="F174" s="3">
        <v>19</v>
      </c>
      <c r="G174" s="3">
        <v>335</v>
      </c>
      <c r="H174" s="3">
        <v>329</v>
      </c>
    </row>
    <row r="175" spans="1:8" x14ac:dyDescent="0.25">
      <c r="A175" s="2">
        <v>20160907</v>
      </c>
      <c r="B175" s="3">
        <v>86</v>
      </c>
      <c r="C175" s="3">
        <v>84</v>
      </c>
      <c r="D175" s="3">
        <v>123</v>
      </c>
      <c r="E175" s="3">
        <v>182</v>
      </c>
      <c r="F175" s="3">
        <v>59</v>
      </c>
      <c r="G175" s="3">
        <v>364</v>
      </c>
      <c r="H175" s="3">
        <v>302</v>
      </c>
    </row>
    <row r="176" spans="1:8" x14ac:dyDescent="0.25">
      <c r="A176" s="2">
        <v>20160908</v>
      </c>
      <c r="B176" s="3">
        <v>79</v>
      </c>
      <c r="C176" s="3">
        <v>77</v>
      </c>
      <c r="D176" s="3">
        <v>190</v>
      </c>
      <c r="E176" s="3">
        <v>206</v>
      </c>
      <c r="F176" s="3">
        <v>47</v>
      </c>
      <c r="G176" s="3">
        <v>443</v>
      </c>
      <c r="H176" s="3">
        <v>437</v>
      </c>
    </row>
    <row r="177" spans="1:8" x14ac:dyDescent="0.25">
      <c r="A177" s="2">
        <v>20160909</v>
      </c>
      <c r="B177" s="3">
        <v>86</v>
      </c>
      <c r="C177" s="3">
        <v>84</v>
      </c>
      <c r="D177" s="3">
        <v>130</v>
      </c>
      <c r="E177" s="3">
        <v>175</v>
      </c>
      <c r="F177" s="3">
        <v>38</v>
      </c>
      <c r="G177" s="3">
        <v>343</v>
      </c>
      <c r="H177" s="3">
        <v>261</v>
      </c>
    </row>
    <row r="178" spans="1:8" x14ac:dyDescent="0.25">
      <c r="A178" s="2">
        <v>20160912</v>
      </c>
      <c r="B178" s="3">
        <v>106</v>
      </c>
      <c r="C178" s="3">
        <v>104</v>
      </c>
      <c r="D178" s="3">
        <v>262</v>
      </c>
      <c r="E178" s="3">
        <v>179</v>
      </c>
      <c r="F178" s="3">
        <v>61</v>
      </c>
      <c r="G178" s="3">
        <v>502</v>
      </c>
      <c r="H178" s="3">
        <v>496</v>
      </c>
    </row>
    <row r="179" spans="1:8" x14ac:dyDescent="0.25">
      <c r="A179" s="2">
        <v>20160913</v>
      </c>
      <c r="B179" s="3">
        <v>89</v>
      </c>
      <c r="C179" s="3">
        <v>87</v>
      </c>
      <c r="D179" s="3">
        <v>143</v>
      </c>
      <c r="E179" s="3">
        <v>166</v>
      </c>
      <c r="F179" s="3">
        <v>36</v>
      </c>
      <c r="G179" s="3">
        <v>345</v>
      </c>
      <c r="H179" s="3">
        <v>264</v>
      </c>
    </row>
    <row r="180" spans="1:8" x14ac:dyDescent="0.25">
      <c r="A180" s="2">
        <v>20160914</v>
      </c>
      <c r="B180" s="3">
        <v>104</v>
      </c>
      <c r="C180" s="3">
        <v>102</v>
      </c>
      <c r="D180" s="3">
        <v>220</v>
      </c>
      <c r="E180" s="3">
        <v>220</v>
      </c>
      <c r="F180" s="3">
        <v>55</v>
      </c>
      <c r="G180" s="3">
        <v>495</v>
      </c>
      <c r="H180" s="3">
        <v>477</v>
      </c>
    </row>
    <row r="181" spans="1:8" x14ac:dyDescent="0.25">
      <c r="A181" s="2">
        <v>20160915</v>
      </c>
      <c r="B181" s="3">
        <v>114</v>
      </c>
      <c r="C181" s="3">
        <v>112</v>
      </c>
      <c r="D181" s="3">
        <v>202</v>
      </c>
      <c r="E181" s="3">
        <v>202</v>
      </c>
      <c r="F181" s="3">
        <v>44</v>
      </c>
      <c r="G181" s="3">
        <v>448</v>
      </c>
      <c r="H181" s="3">
        <v>405</v>
      </c>
    </row>
    <row r="182" spans="1:8" x14ac:dyDescent="0.25">
      <c r="A182" s="2">
        <v>20160916</v>
      </c>
      <c r="B182" s="3">
        <v>103</v>
      </c>
      <c r="C182" s="3">
        <v>101</v>
      </c>
      <c r="D182" s="3">
        <v>213</v>
      </c>
      <c r="E182" s="3">
        <v>245</v>
      </c>
      <c r="F182" s="3">
        <v>69</v>
      </c>
      <c r="G182" s="3">
        <v>527</v>
      </c>
      <c r="H182" s="3">
        <v>456</v>
      </c>
    </row>
    <row r="183" spans="1:8" x14ac:dyDescent="0.25">
      <c r="A183" s="2">
        <v>20160919</v>
      </c>
      <c r="B183" s="3">
        <v>117</v>
      </c>
      <c r="C183" s="3">
        <v>115</v>
      </c>
      <c r="D183" s="3">
        <v>286</v>
      </c>
      <c r="E183" s="3">
        <v>204</v>
      </c>
      <c r="F183" s="3">
        <v>38</v>
      </c>
      <c r="G183" s="3">
        <v>528</v>
      </c>
      <c r="H183" s="3">
        <v>487</v>
      </c>
    </row>
    <row r="184" spans="1:8" x14ac:dyDescent="0.25">
      <c r="A184" s="2">
        <v>20160920</v>
      </c>
      <c r="B184" s="3">
        <v>100</v>
      </c>
      <c r="C184" s="3">
        <v>98</v>
      </c>
      <c r="D184" s="3">
        <v>189</v>
      </c>
      <c r="E184" s="3">
        <v>232</v>
      </c>
      <c r="F184" s="3">
        <v>46</v>
      </c>
      <c r="G184" s="3">
        <v>467</v>
      </c>
      <c r="H184" s="3">
        <v>460</v>
      </c>
    </row>
    <row r="185" spans="1:8" x14ac:dyDescent="0.25">
      <c r="A185" s="2">
        <v>20160921</v>
      </c>
      <c r="B185" s="3">
        <v>109</v>
      </c>
      <c r="C185" s="3">
        <v>107</v>
      </c>
      <c r="D185" s="3">
        <v>109</v>
      </c>
      <c r="E185" s="3">
        <v>282</v>
      </c>
      <c r="F185" s="3">
        <v>58</v>
      </c>
      <c r="G185" s="3">
        <v>449</v>
      </c>
      <c r="H185" s="3">
        <v>364</v>
      </c>
    </row>
    <row r="186" spans="1:8" x14ac:dyDescent="0.25">
      <c r="A186" s="2">
        <v>20160922</v>
      </c>
      <c r="B186" s="3">
        <v>91</v>
      </c>
      <c r="C186" s="3">
        <v>89</v>
      </c>
      <c r="D186" s="3">
        <v>235</v>
      </c>
      <c r="E186" s="3">
        <v>241</v>
      </c>
      <c r="F186" s="3">
        <v>78</v>
      </c>
      <c r="G186" s="3">
        <v>554</v>
      </c>
      <c r="H186" s="3">
        <v>548</v>
      </c>
    </row>
    <row r="187" spans="1:8" x14ac:dyDescent="0.25">
      <c r="A187" s="2">
        <v>20160923</v>
      </c>
      <c r="B187" s="3">
        <v>91</v>
      </c>
      <c r="C187" s="3">
        <v>89</v>
      </c>
      <c r="D187" s="3">
        <v>165</v>
      </c>
      <c r="E187" s="3">
        <v>180</v>
      </c>
      <c r="F187" s="3">
        <v>51</v>
      </c>
      <c r="G187" s="3">
        <v>396</v>
      </c>
      <c r="H187" s="3">
        <v>390</v>
      </c>
    </row>
    <row r="188" spans="1:8" x14ac:dyDescent="0.25">
      <c r="A188" s="2">
        <v>20160926</v>
      </c>
      <c r="B188" s="3">
        <v>108</v>
      </c>
      <c r="C188" s="3">
        <v>106</v>
      </c>
      <c r="D188" s="3">
        <v>194</v>
      </c>
      <c r="E188" s="3">
        <v>196</v>
      </c>
      <c r="F188" s="3">
        <v>73</v>
      </c>
      <c r="G188" s="3">
        <v>463</v>
      </c>
      <c r="H188" s="3">
        <v>451</v>
      </c>
    </row>
    <row r="189" spans="1:8" x14ac:dyDescent="0.25">
      <c r="A189" s="2">
        <v>20160927</v>
      </c>
      <c r="B189" s="3">
        <v>111</v>
      </c>
      <c r="C189" s="3">
        <v>109</v>
      </c>
      <c r="D189" s="3">
        <v>194</v>
      </c>
      <c r="E189" s="3">
        <v>184</v>
      </c>
      <c r="F189" s="3">
        <v>20</v>
      </c>
      <c r="G189" s="3">
        <v>398</v>
      </c>
      <c r="H189" s="3">
        <v>392</v>
      </c>
    </row>
    <row r="190" spans="1:8" x14ac:dyDescent="0.25">
      <c r="A190" s="2">
        <v>20160928</v>
      </c>
      <c r="B190" s="3">
        <v>97</v>
      </c>
      <c r="C190" s="3">
        <v>95</v>
      </c>
      <c r="D190" s="3">
        <v>164</v>
      </c>
      <c r="E190" s="3">
        <v>222</v>
      </c>
      <c r="F190" s="3">
        <v>31</v>
      </c>
      <c r="G190" s="3">
        <v>417</v>
      </c>
      <c r="H190" s="3">
        <v>370</v>
      </c>
    </row>
    <row r="191" spans="1:8" x14ac:dyDescent="0.25">
      <c r="A191" s="2">
        <v>20160929</v>
      </c>
      <c r="B191" s="3">
        <v>110</v>
      </c>
      <c r="C191" s="3">
        <v>108</v>
      </c>
      <c r="D191" s="3">
        <v>181</v>
      </c>
      <c r="E191" s="3">
        <v>216</v>
      </c>
      <c r="F191" s="3">
        <v>77</v>
      </c>
      <c r="G191" s="3">
        <v>474</v>
      </c>
      <c r="H191" s="3">
        <v>445</v>
      </c>
    </row>
    <row r="192" spans="1:8" x14ac:dyDescent="0.25">
      <c r="A192" s="2">
        <v>20160930</v>
      </c>
      <c r="B192" s="3">
        <v>74</v>
      </c>
      <c r="C192" s="3">
        <v>72</v>
      </c>
      <c r="D192" s="3">
        <v>210</v>
      </c>
      <c r="E192" s="3">
        <v>172</v>
      </c>
      <c r="F192" s="3">
        <v>25</v>
      </c>
      <c r="G192" s="3">
        <v>407</v>
      </c>
      <c r="H192" s="3">
        <v>401</v>
      </c>
    </row>
    <row r="193" spans="1:8" x14ac:dyDescent="0.25">
      <c r="A193" s="2">
        <v>20161003</v>
      </c>
      <c r="B193" s="3">
        <v>128</v>
      </c>
      <c r="C193" s="3">
        <v>126</v>
      </c>
      <c r="D193" s="3">
        <v>184</v>
      </c>
      <c r="E193" s="3">
        <v>158</v>
      </c>
      <c r="F193" s="3">
        <v>63</v>
      </c>
      <c r="G193" s="3">
        <v>405</v>
      </c>
      <c r="H193" s="3">
        <v>356</v>
      </c>
    </row>
    <row r="194" spans="1:8" x14ac:dyDescent="0.25">
      <c r="A194" s="2">
        <v>20161004</v>
      </c>
      <c r="B194" s="3">
        <v>95</v>
      </c>
      <c r="C194" s="3">
        <v>93</v>
      </c>
      <c r="D194" s="3">
        <v>182</v>
      </c>
      <c r="E194" s="3">
        <v>132</v>
      </c>
      <c r="F194" s="3">
        <v>28</v>
      </c>
      <c r="G194" s="3">
        <v>342</v>
      </c>
      <c r="H194" s="3">
        <v>311</v>
      </c>
    </row>
    <row r="195" spans="1:8" x14ac:dyDescent="0.25">
      <c r="A195" s="2">
        <v>20161005</v>
      </c>
      <c r="B195" s="3">
        <v>90</v>
      </c>
      <c r="C195" s="3">
        <v>88</v>
      </c>
      <c r="D195" s="3">
        <v>132</v>
      </c>
      <c r="E195" s="3">
        <v>158</v>
      </c>
      <c r="F195" s="3">
        <v>27</v>
      </c>
      <c r="G195" s="3">
        <v>317</v>
      </c>
      <c r="H195" s="3">
        <v>271</v>
      </c>
    </row>
    <row r="196" spans="1:8" x14ac:dyDescent="0.25">
      <c r="A196" s="2">
        <v>20161006</v>
      </c>
      <c r="B196" s="3">
        <v>94</v>
      </c>
      <c r="C196" s="3">
        <v>92</v>
      </c>
      <c r="D196" s="3">
        <v>140</v>
      </c>
      <c r="E196" s="3">
        <v>163</v>
      </c>
      <c r="F196" s="3">
        <v>53</v>
      </c>
      <c r="G196" s="3">
        <v>356</v>
      </c>
      <c r="H196" s="3">
        <v>350</v>
      </c>
    </row>
    <row r="197" spans="1:8" x14ac:dyDescent="0.25">
      <c r="A197" s="2">
        <v>20161007</v>
      </c>
      <c r="B197" s="3">
        <v>93</v>
      </c>
      <c r="C197" s="3">
        <v>91</v>
      </c>
      <c r="D197" s="3">
        <v>139</v>
      </c>
      <c r="E197" s="3">
        <v>158</v>
      </c>
      <c r="F197" s="3">
        <v>34</v>
      </c>
      <c r="G197" s="3">
        <v>331</v>
      </c>
      <c r="H197" s="3">
        <v>278</v>
      </c>
    </row>
    <row r="198" spans="1:8" x14ac:dyDescent="0.25">
      <c r="A198" s="2">
        <v>20161010</v>
      </c>
      <c r="B198" s="3">
        <v>127</v>
      </c>
      <c r="C198" s="3">
        <v>125</v>
      </c>
      <c r="D198" s="3">
        <v>221</v>
      </c>
      <c r="E198" s="3">
        <v>153</v>
      </c>
      <c r="F198" s="3">
        <v>64</v>
      </c>
      <c r="G198" s="3">
        <v>438</v>
      </c>
      <c r="H198" s="3">
        <v>432</v>
      </c>
    </row>
    <row r="199" spans="1:8" x14ac:dyDescent="0.25">
      <c r="A199" s="2">
        <v>20161011</v>
      </c>
      <c r="B199" s="3">
        <v>105</v>
      </c>
      <c r="C199" s="3">
        <v>103</v>
      </c>
      <c r="D199" s="3">
        <v>169</v>
      </c>
      <c r="E199" s="3">
        <v>143</v>
      </c>
      <c r="F199" s="3">
        <v>46</v>
      </c>
      <c r="G199" s="3">
        <v>358</v>
      </c>
      <c r="H199" s="3">
        <v>352</v>
      </c>
    </row>
    <row r="200" spans="1:8" x14ac:dyDescent="0.25">
      <c r="A200" s="2">
        <v>20161012</v>
      </c>
      <c r="B200" s="3">
        <v>108</v>
      </c>
      <c r="C200" s="3">
        <v>106</v>
      </c>
      <c r="D200" s="3">
        <v>144</v>
      </c>
      <c r="E200" s="3">
        <v>185</v>
      </c>
      <c r="F200" s="3">
        <v>48</v>
      </c>
      <c r="G200" s="3">
        <v>377</v>
      </c>
      <c r="H200" s="3">
        <v>371</v>
      </c>
    </row>
    <row r="201" spans="1:8" x14ac:dyDescent="0.25">
      <c r="A201" s="2">
        <v>20161013</v>
      </c>
      <c r="B201" s="3">
        <v>118</v>
      </c>
      <c r="C201" s="3">
        <v>116</v>
      </c>
      <c r="D201" s="3">
        <v>165</v>
      </c>
      <c r="E201" s="3">
        <v>165</v>
      </c>
      <c r="F201" s="3">
        <v>28</v>
      </c>
      <c r="G201" s="3">
        <v>358</v>
      </c>
      <c r="H201" s="3">
        <v>352</v>
      </c>
    </row>
    <row r="202" spans="1:8" x14ac:dyDescent="0.25">
      <c r="A202" s="2">
        <v>20161014</v>
      </c>
      <c r="B202" s="3">
        <v>101</v>
      </c>
      <c r="C202" s="3">
        <v>99</v>
      </c>
      <c r="D202" s="3">
        <v>147</v>
      </c>
      <c r="E202" s="3">
        <v>154</v>
      </c>
      <c r="F202" s="3">
        <v>47</v>
      </c>
      <c r="G202" s="3">
        <v>348</v>
      </c>
      <c r="H202" s="3">
        <v>342</v>
      </c>
    </row>
    <row r="203" spans="1:8" x14ac:dyDescent="0.25">
      <c r="A203" s="2">
        <v>20161017</v>
      </c>
      <c r="B203" s="3">
        <v>125</v>
      </c>
      <c r="C203" s="3">
        <v>123</v>
      </c>
      <c r="D203" s="3">
        <v>173</v>
      </c>
      <c r="E203" s="3">
        <v>208</v>
      </c>
      <c r="F203" s="3">
        <v>60</v>
      </c>
      <c r="G203" s="3">
        <v>441</v>
      </c>
      <c r="H203" s="3">
        <v>432</v>
      </c>
    </row>
    <row r="204" spans="1:8" x14ac:dyDescent="0.25">
      <c r="A204" s="2">
        <v>20161018</v>
      </c>
      <c r="B204" s="3">
        <v>98</v>
      </c>
      <c r="C204" s="3">
        <v>96</v>
      </c>
      <c r="D204" s="3">
        <v>168</v>
      </c>
      <c r="E204" s="3">
        <v>141</v>
      </c>
      <c r="F204" s="3">
        <v>41</v>
      </c>
      <c r="G204" s="3">
        <v>350</v>
      </c>
      <c r="H204" s="3">
        <v>319</v>
      </c>
    </row>
    <row r="205" spans="1:8" x14ac:dyDescent="0.25">
      <c r="A205" s="2">
        <v>20161019</v>
      </c>
      <c r="B205" s="3">
        <v>108</v>
      </c>
      <c r="C205" s="3">
        <v>106</v>
      </c>
      <c r="D205" s="3">
        <v>142</v>
      </c>
      <c r="E205" s="3">
        <v>186</v>
      </c>
      <c r="F205" s="3">
        <v>45</v>
      </c>
      <c r="G205" s="3">
        <v>373</v>
      </c>
      <c r="H205" s="3">
        <v>366</v>
      </c>
    </row>
    <row r="206" spans="1:8" x14ac:dyDescent="0.25">
      <c r="A206" s="2">
        <v>20161020</v>
      </c>
      <c r="B206" s="3">
        <v>94</v>
      </c>
      <c r="C206" s="3">
        <v>92</v>
      </c>
      <c r="D206" s="3">
        <v>151</v>
      </c>
      <c r="E206" s="3">
        <v>184</v>
      </c>
      <c r="F206" s="3">
        <v>59</v>
      </c>
      <c r="G206" s="3">
        <v>394</v>
      </c>
      <c r="H206" s="3">
        <v>388</v>
      </c>
    </row>
    <row r="207" spans="1:8" x14ac:dyDescent="0.25">
      <c r="A207" s="2">
        <v>20161021</v>
      </c>
      <c r="B207" s="3">
        <v>113</v>
      </c>
      <c r="C207" s="3">
        <v>111</v>
      </c>
      <c r="D207" s="3">
        <v>132</v>
      </c>
      <c r="E207" s="3">
        <v>191</v>
      </c>
      <c r="F207" s="3">
        <v>33</v>
      </c>
      <c r="G207" s="3">
        <v>356</v>
      </c>
      <c r="H207" s="3">
        <v>335</v>
      </c>
    </row>
    <row r="208" spans="1:8" x14ac:dyDescent="0.25">
      <c r="A208" s="2">
        <v>20161024</v>
      </c>
      <c r="B208" s="3">
        <v>124</v>
      </c>
      <c r="C208" s="3">
        <v>122</v>
      </c>
      <c r="D208" s="3">
        <v>205</v>
      </c>
      <c r="E208" s="3">
        <v>156</v>
      </c>
      <c r="F208" s="3">
        <v>69</v>
      </c>
      <c r="G208" s="3">
        <v>430</v>
      </c>
      <c r="H208" s="3">
        <v>424</v>
      </c>
    </row>
    <row r="209" spans="1:8" x14ac:dyDescent="0.25">
      <c r="A209" s="2">
        <v>20161025</v>
      </c>
      <c r="B209" s="3">
        <v>114</v>
      </c>
      <c r="C209" s="3">
        <v>112</v>
      </c>
      <c r="D209" s="3">
        <v>125</v>
      </c>
      <c r="E209" s="3">
        <v>221</v>
      </c>
      <c r="F209" s="3">
        <v>58</v>
      </c>
      <c r="G209" s="3">
        <v>404</v>
      </c>
      <c r="H209" s="3">
        <v>383</v>
      </c>
    </row>
    <row r="210" spans="1:8" x14ac:dyDescent="0.25">
      <c r="A210" s="2">
        <v>20161026</v>
      </c>
      <c r="B210" s="3">
        <v>135</v>
      </c>
      <c r="C210" s="3">
        <v>133</v>
      </c>
      <c r="D210" s="3">
        <v>171</v>
      </c>
      <c r="E210" s="3">
        <v>193</v>
      </c>
      <c r="F210" s="3">
        <v>42</v>
      </c>
      <c r="G210" s="3">
        <v>406</v>
      </c>
      <c r="H210" s="3">
        <v>386</v>
      </c>
    </row>
    <row r="211" spans="1:8" x14ac:dyDescent="0.25">
      <c r="A211" s="2">
        <v>20161027</v>
      </c>
      <c r="B211" s="3">
        <v>132</v>
      </c>
      <c r="C211" s="3">
        <v>130</v>
      </c>
      <c r="D211" s="3">
        <v>181</v>
      </c>
      <c r="E211" s="3">
        <v>229</v>
      </c>
      <c r="F211" s="3">
        <v>46</v>
      </c>
      <c r="G211" s="3">
        <v>456</v>
      </c>
      <c r="H211" s="3">
        <v>393</v>
      </c>
    </row>
    <row r="212" spans="1:8" x14ac:dyDescent="0.25">
      <c r="A212" s="2">
        <v>20161028</v>
      </c>
      <c r="B212" s="3">
        <v>122</v>
      </c>
      <c r="C212" s="3">
        <v>120</v>
      </c>
      <c r="D212" s="3">
        <v>199</v>
      </c>
      <c r="E212" s="3">
        <v>172</v>
      </c>
      <c r="F212" s="3">
        <v>59</v>
      </c>
      <c r="G212" s="3">
        <v>430</v>
      </c>
      <c r="H212" s="3">
        <v>424</v>
      </c>
    </row>
    <row r="213" spans="1:8" x14ac:dyDescent="0.25">
      <c r="A213" s="2">
        <v>20161031</v>
      </c>
      <c r="B213" s="3">
        <v>154</v>
      </c>
      <c r="C213" s="3">
        <v>152</v>
      </c>
      <c r="D213" s="3">
        <v>181</v>
      </c>
      <c r="E213" s="3">
        <v>190</v>
      </c>
      <c r="F213" s="3">
        <v>60</v>
      </c>
      <c r="G213" s="3">
        <v>431</v>
      </c>
      <c r="H213" s="3">
        <v>418</v>
      </c>
    </row>
    <row r="214" spans="1:8" x14ac:dyDescent="0.25">
      <c r="A214" s="2" t="s">
        <v>33</v>
      </c>
      <c r="B214" s="3">
        <v>16776</v>
      </c>
      <c r="C214" s="3">
        <v>16002</v>
      </c>
      <c r="D214" s="3">
        <v>33326</v>
      </c>
      <c r="E214" s="3">
        <v>33754</v>
      </c>
      <c r="F214" s="3">
        <v>6944</v>
      </c>
      <c r="G214" s="3">
        <v>74024</v>
      </c>
      <c r="H214" s="3">
        <v>70485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2"/>
  <sheetViews>
    <sheetView topLeftCell="Y1" workbookViewId="0">
      <pane ySplit="1" topLeftCell="A92" activePane="bottomLeft" state="frozen"/>
      <selection pane="bottomLeft" activeCell="G217" sqref="G217"/>
    </sheetView>
  </sheetViews>
  <sheetFormatPr baseColWidth="10" defaultColWidth="9.140625" defaultRowHeight="15" x14ac:dyDescent="0.25"/>
  <cols>
    <col min="1" max="1" width="9" bestFit="1" customWidth="1"/>
    <col min="2" max="2" width="14.7109375" customWidth="1"/>
    <col min="3" max="3" width="13.140625" customWidth="1"/>
    <col min="4" max="4" width="20.85546875" customWidth="1"/>
    <col min="5" max="5" width="22.42578125" customWidth="1"/>
    <col min="6" max="6" width="21" customWidth="1"/>
    <col min="7" max="7" width="17.28515625" customWidth="1"/>
    <col min="8" max="8" width="15.7109375" customWidth="1"/>
    <col min="9" max="9" width="23.140625" customWidth="1"/>
    <col min="10" max="10" width="24.7109375" customWidth="1"/>
    <col min="11" max="11" width="23.28515625" customWidth="1"/>
    <col min="12" max="12" width="22.5703125" customWidth="1"/>
    <col min="13" max="13" width="19.42578125" customWidth="1"/>
    <col min="14" max="14" width="29.140625" customWidth="1"/>
    <col min="15" max="15" width="18.7109375" customWidth="1"/>
    <col min="16" max="16" width="17.140625" customWidth="1"/>
    <col min="17" max="17" width="24.85546875" customWidth="1"/>
    <col min="18" max="18" width="26.42578125" customWidth="1"/>
    <col min="19" max="19" width="25" customWidth="1"/>
    <col min="20" max="20" width="21.28515625" customWidth="1"/>
    <col min="21" max="21" width="19.7109375" customWidth="1"/>
    <col min="22" max="22" width="27.140625" customWidth="1"/>
    <col min="23" max="23" width="28.7109375" customWidth="1"/>
    <col min="24" max="24" width="27.28515625" customWidth="1"/>
    <col min="25" max="25" width="21.140625" customWidth="1"/>
    <col min="26" max="26" width="26.5703125" customWidth="1"/>
    <col min="27" max="27" width="23.42578125" customWidth="1"/>
    <col min="28" max="28" width="33.140625" customWidth="1"/>
    <col min="29" max="29" width="32" customWidth="1"/>
    <col min="30" max="30" width="31" customWidth="1"/>
    <col min="31" max="31" width="21.140625" customWidth="1"/>
    <col min="32" max="32" width="15.85546875" customWidth="1"/>
    <col min="33" max="33" width="12.28515625" bestFit="1" customWidth="1"/>
  </cols>
  <sheetData>
    <row r="1" spans="1:34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t="s">
        <v>62</v>
      </c>
      <c r="AH1" t="s">
        <v>63</v>
      </c>
    </row>
    <row r="2" spans="1:34" x14ac:dyDescent="0.25">
      <c r="A2" s="19">
        <v>20160104</v>
      </c>
      <c r="B2" s="19">
        <v>279</v>
      </c>
      <c r="C2" s="19">
        <v>56</v>
      </c>
      <c r="D2" s="19">
        <v>102</v>
      </c>
      <c r="E2" s="19">
        <v>131</v>
      </c>
      <c r="F2" s="19">
        <v>46</v>
      </c>
      <c r="G2" s="19">
        <v>279</v>
      </c>
      <c r="H2" s="19">
        <v>56</v>
      </c>
      <c r="I2" s="19">
        <v>102</v>
      </c>
      <c r="J2" s="19">
        <v>131</v>
      </c>
      <c r="K2" s="19">
        <v>46</v>
      </c>
      <c r="L2" s="19">
        <v>157345.07250000001</v>
      </c>
      <c r="M2" s="19">
        <v>58441.056519999998</v>
      </c>
      <c r="N2" s="19">
        <v>0</v>
      </c>
      <c r="O2" s="19">
        <v>279</v>
      </c>
      <c r="P2" s="19">
        <v>56</v>
      </c>
      <c r="Q2" s="19">
        <v>102</v>
      </c>
      <c r="R2" s="19">
        <v>131</v>
      </c>
      <c r="S2" s="19">
        <v>46</v>
      </c>
      <c r="T2" s="19">
        <v>279</v>
      </c>
      <c r="U2" s="19">
        <v>56</v>
      </c>
      <c r="V2" s="19">
        <v>102</v>
      </c>
      <c r="W2" s="19">
        <v>131</v>
      </c>
      <c r="X2" s="19">
        <v>46</v>
      </c>
      <c r="Y2" s="19">
        <v>4</v>
      </c>
      <c r="Z2" s="19">
        <v>157345.07250000001</v>
      </c>
      <c r="AA2" s="19">
        <v>58441.056519999998</v>
      </c>
      <c r="AB2" s="19">
        <v>0</v>
      </c>
      <c r="AC2" s="19">
        <v>2.8258725</v>
      </c>
      <c r="AD2" s="19">
        <v>-0.32974249999999999</v>
      </c>
      <c r="AE2" s="19">
        <v>57</v>
      </c>
      <c r="AF2" s="19">
        <v>4</v>
      </c>
      <c r="AG2">
        <f>Table5[[#This Row],[VAN_deliverywieghtPerCapacity]]/Table5[[#This Row],[NumberOfusedVans]]</f>
        <v>0.706468125</v>
      </c>
      <c r="AH2">
        <f>ABS(Table5[[#This Row],[VAN_pickUpWieghtPerCapacity]])/Table5[[#This Row],[NumberOfusedVans]]</f>
        <v>8.2435624999999998E-2</v>
      </c>
    </row>
    <row r="3" spans="1:34" x14ac:dyDescent="0.25">
      <c r="A3" s="19">
        <v>20160105</v>
      </c>
      <c r="B3" s="19">
        <v>279</v>
      </c>
      <c r="C3" s="19">
        <v>56</v>
      </c>
      <c r="D3" s="19">
        <v>123</v>
      </c>
      <c r="E3" s="19">
        <v>128</v>
      </c>
      <c r="F3" s="19">
        <v>28</v>
      </c>
      <c r="G3" s="19">
        <v>279</v>
      </c>
      <c r="H3" s="19">
        <v>33</v>
      </c>
      <c r="I3" s="19">
        <v>123</v>
      </c>
      <c r="J3" s="19">
        <v>128</v>
      </c>
      <c r="K3" s="19">
        <v>28</v>
      </c>
      <c r="L3" s="19">
        <v>175592.76550000001</v>
      </c>
      <c r="M3" s="19">
        <v>59003.348899999997</v>
      </c>
      <c r="N3" s="19">
        <v>23</v>
      </c>
      <c r="O3" s="19">
        <v>279</v>
      </c>
      <c r="P3" s="19">
        <v>56</v>
      </c>
      <c r="Q3" s="19">
        <v>123</v>
      </c>
      <c r="R3" s="19">
        <v>128</v>
      </c>
      <c r="S3" s="19">
        <v>28</v>
      </c>
      <c r="T3" s="19">
        <v>279</v>
      </c>
      <c r="U3" s="19">
        <v>33</v>
      </c>
      <c r="V3" s="19">
        <v>123</v>
      </c>
      <c r="W3" s="19">
        <v>128</v>
      </c>
      <c r="X3" s="19">
        <v>28</v>
      </c>
      <c r="Y3" s="19">
        <v>3</v>
      </c>
      <c r="Z3" s="19">
        <v>175592.76550000001</v>
      </c>
      <c r="AA3" s="19">
        <v>59003.348899999997</v>
      </c>
      <c r="AB3" s="19">
        <v>23</v>
      </c>
      <c r="AC3" s="19">
        <v>1.4945575</v>
      </c>
      <c r="AD3" s="19">
        <v>-0.27666249999999998</v>
      </c>
      <c r="AE3" s="19">
        <v>65</v>
      </c>
      <c r="AF3" s="19">
        <v>3</v>
      </c>
      <c r="AG3">
        <f>Table5[[#This Row],[VAN_deliverywieghtPerCapacity]]/Table5[[#This Row],[NumberOfusedVans]]</f>
        <v>0.49818583333333333</v>
      </c>
      <c r="AH3">
        <f>ABS(Table5[[#This Row],[VAN_pickUpWieghtPerCapacity]])/Table5[[#This Row],[NumberOfusedVans]]</f>
        <v>9.2220833333333321E-2</v>
      </c>
    </row>
    <row r="4" spans="1:34" x14ac:dyDescent="0.25">
      <c r="A4" s="19">
        <v>20160106</v>
      </c>
      <c r="B4" s="19">
        <v>309</v>
      </c>
      <c r="C4" s="19">
        <v>84</v>
      </c>
      <c r="D4" s="19">
        <v>124</v>
      </c>
      <c r="E4" s="19">
        <v>171</v>
      </c>
      <c r="F4" s="19">
        <v>14</v>
      </c>
      <c r="G4" s="19">
        <v>309</v>
      </c>
      <c r="H4" s="19">
        <v>84</v>
      </c>
      <c r="I4" s="19">
        <v>124</v>
      </c>
      <c r="J4" s="19">
        <v>171</v>
      </c>
      <c r="K4" s="19">
        <v>14</v>
      </c>
      <c r="L4" s="19">
        <v>334473.55200000003</v>
      </c>
      <c r="M4" s="19">
        <v>79542.619680000003</v>
      </c>
      <c r="N4" s="19">
        <v>0</v>
      </c>
      <c r="O4" s="19">
        <v>309</v>
      </c>
      <c r="P4" s="19">
        <v>84</v>
      </c>
      <c r="Q4" s="19">
        <v>124</v>
      </c>
      <c r="R4" s="19">
        <v>171</v>
      </c>
      <c r="S4" s="19">
        <v>14</v>
      </c>
      <c r="T4" s="19">
        <v>309</v>
      </c>
      <c r="U4" s="19">
        <v>84</v>
      </c>
      <c r="V4" s="19">
        <v>124</v>
      </c>
      <c r="W4" s="19">
        <v>171</v>
      </c>
      <c r="X4" s="19">
        <v>14</v>
      </c>
      <c r="Y4" s="19">
        <v>4</v>
      </c>
      <c r="Z4" s="19">
        <v>334473.55200000003</v>
      </c>
      <c r="AA4" s="19">
        <v>79542.619680000003</v>
      </c>
      <c r="AB4" s="19">
        <v>0</v>
      </c>
      <c r="AC4" s="19">
        <v>2.1815850000000001</v>
      </c>
      <c r="AD4" s="19">
        <v>-0.23478125</v>
      </c>
      <c r="AE4" s="19">
        <v>72</v>
      </c>
      <c r="AF4" s="19">
        <v>4</v>
      </c>
      <c r="AG4">
        <f>Table5[[#This Row],[VAN_deliverywieghtPerCapacity]]/Table5[[#This Row],[NumberOfusedVans]]</f>
        <v>0.54539625000000003</v>
      </c>
      <c r="AH4">
        <f>ABS(Table5[[#This Row],[VAN_pickUpWieghtPerCapacity]])/Table5[[#This Row],[NumberOfusedVans]]</f>
        <v>5.8695312499999999E-2</v>
      </c>
    </row>
    <row r="5" spans="1:34" x14ac:dyDescent="0.25">
      <c r="A5" s="19">
        <v>20160107</v>
      </c>
      <c r="B5" s="19">
        <v>230</v>
      </c>
      <c r="C5" s="19">
        <v>51</v>
      </c>
      <c r="D5" s="19">
        <v>135</v>
      </c>
      <c r="E5" s="19">
        <v>91</v>
      </c>
      <c r="F5" s="19">
        <v>4</v>
      </c>
      <c r="G5" s="19">
        <v>230</v>
      </c>
      <c r="H5" s="19">
        <v>51</v>
      </c>
      <c r="I5" s="19">
        <v>135</v>
      </c>
      <c r="J5" s="19">
        <v>91</v>
      </c>
      <c r="K5" s="19">
        <v>4</v>
      </c>
      <c r="L5" s="19">
        <v>144184.2193</v>
      </c>
      <c r="M5" s="19">
        <v>48856.579740000001</v>
      </c>
      <c r="N5" s="19">
        <v>0</v>
      </c>
      <c r="O5" s="19">
        <v>230</v>
      </c>
      <c r="P5" s="19">
        <v>51</v>
      </c>
      <c r="Q5" s="19">
        <v>135</v>
      </c>
      <c r="R5" s="19">
        <v>91</v>
      </c>
      <c r="S5" s="19">
        <v>4</v>
      </c>
      <c r="T5" s="19">
        <v>230</v>
      </c>
      <c r="U5" s="19">
        <v>51</v>
      </c>
      <c r="V5" s="19">
        <v>135</v>
      </c>
      <c r="W5" s="19">
        <v>91</v>
      </c>
      <c r="X5" s="19">
        <v>4</v>
      </c>
      <c r="Y5" s="19">
        <v>3</v>
      </c>
      <c r="Z5" s="19">
        <v>144184.2193</v>
      </c>
      <c r="AA5" s="19">
        <v>48856.579740000001</v>
      </c>
      <c r="AB5" s="19">
        <v>0</v>
      </c>
      <c r="AC5" s="19">
        <v>1.68612125</v>
      </c>
      <c r="AD5" s="19">
        <v>-0.39819874999999999</v>
      </c>
      <c r="AE5" s="19">
        <v>35</v>
      </c>
      <c r="AF5" s="19">
        <v>3</v>
      </c>
      <c r="AG5">
        <f>Table5[[#This Row],[VAN_deliverywieghtPerCapacity]]/Table5[[#This Row],[NumberOfusedVans]]</f>
        <v>0.56204041666666671</v>
      </c>
      <c r="AH5">
        <f>ABS(Table5[[#This Row],[VAN_pickUpWieghtPerCapacity]])/Table5[[#This Row],[NumberOfusedVans]]</f>
        <v>0.13273291666666667</v>
      </c>
    </row>
    <row r="6" spans="1:34" x14ac:dyDescent="0.25">
      <c r="A6" s="19">
        <v>20160108</v>
      </c>
      <c r="B6" s="19">
        <v>319</v>
      </c>
      <c r="C6" s="19">
        <v>70</v>
      </c>
      <c r="D6" s="19">
        <v>62</v>
      </c>
      <c r="E6" s="19">
        <v>216</v>
      </c>
      <c r="F6" s="19">
        <v>41</v>
      </c>
      <c r="G6" s="19">
        <v>319</v>
      </c>
      <c r="H6" s="19">
        <v>66</v>
      </c>
      <c r="I6" s="19">
        <v>62</v>
      </c>
      <c r="J6" s="19">
        <v>216</v>
      </c>
      <c r="K6" s="19">
        <v>41</v>
      </c>
      <c r="L6" s="19">
        <v>168171.83679999999</v>
      </c>
      <c r="M6" s="19">
        <v>61815.46531</v>
      </c>
      <c r="N6" s="19">
        <v>4</v>
      </c>
      <c r="O6" s="19">
        <v>319</v>
      </c>
      <c r="P6" s="19">
        <v>70</v>
      </c>
      <c r="Q6" s="19">
        <v>62</v>
      </c>
      <c r="R6" s="19">
        <v>216</v>
      </c>
      <c r="S6" s="19">
        <v>41</v>
      </c>
      <c r="T6" s="19">
        <v>319</v>
      </c>
      <c r="U6" s="19">
        <v>66</v>
      </c>
      <c r="V6" s="19">
        <v>62</v>
      </c>
      <c r="W6" s="19">
        <v>216</v>
      </c>
      <c r="X6" s="19">
        <v>41</v>
      </c>
      <c r="Y6" s="19">
        <v>4</v>
      </c>
      <c r="Z6" s="19">
        <v>168171.83679999999</v>
      </c>
      <c r="AA6" s="19">
        <v>61815.46531</v>
      </c>
      <c r="AB6" s="19">
        <v>4</v>
      </c>
      <c r="AC6" s="19">
        <v>2.4306412499999999</v>
      </c>
      <c r="AD6" s="19">
        <v>-0.38567125000000002</v>
      </c>
      <c r="AE6" s="19">
        <v>99</v>
      </c>
      <c r="AF6" s="19">
        <v>4</v>
      </c>
      <c r="AG6">
        <f>Table5[[#This Row],[VAN_deliverywieghtPerCapacity]]/Table5[[#This Row],[NumberOfusedVans]]</f>
        <v>0.60766031249999997</v>
      </c>
      <c r="AH6">
        <f>ABS(Table5[[#This Row],[VAN_pickUpWieghtPerCapacity]])/Table5[[#This Row],[NumberOfusedVans]]</f>
        <v>9.6417812500000005E-2</v>
      </c>
    </row>
    <row r="7" spans="1:34" x14ac:dyDescent="0.25">
      <c r="A7" s="19">
        <v>20160111</v>
      </c>
      <c r="B7" s="19">
        <v>355</v>
      </c>
      <c r="C7" s="19">
        <v>68</v>
      </c>
      <c r="D7" s="19">
        <v>178</v>
      </c>
      <c r="E7" s="19">
        <v>165</v>
      </c>
      <c r="F7" s="19">
        <v>12</v>
      </c>
      <c r="G7" s="19">
        <v>355</v>
      </c>
      <c r="H7" s="19">
        <v>68</v>
      </c>
      <c r="I7" s="19">
        <v>178</v>
      </c>
      <c r="J7" s="19">
        <v>165</v>
      </c>
      <c r="K7" s="19">
        <v>12</v>
      </c>
      <c r="L7" s="19">
        <v>349372.81069999997</v>
      </c>
      <c r="M7" s="19">
        <v>86403.552960000001</v>
      </c>
      <c r="N7" s="19">
        <v>0</v>
      </c>
      <c r="O7" s="19">
        <v>355</v>
      </c>
      <c r="P7" s="19">
        <v>68</v>
      </c>
      <c r="Q7" s="19">
        <v>178</v>
      </c>
      <c r="R7" s="19">
        <v>165</v>
      </c>
      <c r="S7" s="19">
        <v>12</v>
      </c>
      <c r="T7" s="19">
        <v>355</v>
      </c>
      <c r="U7" s="19">
        <v>68</v>
      </c>
      <c r="V7" s="19">
        <v>178</v>
      </c>
      <c r="W7" s="19">
        <v>165</v>
      </c>
      <c r="X7" s="19">
        <v>12</v>
      </c>
      <c r="Y7" s="19">
        <v>5</v>
      </c>
      <c r="Z7" s="19">
        <v>349372.81069999997</v>
      </c>
      <c r="AA7" s="19">
        <v>86403.552960000001</v>
      </c>
      <c r="AB7" s="19">
        <v>0</v>
      </c>
      <c r="AC7" s="19">
        <v>3.2962600000000002</v>
      </c>
      <c r="AD7" s="19">
        <v>-0.48430499999999999</v>
      </c>
      <c r="AE7" s="19">
        <v>68</v>
      </c>
      <c r="AF7" s="19">
        <v>5</v>
      </c>
      <c r="AG7">
        <f>Table5[[#This Row],[VAN_deliverywieghtPerCapacity]]/Table5[[#This Row],[NumberOfusedVans]]</f>
        <v>0.65925200000000006</v>
      </c>
      <c r="AH7">
        <f>ABS(Table5[[#This Row],[VAN_pickUpWieghtPerCapacity]])/Table5[[#This Row],[NumberOfusedVans]]</f>
        <v>9.6861000000000003E-2</v>
      </c>
    </row>
    <row r="8" spans="1:34" x14ac:dyDescent="0.25">
      <c r="A8" s="19">
        <v>20160112</v>
      </c>
      <c r="B8" s="19">
        <v>306</v>
      </c>
      <c r="C8" s="19">
        <v>70</v>
      </c>
      <c r="D8" s="19">
        <v>121</v>
      </c>
      <c r="E8" s="19">
        <v>147</v>
      </c>
      <c r="F8" s="19">
        <v>38</v>
      </c>
      <c r="G8" s="19">
        <v>306</v>
      </c>
      <c r="H8" s="19">
        <v>69</v>
      </c>
      <c r="I8" s="19">
        <v>121</v>
      </c>
      <c r="J8" s="19">
        <v>147</v>
      </c>
      <c r="K8" s="19">
        <v>38</v>
      </c>
      <c r="L8" s="19">
        <v>236746.8947</v>
      </c>
      <c r="M8" s="19">
        <v>70387.220530000006</v>
      </c>
      <c r="N8" s="19">
        <v>1</v>
      </c>
      <c r="O8" s="19">
        <v>306</v>
      </c>
      <c r="P8" s="19">
        <v>70</v>
      </c>
      <c r="Q8" s="19">
        <v>121</v>
      </c>
      <c r="R8" s="19">
        <v>147</v>
      </c>
      <c r="S8" s="19">
        <v>38</v>
      </c>
      <c r="T8" s="19">
        <v>306</v>
      </c>
      <c r="U8" s="19">
        <v>69</v>
      </c>
      <c r="V8" s="19">
        <v>121</v>
      </c>
      <c r="W8" s="19">
        <v>147</v>
      </c>
      <c r="X8" s="19">
        <v>38</v>
      </c>
      <c r="Y8" s="19">
        <v>4</v>
      </c>
      <c r="Z8" s="19">
        <v>236746.8947</v>
      </c>
      <c r="AA8" s="19">
        <v>70387.220530000006</v>
      </c>
      <c r="AB8" s="19">
        <v>1</v>
      </c>
      <c r="AC8" s="19">
        <v>2.4077062499999999</v>
      </c>
      <c r="AD8" s="19">
        <v>-0.56978499999999999</v>
      </c>
      <c r="AE8" s="19">
        <v>84</v>
      </c>
      <c r="AF8" s="19">
        <v>4</v>
      </c>
      <c r="AG8">
        <f>Table5[[#This Row],[VAN_deliverywieghtPerCapacity]]/Table5[[#This Row],[NumberOfusedVans]]</f>
        <v>0.60192656249999998</v>
      </c>
      <c r="AH8">
        <f>ABS(Table5[[#This Row],[VAN_pickUpWieghtPerCapacity]])/Table5[[#This Row],[NumberOfusedVans]]</f>
        <v>0.14244625</v>
      </c>
    </row>
    <row r="9" spans="1:34" x14ac:dyDescent="0.25">
      <c r="A9" s="19">
        <v>20160113</v>
      </c>
      <c r="B9" s="19">
        <v>332</v>
      </c>
      <c r="C9" s="19">
        <v>66</v>
      </c>
      <c r="D9" s="19">
        <v>145</v>
      </c>
      <c r="E9" s="19">
        <v>160</v>
      </c>
      <c r="F9" s="19">
        <v>27</v>
      </c>
      <c r="G9" s="19">
        <v>332</v>
      </c>
      <c r="H9" s="19">
        <v>66</v>
      </c>
      <c r="I9" s="19">
        <v>145</v>
      </c>
      <c r="J9" s="19">
        <v>160</v>
      </c>
      <c r="K9" s="19">
        <v>27</v>
      </c>
      <c r="L9" s="19">
        <v>467454.50530000002</v>
      </c>
      <c r="M9" s="19">
        <v>94030.905469999998</v>
      </c>
      <c r="N9" s="19">
        <v>0</v>
      </c>
      <c r="O9" s="19">
        <v>332</v>
      </c>
      <c r="P9" s="19">
        <v>66</v>
      </c>
      <c r="Q9" s="19">
        <v>145</v>
      </c>
      <c r="R9" s="19">
        <v>160</v>
      </c>
      <c r="S9" s="19">
        <v>27</v>
      </c>
      <c r="T9" s="19">
        <v>332</v>
      </c>
      <c r="U9" s="19">
        <v>66</v>
      </c>
      <c r="V9" s="19">
        <v>145</v>
      </c>
      <c r="W9" s="19">
        <v>160</v>
      </c>
      <c r="X9" s="19">
        <v>27</v>
      </c>
      <c r="Y9" s="19">
        <v>5</v>
      </c>
      <c r="Z9" s="19">
        <v>467454.50530000002</v>
      </c>
      <c r="AA9" s="19">
        <v>94030.905469999998</v>
      </c>
      <c r="AB9" s="19">
        <v>0</v>
      </c>
      <c r="AC9" s="19">
        <v>2.9343750000000002</v>
      </c>
      <c r="AD9" s="19">
        <v>-0.36288749999999997</v>
      </c>
      <c r="AE9" s="19">
        <v>60</v>
      </c>
      <c r="AF9" s="19">
        <v>5</v>
      </c>
      <c r="AG9">
        <f>Table5[[#This Row],[VAN_deliverywieghtPerCapacity]]/Table5[[#This Row],[NumberOfusedVans]]</f>
        <v>0.58687500000000004</v>
      </c>
      <c r="AH9">
        <f>ABS(Table5[[#This Row],[VAN_pickUpWieghtPerCapacity]])/Table5[[#This Row],[NumberOfusedVans]]</f>
        <v>7.2577499999999989E-2</v>
      </c>
    </row>
    <row r="10" spans="1:34" x14ac:dyDescent="0.25">
      <c r="A10" s="19">
        <v>20160114</v>
      </c>
      <c r="B10" s="19">
        <v>327</v>
      </c>
      <c r="C10" s="19">
        <v>65</v>
      </c>
      <c r="D10" s="19">
        <v>110</v>
      </c>
      <c r="E10" s="19">
        <v>189</v>
      </c>
      <c r="F10" s="19">
        <v>28</v>
      </c>
      <c r="G10" s="19">
        <v>327</v>
      </c>
      <c r="H10" s="19">
        <v>65</v>
      </c>
      <c r="I10" s="19">
        <v>110</v>
      </c>
      <c r="J10" s="19">
        <v>189</v>
      </c>
      <c r="K10" s="19">
        <v>28</v>
      </c>
      <c r="L10" s="19">
        <v>254110.2856</v>
      </c>
      <c r="M10" s="19">
        <v>73989.925700000007</v>
      </c>
      <c r="N10" s="19">
        <v>0</v>
      </c>
      <c r="O10" s="19">
        <v>327</v>
      </c>
      <c r="P10" s="19">
        <v>65</v>
      </c>
      <c r="Q10" s="19">
        <v>110</v>
      </c>
      <c r="R10" s="19">
        <v>189</v>
      </c>
      <c r="S10" s="19">
        <v>28</v>
      </c>
      <c r="T10" s="19">
        <v>327</v>
      </c>
      <c r="U10" s="19">
        <v>65</v>
      </c>
      <c r="V10" s="19">
        <v>110</v>
      </c>
      <c r="W10" s="19">
        <v>189</v>
      </c>
      <c r="X10" s="19">
        <v>28</v>
      </c>
      <c r="Y10" s="19">
        <v>4</v>
      </c>
      <c r="Z10" s="19">
        <v>254110.2856</v>
      </c>
      <c r="AA10" s="19">
        <v>73989.925700000007</v>
      </c>
      <c r="AB10" s="19">
        <v>0</v>
      </c>
      <c r="AC10" s="19">
        <v>2.4197899999999999</v>
      </c>
      <c r="AD10" s="19">
        <v>-0.34081875</v>
      </c>
      <c r="AE10" s="19">
        <v>74</v>
      </c>
      <c r="AF10" s="19">
        <v>4</v>
      </c>
      <c r="AG10">
        <f>Table5[[#This Row],[VAN_deliverywieghtPerCapacity]]/Table5[[#This Row],[NumberOfusedVans]]</f>
        <v>0.60494749999999997</v>
      </c>
      <c r="AH10">
        <f>ABS(Table5[[#This Row],[VAN_pickUpWieghtPerCapacity]])/Table5[[#This Row],[NumberOfusedVans]]</f>
        <v>8.5204687500000001E-2</v>
      </c>
    </row>
    <row r="11" spans="1:34" x14ac:dyDescent="0.25">
      <c r="A11" s="19">
        <v>20160115</v>
      </c>
      <c r="B11" s="19">
        <v>334</v>
      </c>
      <c r="C11" s="19">
        <v>68</v>
      </c>
      <c r="D11" s="19">
        <v>115</v>
      </c>
      <c r="E11" s="19">
        <v>176</v>
      </c>
      <c r="F11" s="19">
        <v>43</v>
      </c>
      <c r="G11" s="19">
        <v>334</v>
      </c>
      <c r="H11" s="19">
        <v>68</v>
      </c>
      <c r="I11" s="19">
        <v>115</v>
      </c>
      <c r="J11" s="19">
        <v>176</v>
      </c>
      <c r="K11" s="19">
        <v>43</v>
      </c>
      <c r="L11" s="19">
        <v>318894.39179999998</v>
      </c>
      <c r="M11" s="19">
        <v>82820.495269999999</v>
      </c>
      <c r="N11" s="19">
        <v>0</v>
      </c>
      <c r="O11" s="19">
        <v>334</v>
      </c>
      <c r="P11" s="19">
        <v>68</v>
      </c>
      <c r="Q11" s="19">
        <v>115</v>
      </c>
      <c r="R11" s="19">
        <v>176</v>
      </c>
      <c r="S11" s="19">
        <v>43</v>
      </c>
      <c r="T11" s="19">
        <v>334</v>
      </c>
      <c r="U11" s="19">
        <v>68</v>
      </c>
      <c r="V11" s="19">
        <v>115</v>
      </c>
      <c r="W11" s="19">
        <v>176</v>
      </c>
      <c r="X11" s="19">
        <v>43</v>
      </c>
      <c r="Y11" s="19">
        <v>4</v>
      </c>
      <c r="Z11" s="19">
        <v>318894.39179999998</v>
      </c>
      <c r="AA11" s="19">
        <v>82820.495269999999</v>
      </c>
      <c r="AB11" s="19">
        <v>0</v>
      </c>
      <c r="AC11" s="19">
        <v>2.4961937500000002</v>
      </c>
      <c r="AD11" s="19">
        <v>-0.44764375000000001</v>
      </c>
      <c r="AE11" s="19">
        <v>67</v>
      </c>
      <c r="AF11" s="19">
        <v>4</v>
      </c>
      <c r="AG11">
        <f>Table5[[#This Row],[VAN_deliverywieghtPerCapacity]]/Table5[[#This Row],[NumberOfusedVans]]</f>
        <v>0.62404843750000005</v>
      </c>
      <c r="AH11">
        <f>ABS(Table5[[#This Row],[VAN_pickUpWieghtPerCapacity]])/Table5[[#This Row],[NumberOfusedVans]]</f>
        <v>0.1119109375</v>
      </c>
    </row>
    <row r="12" spans="1:34" x14ac:dyDescent="0.25">
      <c r="A12" s="19">
        <v>20160118</v>
      </c>
      <c r="B12" s="19">
        <v>300</v>
      </c>
      <c r="C12" s="19">
        <v>36</v>
      </c>
      <c r="D12" s="19">
        <v>150</v>
      </c>
      <c r="E12" s="19">
        <v>113</v>
      </c>
      <c r="F12" s="19">
        <v>37</v>
      </c>
      <c r="G12" s="19">
        <v>300</v>
      </c>
      <c r="H12" s="19">
        <v>36</v>
      </c>
      <c r="I12" s="19">
        <v>150</v>
      </c>
      <c r="J12" s="19">
        <v>113</v>
      </c>
      <c r="K12" s="19">
        <v>37</v>
      </c>
      <c r="L12" s="19">
        <v>213665.6262</v>
      </c>
      <c r="M12" s="19">
        <v>61829.906360000001</v>
      </c>
      <c r="N12" s="19">
        <v>0</v>
      </c>
      <c r="O12" s="19">
        <v>300</v>
      </c>
      <c r="P12" s="19">
        <v>36</v>
      </c>
      <c r="Q12" s="19">
        <v>150</v>
      </c>
      <c r="R12" s="19">
        <v>113</v>
      </c>
      <c r="S12" s="19">
        <v>37</v>
      </c>
      <c r="T12" s="19">
        <v>300</v>
      </c>
      <c r="U12" s="19">
        <v>36</v>
      </c>
      <c r="V12" s="19">
        <v>150</v>
      </c>
      <c r="W12" s="19">
        <v>113</v>
      </c>
      <c r="X12" s="19">
        <v>37</v>
      </c>
      <c r="Y12" s="19">
        <v>4</v>
      </c>
      <c r="Z12" s="19">
        <v>213665.6262</v>
      </c>
      <c r="AA12" s="19">
        <v>61829.906360000001</v>
      </c>
      <c r="AB12" s="19">
        <v>0</v>
      </c>
      <c r="AC12" s="19">
        <v>2.6014050000000002</v>
      </c>
      <c r="AD12" s="19">
        <v>-0.54543249999999999</v>
      </c>
      <c r="AE12" s="19">
        <v>51</v>
      </c>
      <c r="AF12" s="19">
        <v>4</v>
      </c>
      <c r="AG12">
        <f>Table5[[#This Row],[VAN_deliverywieghtPerCapacity]]/Table5[[#This Row],[NumberOfusedVans]]</f>
        <v>0.65035125000000005</v>
      </c>
      <c r="AH12">
        <f>ABS(Table5[[#This Row],[VAN_pickUpWieghtPerCapacity]])/Table5[[#This Row],[NumberOfusedVans]]</f>
        <v>0.136358125</v>
      </c>
    </row>
    <row r="13" spans="1:34" x14ac:dyDescent="0.25">
      <c r="A13" s="19">
        <v>20160119</v>
      </c>
      <c r="B13" s="19">
        <v>259</v>
      </c>
      <c r="C13" s="19">
        <v>54</v>
      </c>
      <c r="D13" s="19">
        <v>64</v>
      </c>
      <c r="E13" s="19">
        <v>158</v>
      </c>
      <c r="F13" s="19">
        <v>37</v>
      </c>
      <c r="G13" s="19">
        <v>259</v>
      </c>
      <c r="H13" s="19">
        <v>42</v>
      </c>
      <c r="I13" s="19">
        <v>64</v>
      </c>
      <c r="J13" s="19">
        <v>158</v>
      </c>
      <c r="K13" s="19">
        <v>37</v>
      </c>
      <c r="L13" s="19">
        <v>246878.3946</v>
      </c>
      <c r="M13" s="19">
        <v>64099.055520000002</v>
      </c>
      <c r="N13" s="19">
        <v>12</v>
      </c>
      <c r="O13" s="19">
        <v>259</v>
      </c>
      <c r="P13" s="19">
        <v>54</v>
      </c>
      <c r="Q13" s="19">
        <v>64</v>
      </c>
      <c r="R13" s="19">
        <v>158</v>
      </c>
      <c r="S13" s="19">
        <v>37</v>
      </c>
      <c r="T13" s="19">
        <v>259</v>
      </c>
      <c r="U13" s="19">
        <v>42</v>
      </c>
      <c r="V13" s="19">
        <v>64</v>
      </c>
      <c r="W13" s="19">
        <v>158</v>
      </c>
      <c r="X13" s="19">
        <v>37</v>
      </c>
      <c r="Y13" s="19">
        <v>3</v>
      </c>
      <c r="Z13" s="19">
        <v>246878.3946</v>
      </c>
      <c r="AA13" s="19">
        <v>64099.055520000002</v>
      </c>
      <c r="AB13" s="19">
        <v>12</v>
      </c>
      <c r="AC13" s="19">
        <v>2.60995</v>
      </c>
      <c r="AD13" s="19">
        <v>-0.37331874999999998</v>
      </c>
      <c r="AE13" s="19">
        <v>67</v>
      </c>
      <c r="AF13" s="19">
        <v>3</v>
      </c>
      <c r="AG13">
        <f>Table5[[#This Row],[VAN_deliverywieghtPerCapacity]]/Table5[[#This Row],[NumberOfusedVans]]</f>
        <v>0.86998333333333333</v>
      </c>
      <c r="AH13">
        <f>ABS(Table5[[#This Row],[VAN_pickUpWieghtPerCapacity]])/Table5[[#This Row],[NumberOfusedVans]]</f>
        <v>0.12443958333333333</v>
      </c>
    </row>
    <row r="14" spans="1:34" x14ac:dyDescent="0.25">
      <c r="A14" s="19">
        <v>20160120</v>
      </c>
      <c r="B14" s="19">
        <v>318</v>
      </c>
      <c r="C14" s="19">
        <v>63</v>
      </c>
      <c r="D14" s="19">
        <v>134</v>
      </c>
      <c r="E14" s="19">
        <v>157</v>
      </c>
      <c r="F14" s="19">
        <v>27</v>
      </c>
      <c r="G14" s="19">
        <v>318</v>
      </c>
      <c r="H14" s="19">
        <v>63</v>
      </c>
      <c r="I14" s="19">
        <v>134</v>
      </c>
      <c r="J14" s="19">
        <v>157</v>
      </c>
      <c r="K14" s="19">
        <v>27</v>
      </c>
      <c r="L14" s="19">
        <v>313079.73109999998</v>
      </c>
      <c r="M14" s="19">
        <v>78097.175799999997</v>
      </c>
      <c r="N14" s="19">
        <v>0</v>
      </c>
      <c r="O14" s="19">
        <v>318</v>
      </c>
      <c r="P14" s="19">
        <v>63</v>
      </c>
      <c r="Q14" s="19">
        <v>134</v>
      </c>
      <c r="R14" s="19">
        <v>157</v>
      </c>
      <c r="S14" s="19">
        <v>27</v>
      </c>
      <c r="T14" s="19">
        <v>318</v>
      </c>
      <c r="U14" s="19">
        <v>63</v>
      </c>
      <c r="V14" s="19">
        <v>134</v>
      </c>
      <c r="W14" s="19">
        <v>157</v>
      </c>
      <c r="X14" s="19">
        <v>27</v>
      </c>
      <c r="Y14" s="19">
        <v>5</v>
      </c>
      <c r="Z14" s="19">
        <v>313079.73109999998</v>
      </c>
      <c r="AA14" s="19">
        <v>78097.175799999997</v>
      </c>
      <c r="AB14" s="19">
        <v>0</v>
      </c>
      <c r="AC14" s="19">
        <v>3.0810912500000001</v>
      </c>
      <c r="AD14" s="19">
        <v>-0.76548625000000003</v>
      </c>
      <c r="AE14" s="19">
        <v>64</v>
      </c>
      <c r="AF14" s="19">
        <v>5</v>
      </c>
      <c r="AG14">
        <f>Table5[[#This Row],[VAN_deliverywieghtPerCapacity]]/Table5[[#This Row],[NumberOfusedVans]]</f>
        <v>0.61621824999999997</v>
      </c>
      <c r="AH14">
        <f>ABS(Table5[[#This Row],[VAN_pickUpWieghtPerCapacity]])/Table5[[#This Row],[NumberOfusedVans]]</f>
        <v>0.15309725000000002</v>
      </c>
    </row>
    <row r="15" spans="1:34" x14ac:dyDescent="0.25">
      <c r="A15" s="19">
        <v>20160121</v>
      </c>
      <c r="B15" s="19">
        <v>343</v>
      </c>
      <c r="C15" s="19">
        <v>71</v>
      </c>
      <c r="D15" s="19">
        <v>130</v>
      </c>
      <c r="E15" s="19">
        <v>179</v>
      </c>
      <c r="F15" s="19">
        <v>34</v>
      </c>
      <c r="G15" s="19">
        <v>343</v>
      </c>
      <c r="H15" s="19">
        <v>71</v>
      </c>
      <c r="I15" s="19">
        <v>130</v>
      </c>
      <c r="J15" s="19">
        <v>179</v>
      </c>
      <c r="K15" s="19">
        <v>34</v>
      </c>
      <c r="L15" s="19">
        <v>267121.0319</v>
      </c>
      <c r="M15" s="19">
        <v>76120.892869999996</v>
      </c>
      <c r="N15" s="19">
        <v>0</v>
      </c>
      <c r="O15" s="19">
        <v>343</v>
      </c>
      <c r="P15" s="19">
        <v>71</v>
      </c>
      <c r="Q15" s="19">
        <v>130</v>
      </c>
      <c r="R15" s="19">
        <v>179</v>
      </c>
      <c r="S15" s="19">
        <v>34</v>
      </c>
      <c r="T15" s="19">
        <v>343</v>
      </c>
      <c r="U15" s="19">
        <v>71</v>
      </c>
      <c r="V15" s="19">
        <v>130</v>
      </c>
      <c r="W15" s="19">
        <v>179</v>
      </c>
      <c r="X15" s="19">
        <v>34</v>
      </c>
      <c r="Y15" s="19">
        <v>5</v>
      </c>
      <c r="Z15" s="19">
        <v>267121.0319</v>
      </c>
      <c r="AA15" s="19">
        <v>76120.892869999996</v>
      </c>
      <c r="AB15" s="19">
        <v>0</v>
      </c>
      <c r="AC15" s="19">
        <v>2.97709125</v>
      </c>
      <c r="AD15" s="19">
        <v>-0.64790749999999997</v>
      </c>
      <c r="AE15" s="19">
        <v>79</v>
      </c>
      <c r="AF15" s="19">
        <v>5</v>
      </c>
      <c r="AG15">
        <f>Table5[[#This Row],[VAN_deliverywieghtPerCapacity]]/Table5[[#This Row],[NumberOfusedVans]]</f>
        <v>0.59541825000000004</v>
      </c>
      <c r="AH15">
        <f>ABS(Table5[[#This Row],[VAN_pickUpWieghtPerCapacity]])/Table5[[#This Row],[NumberOfusedVans]]</f>
        <v>0.12958149999999999</v>
      </c>
    </row>
    <row r="16" spans="1:34" x14ac:dyDescent="0.25">
      <c r="A16" s="19">
        <v>20160122</v>
      </c>
      <c r="B16" s="19">
        <v>337</v>
      </c>
      <c r="C16" s="19">
        <v>64</v>
      </c>
      <c r="D16" s="19">
        <v>144</v>
      </c>
      <c r="E16" s="19">
        <v>159</v>
      </c>
      <c r="F16" s="19">
        <v>34</v>
      </c>
      <c r="G16" s="19">
        <v>337</v>
      </c>
      <c r="H16" s="19">
        <v>64</v>
      </c>
      <c r="I16" s="19">
        <v>144</v>
      </c>
      <c r="J16" s="19">
        <v>159</v>
      </c>
      <c r="K16" s="19">
        <v>34</v>
      </c>
      <c r="L16" s="19">
        <v>265252.9595</v>
      </c>
      <c r="M16" s="19">
        <v>74392.766359999994</v>
      </c>
      <c r="N16" s="19">
        <v>0</v>
      </c>
      <c r="O16" s="19">
        <v>337</v>
      </c>
      <c r="P16" s="19">
        <v>64</v>
      </c>
      <c r="Q16" s="19">
        <v>144</v>
      </c>
      <c r="R16" s="19">
        <v>159</v>
      </c>
      <c r="S16" s="19">
        <v>34</v>
      </c>
      <c r="T16" s="19">
        <v>337</v>
      </c>
      <c r="U16" s="19">
        <v>64</v>
      </c>
      <c r="V16" s="19">
        <v>144</v>
      </c>
      <c r="W16" s="19">
        <v>159</v>
      </c>
      <c r="X16" s="19">
        <v>34</v>
      </c>
      <c r="Y16" s="19">
        <v>5</v>
      </c>
      <c r="Z16" s="19">
        <v>265252.9595</v>
      </c>
      <c r="AA16" s="19">
        <v>74392.766359999994</v>
      </c>
      <c r="AB16" s="19">
        <v>0</v>
      </c>
      <c r="AC16" s="19">
        <v>3.2475037499999999</v>
      </c>
      <c r="AD16" s="19">
        <v>-0.37081999999999998</v>
      </c>
      <c r="AE16" s="19">
        <v>73</v>
      </c>
      <c r="AF16" s="19">
        <v>5</v>
      </c>
      <c r="AG16">
        <f>Table5[[#This Row],[VAN_deliverywieghtPerCapacity]]/Table5[[#This Row],[NumberOfusedVans]]</f>
        <v>0.64950074999999996</v>
      </c>
      <c r="AH16">
        <f>ABS(Table5[[#This Row],[VAN_pickUpWieghtPerCapacity]])/Table5[[#This Row],[NumberOfusedVans]]</f>
        <v>7.4163999999999994E-2</v>
      </c>
    </row>
    <row r="17" spans="1:34" x14ac:dyDescent="0.25">
      <c r="A17" s="19">
        <v>20160125</v>
      </c>
      <c r="B17" s="19">
        <v>356</v>
      </c>
      <c r="C17" s="19">
        <v>73</v>
      </c>
      <c r="D17" s="19">
        <v>159</v>
      </c>
      <c r="E17" s="19">
        <v>160</v>
      </c>
      <c r="F17" s="19">
        <v>37</v>
      </c>
      <c r="G17" s="19">
        <v>356</v>
      </c>
      <c r="H17" s="19">
        <v>73</v>
      </c>
      <c r="I17" s="19">
        <v>159</v>
      </c>
      <c r="J17" s="19">
        <v>160</v>
      </c>
      <c r="K17" s="19">
        <v>37</v>
      </c>
      <c r="L17" s="19">
        <v>254690.80179999999</v>
      </c>
      <c r="M17" s="19">
        <v>78602.172160000002</v>
      </c>
      <c r="N17" s="19">
        <v>0</v>
      </c>
      <c r="O17" s="19">
        <v>356</v>
      </c>
      <c r="P17" s="19">
        <v>73</v>
      </c>
      <c r="Q17" s="19">
        <v>159</v>
      </c>
      <c r="R17" s="19">
        <v>160</v>
      </c>
      <c r="S17" s="19">
        <v>37</v>
      </c>
      <c r="T17" s="19">
        <v>356</v>
      </c>
      <c r="U17" s="19">
        <v>73</v>
      </c>
      <c r="V17" s="19">
        <v>159</v>
      </c>
      <c r="W17" s="19">
        <v>160</v>
      </c>
      <c r="X17" s="19">
        <v>37</v>
      </c>
      <c r="Y17" s="19">
        <v>5</v>
      </c>
      <c r="Z17" s="19">
        <v>254690.80179999999</v>
      </c>
      <c r="AA17" s="19">
        <v>78602.172160000002</v>
      </c>
      <c r="AB17" s="19">
        <v>0</v>
      </c>
      <c r="AC17" s="19">
        <v>3.2987150000000001</v>
      </c>
      <c r="AD17" s="19">
        <v>-0.48489874999999999</v>
      </c>
      <c r="AE17" s="19">
        <v>69</v>
      </c>
      <c r="AF17" s="19">
        <v>5</v>
      </c>
      <c r="AG17">
        <f>Table5[[#This Row],[VAN_deliverywieghtPerCapacity]]/Table5[[#This Row],[NumberOfusedVans]]</f>
        <v>0.65974299999999997</v>
      </c>
      <c r="AH17">
        <f>ABS(Table5[[#This Row],[VAN_pickUpWieghtPerCapacity]])/Table5[[#This Row],[NumberOfusedVans]]</f>
        <v>9.6979750000000003E-2</v>
      </c>
    </row>
    <row r="18" spans="1:34" x14ac:dyDescent="0.25">
      <c r="A18" s="19">
        <v>20160126</v>
      </c>
      <c r="B18" s="19">
        <v>267</v>
      </c>
      <c r="C18" s="19">
        <v>59</v>
      </c>
      <c r="D18" s="19">
        <v>122</v>
      </c>
      <c r="E18" s="19">
        <v>131</v>
      </c>
      <c r="F18" s="19">
        <v>14</v>
      </c>
      <c r="G18" s="19">
        <v>267</v>
      </c>
      <c r="H18" s="19">
        <v>59</v>
      </c>
      <c r="I18" s="19">
        <v>122</v>
      </c>
      <c r="J18" s="19">
        <v>131</v>
      </c>
      <c r="K18" s="19">
        <v>14</v>
      </c>
      <c r="L18" s="19">
        <v>246195.19149999999</v>
      </c>
      <c r="M18" s="19">
        <v>63557.567230000001</v>
      </c>
      <c r="N18" s="19">
        <v>0</v>
      </c>
      <c r="O18" s="19">
        <v>267</v>
      </c>
      <c r="P18" s="19">
        <v>59</v>
      </c>
      <c r="Q18" s="19">
        <v>122</v>
      </c>
      <c r="R18" s="19">
        <v>131</v>
      </c>
      <c r="S18" s="19">
        <v>14</v>
      </c>
      <c r="T18" s="19">
        <v>267</v>
      </c>
      <c r="U18" s="19">
        <v>59</v>
      </c>
      <c r="V18" s="19">
        <v>122</v>
      </c>
      <c r="W18" s="19">
        <v>131</v>
      </c>
      <c r="X18" s="19">
        <v>14</v>
      </c>
      <c r="Y18" s="19">
        <v>4</v>
      </c>
      <c r="Z18" s="19">
        <v>246195.19149999999</v>
      </c>
      <c r="AA18" s="19">
        <v>63557.567230000001</v>
      </c>
      <c r="AB18" s="19">
        <v>0</v>
      </c>
      <c r="AC18" s="19">
        <v>2.24425125</v>
      </c>
      <c r="AD18" s="19">
        <v>-0.24088875000000001</v>
      </c>
      <c r="AE18" s="19">
        <v>58</v>
      </c>
      <c r="AF18" s="19">
        <v>4</v>
      </c>
      <c r="AG18">
        <f>Table5[[#This Row],[VAN_deliverywieghtPerCapacity]]/Table5[[#This Row],[NumberOfusedVans]]</f>
        <v>0.56106281250000001</v>
      </c>
      <c r="AH18">
        <f>ABS(Table5[[#This Row],[VAN_pickUpWieghtPerCapacity]])/Table5[[#This Row],[NumberOfusedVans]]</f>
        <v>6.0222187500000003E-2</v>
      </c>
    </row>
    <row r="19" spans="1:34" x14ac:dyDescent="0.25">
      <c r="A19" s="19">
        <v>20160127</v>
      </c>
      <c r="B19" s="19">
        <v>231</v>
      </c>
      <c r="C19" s="19">
        <v>35</v>
      </c>
      <c r="D19" s="19">
        <v>110</v>
      </c>
      <c r="E19" s="19">
        <v>109</v>
      </c>
      <c r="F19" s="19">
        <v>12</v>
      </c>
      <c r="G19" s="19">
        <v>231</v>
      </c>
      <c r="H19" s="19">
        <v>35</v>
      </c>
      <c r="I19" s="19">
        <v>110</v>
      </c>
      <c r="J19" s="19">
        <v>109</v>
      </c>
      <c r="K19" s="19">
        <v>12</v>
      </c>
      <c r="L19" s="19">
        <v>193336.5428</v>
      </c>
      <c r="M19" s="19">
        <v>51600.288860000001</v>
      </c>
      <c r="N19" s="19">
        <v>0</v>
      </c>
      <c r="O19" s="19">
        <v>231</v>
      </c>
      <c r="P19" s="19">
        <v>35</v>
      </c>
      <c r="Q19" s="19">
        <v>110</v>
      </c>
      <c r="R19" s="19">
        <v>109</v>
      </c>
      <c r="S19" s="19">
        <v>12</v>
      </c>
      <c r="T19" s="19">
        <v>231</v>
      </c>
      <c r="U19" s="19">
        <v>35</v>
      </c>
      <c r="V19" s="19">
        <v>110</v>
      </c>
      <c r="W19" s="19">
        <v>109</v>
      </c>
      <c r="X19" s="19">
        <v>12</v>
      </c>
      <c r="Y19" s="19">
        <v>4</v>
      </c>
      <c r="Z19" s="19">
        <v>193336.5428</v>
      </c>
      <c r="AA19" s="19">
        <v>51600.288860000001</v>
      </c>
      <c r="AB19" s="19">
        <v>0</v>
      </c>
      <c r="AC19" s="19">
        <v>3.10223</v>
      </c>
      <c r="AD19" s="19">
        <v>-0.26327374999999997</v>
      </c>
      <c r="AE19" s="19">
        <v>44</v>
      </c>
      <c r="AF19" s="19">
        <v>4</v>
      </c>
      <c r="AG19">
        <f>Table5[[#This Row],[VAN_deliverywieghtPerCapacity]]/Table5[[#This Row],[NumberOfusedVans]]</f>
        <v>0.77555750000000001</v>
      </c>
      <c r="AH19">
        <f>ABS(Table5[[#This Row],[VAN_pickUpWieghtPerCapacity]])/Table5[[#This Row],[NumberOfusedVans]]</f>
        <v>6.5818437499999993E-2</v>
      </c>
    </row>
    <row r="20" spans="1:34" x14ac:dyDescent="0.25">
      <c r="A20" s="19">
        <v>20160128</v>
      </c>
      <c r="B20" s="19">
        <v>252</v>
      </c>
      <c r="C20" s="19">
        <v>49</v>
      </c>
      <c r="D20" s="19">
        <v>89</v>
      </c>
      <c r="E20" s="19">
        <v>135</v>
      </c>
      <c r="F20" s="19">
        <v>28</v>
      </c>
      <c r="G20" s="19">
        <v>252</v>
      </c>
      <c r="H20" s="19">
        <v>49</v>
      </c>
      <c r="I20" s="19">
        <v>89</v>
      </c>
      <c r="J20" s="19">
        <v>135</v>
      </c>
      <c r="K20" s="19">
        <v>28</v>
      </c>
      <c r="L20" s="19">
        <v>130688.0968</v>
      </c>
      <c r="M20" s="19">
        <v>48361.92871</v>
      </c>
      <c r="N20" s="19">
        <v>0</v>
      </c>
      <c r="O20" s="19">
        <v>252</v>
      </c>
      <c r="P20" s="19">
        <v>49</v>
      </c>
      <c r="Q20" s="19">
        <v>89</v>
      </c>
      <c r="R20" s="19">
        <v>135</v>
      </c>
      <c r="S20" s="19">
        <v>28</v>
      </c>
      <c r="T20" s="19">
        <v>252</v>
      </c>
      <c r="U20" s="19">
        <v>49</v>
      </c>
      <c r="V20" s="19">
        <v>89</v>
      </c>
      <c r="W20" s="19">
        <v>135</v>
      </c>
      <c r="X20" s="19">
        <v>28</v>
      </c>
      <c r="Y20" s="19">
        <v>4</v>
      </c>
      <c r="Z20" s="19">
        <v>130688.0968</v>
      </c>
      <c r="AA20" s="19">
        <v>48361.92871</v>
      </c>
      <c r="AB20" s="19">
        <v>0</v>
      </c>
      <c r="AC20" s="19">
        <v>3.5972987500000002</v>
      </c>
      <c r="AD20" s="19">
        <v>-0.40080500000000002</v>
      </c>
      <c r="AE20" s="19">
        <v>52</v>
      </c>
      <c r="AF20" s="19">
        <v>4</v>
      </c>
      <c r="AG20">
        <f>Table5[[#This Row],[VAN_deliverywieghtPerCapacity]]/Table5[[#This Row],[NumberOfusedVans]]</f>
        <v>0.89932468750000005</v>
      </c>
      <c r="AH20">
        <f>ABS(Table5[[#This Row],[VAN_pickUpWieghtPerCapacity]])/Table5[[#This Row],[NumberOfusedVans]]</f>
        <v>0.10020125000000001</v>
      </c>
    </row>
    <row r="21" spans="1:34" x14ac:dyDescent="0.25">
      <c r="A21" s="19">
        <v>20160129</v>
      </c>
      <c r="B21" s="19">
        <v>272</v>
      </c>
      <c r="C21" s="19">
        <v>77</v>
      </c>
      <c r="D21" s="19">
        <v>108</v>
      </c>
      <c r="E21" s="19">
        <v>138</v>
      </c>
      <c r="F21" s="19">
        <v>26</v>
      </c>
      <c r="G21" s="19">
        <v>272</v>
      </c>
      <c r="H21" s="19">
        <v>77</v>
      </c>
      <c r="I21" s="19">
        <v>108</v>
      </c>
      <c r="J21" s="19">
        <v>138</v>
      </c>
      <c r="K21" s="19">
        <v>26</v>
      </c>
      <c r="L21" s="19">
        <v>293122.44679999998</v>
      </c>
      <c r="M21" s="19">
        <v>72341.020210000002</v>
      </c>
      <c r="N21" s="19">
        <v>0</v>
      </c>
      <c r="O21" s="19">
        <v>272</v>
      </c>
      <c r="P21" s="19">
        <v>77</v>
      </c>
      <c r="Q21" s="19">
        <v>108</v>
      </c>
      <c r="R21" s="19">
        <v>138</v>
      </c>
      <c r="S21" s="19">
        <v>26</v>
      </c>
      <c r="T21" s="19">
        <v>272</v>
      </c>
      <c r="U21" s="19">
        <v>77</v>
      </c>
      <c r="V21" s="19">
        <v>108</v>
      </c>
      <c r="W21" s="19">
        <v>138</v>
      </c>
      <c r="X21" s="19">
        <v>26</v>
      </c>
      <c r="Y21" s="19">
        <v>4</v>
      </c>
      <c r="Z21" s="19">
        <v>293122.44679999998</v>
      </c>
      <c r="AA21" s="19">
        <v>72341.020210000002</v>
      </c>
      <c r="AB21" s="19">
        <v>0</v>
      </c>
      <c r="AC21" s="19">
        <v>2.7823862500000001</v>
      </c>
      <c r="AD21" s="19">
        <v>-0.79562124999999995</v>
      </c>
      <c r="AE21" s="19">
        <v>72</v>
      </c>
      <c r="AF21" s="19">
        <v>4</v>
      </c>
      <c r="AG21">
        <f>Table5[[#This Row],[VAN_deliverywieghtPerCapacity]]/Table5[[#This Row],[NumberOfusedVans]]</f>
        <v>0.69559656250000002</v>
      </c>
      <c r="AH21">
        <f>ABS(Table5[[#This Row],[VAN_pickUpWieghtPerCapacity]])/Table5[[#This Row],[NumberOfusedVans]]</f>
        <v>0.19890531249999999</v>
      </c>
    </row>
    <row r="22" spans="1:34" x14ac:dyDescent="0.25">
      <c r="A22" s="19">
        <v>20160201</v>
      </c>
      <c r="B22" s="19">
        <v>344</v>
      </c>
      <c r="C22" s="19">
        <v>67</v>
      </c>
      <c r="D22" s="19">
        <v>185</v>
      </c>
      <c r="E22" s="19">
        <v>133</v>
      </c>
      <c r="F22" s="19">
        <v>26</v>
      </c>
      <c r="G22" s="19">
        <v>344</v>
      </c>
      <c r="H22" s="19">
        <v>62</v>
      </c>
      <c r="I22" s="19">
        <v>185</v>
      </c>
      <c r="J22" s="19">
        <v>133</v>
      </c>
      <c r="K22" s="19">
        <v>26</v>
      </c>
      <c r="L22" s="19">
        <v>273812.57909999997</v>
      </c>
      <c r="M22" s="19">
        <v>77443.132119999995</v>
      </c>
      <c r="N22" s="19">
        <v>5</v>
      </c>
      <c r="O22" s="19">
        <v>344</v>
      </c>
      <c r="P22" s="19">
        <v>67</v>
      </c>
      <c r="Q22" s="19">
        <v>185</v>
      </c>
      <c r="R22" s="19">
        <v>133</v>
      </c>
      <c r="S22" s="19">
        <v>26</v>
      </c>
      <c r="T22" s="19">
        <v>344</v>
      </c>
      <c r="U22" s="19">
        <v>62</v>
      </c>
      <c r="V22" s="19">
        <v>185</v>
      </c>
      <c r="W22" s="19">
        <v>133</v>
      </c>
      <c r="X22" s="19">
        <v>26</v>
      </c>
      <c r="Y22" s="19">
        <v>4</v>
      </c>
      <c r="Z22" s="19">
        <v>273812.57909999997</v>
      </c>
      <c r="AA22" s="19">
        <v>77443.132119999995</v>
      </c>
      <c r="AB22" s="19">
        <v>5</v>
      </c>
      <c r="AC22" s="19">
        <v>2.8276237499999999</v>
      </c>
      <c r="AD22" s="19">
        <v>-0.50273749999999995</v>
      </c>
      <c r="AE22" s="19">
        <v>67</v>
      </c>
      <c r="AF22" s="19">
        <v>4</v>
      </c>
      <c r="AG22">
        <f>Table5[[#This Row],[VAN_deliverywieghtPerCapacity]]/Table5[[#This Row],[NumberOfusedVans]]</f>
        <v>0.70690593749999997</v>
      </c>
      <c r="AH22">
        <f>ABS(Table5[[#This Row],[VAN_pickUpWieghtPerCapacity]])/Table5[[#This Row],[NumberOfusedVans]]</f>
        <v>0.12568437499999999</v>
      </c>
    </row>
    <row r="23" spans="1:34" x14ac:dyDescent="0.25">
      <c r="A23" s="19">
        <v>20160202</v>
      </c>
      <c r="B23" s="19">
        <v>275</v>
      </c>
      <c r="C23" s="19">
        <v>75</v>
      </c>
      <c r="D23" s="19">
        <v>133</v>
      </c>
      <c r="E23" s="19">
        <v>132</v>
      </c>
      <c r="F23" s="19">
        <v>10</v>
      </c>
      <c r="G23" s="19">
        <v>275</v>
      </c>
      <c r="H23" s="19">
        <v>75</v>
      </c>
      <c r="I23" s="19">
        <v>133</v>
      </c>
      <c r="J23" s="19">
        <v>132</v>
      </c>
      <c r="K23" s="19">
        <v>10</v>
      </c>
      <c r="L23" s="19">
        <v>262765.71100000001</v>
      </c>
      <c r="M23" s="19">
        <v>69848.913990000001</v>
      </c>
      <c r="N23" s="19">
        <v>0</v>
      </c>
      <c r="O23" s="19">
        <v>275</v>
      </c>
      <c r="P23" s="19">
        <v>75</v>
      </c>
      <c r="Q23" s="19">
        <v>133</v>
      </c>
      <c r="R23" s="19">
        <v>132</v>
      </c>
      <c r="S23" s="19">
        <v>10</v>
      </c>
      <c r="T23" s="19">
        <v>275</v>
      </c>
      <c r="U23" s="19">
        <v>75</v>
      </c>
      <c r="V23" s="19">
        <v>133</v>
      </c>
      <c r="W23" s="19">
        <v>132</v>
      </c>
      <c r="X23" s="19">
        <v>10</v>
      </c>
      <c r="Y23" s="19">
        <v>5</v>
      </c>
      <c r="Z23" s="19">
        <v>262765.71100000001</v>
      </c>
      <c r="AA23" s="19">
        <v>69848.913990000001</v>
      </c>
      <c r="AB23" s="19">
        <v>0</v>
      </c>
      <c r="AC23" s="19">
        <v>3.5112399999999999</v>
      </c>
      <c r="AD23" s="19">
        <v>-0.48398750000000001</v>
      </c>
      <c r="AE23" s="19">
        <v>56</v>
      </c>
      <c r="AF23" s="19">
        <v>5</v>
      </c>
      <c r="AG23">
        <f>Table5[[#This Row],[VAN_deliverywieghtPerCapacity]]/Table5[[#This Row],[NumberOfusedVans]]</f>
        <v>0.70224799999999998</v>
      </c>
      <c r="AH23">
        <f>ABS(Table5[[#This Row],[VAN_pickUpWieghtPerCapacity]])/Table5[[#This Row],[NumberOfusedVans]]</f>
        <v>9.6797500000000009E-2</v>
      </c>
    </row>
    <row r="24" spans="1:34" x14ac:dyDescent="0.25">
      <c r="A24" s="19">
        <v>20160203</v>
      </c>
      <c r="B24" s="19">
        <v>339</v>
      </c>
      <c r="C24" s="19">
        <v>70</v>
      </c>
      <c r="D24" s="19">
        <v>112</v>
      </c>
      <c r="E24" s="19">
        <v>201</v>
      </c>
      <c r="F24" s="19">
        <v>26</v>
      </c>
      <c r="G24" s="19">
        <v>339</v>
      </c>
      <c r="H24" s="19">
        <v>70</v>
      </c>
      <c r="I24" s="19">
        <v>112</v>
      </c>
      <c r="J24" s="19">
        <v>201</v>
      </c>
      <c r="K24" s="19">
        <v>26</v>
      </c>
      <c r="L24" s="19">
        <v>265994.9241</v>
      </c>
      <c r="M24" s="19">
        <v>77339.543170000004</v>
      </c>
      <c r="N24" s="19">
        <v>0</v>
      </c>
      <c r="O24" s="19">
        <v>339</v>
      </c>
      <c r="P24" s="19">
        <v>70</v>
      </c>
      <c r="Q24" s="19">
        <v>112</v>
      </c>
      <c r="R24" s="19">
        <v>201</v>
      </c>
      <c r="S24" s="19">
        <v>26</v>
      </c>
      <c r="T24" s="19">
        <v>339</v>
      </c>
      <c r="U24" s="19">
        <v>70</v>
      </c>
      <c r="V24" s="19">
        <v>112</v>
      </c>
      <c r="W24" s="19">
        <v>201</v>
      </c>
      <c r="X24" s="19">
        <v>26</v>
      </c>
      <c r="Y24" s="19">
        <v>6</v>
      </c>
      <c r="Z24" s="19">
        <v>265994.9241</v>
      </c>
      <c r="AA24" s="19">
        <v>77339.543170000004</v>
      </c>
      <c r="AB24" s="19">
        <v>0</v>
      </c>
      <c r="AC24" s="19">
        <v>4.05462875</v>
      </c>
      <c r="AD24" s="19">
        <v>-0.37223125000000001</v>
      </c>
      <c r="AE24" s="19">
        <v>68</v>
      </c>
      <c r="AF24" s="19">
        <v>6</v>
      </c>
      <c r="AG24">
        <f>Table5[[#This Row],[VAN_deliverywieghtPerCapacity]]/Table5[[#This Row],[NumberOfusedVans]]</f>
        <v>0.6757714583333333</v>
      </c>
      <c r="AH24">
        <f>ABS(Table5[[#This Row],[VAN_pickUpWieghtPerCapacity]])/Table5[[#This Row],[NumberOfusedVans]]</f>
        <v>6.2038541666666669E-2</v>
      </c>
    </row>
    <row r="25" spans="1:34" x14ac:dyDescent="0.25">
      <c r="A25" s="19">
        <v>20160204</v>
      </c>
      <c r="B25" s="19">
        <v>316</v>
      </c>
      <c r="C25" s="19">
        <v>68</v>
      </c>
      <c r="D25" s="19">
        <v>126</v>
      </c>
      <c r="E25" s="19">
        <v>172</v>
      </c>
      <c r="F25" s="19">
        <v>18</v>
      </c>
      <c r="G25" s="19">
        <v>316</v>
      </c>
      <c r="H25" s="19">
        <v>68</v>
      </c>
      <c r="I25" s="19">
        <v>126</v>
      </c>
      <c r="J25" s="19">
        <v>172</v>
      </c>
      <c r="K25" s="19">
        <v>18</v>
      </c>
      <c r="L25" s="19">
        <v>428473.94329999998</v>
      </c>
      <c r="M25" s="19">
        <v>90642.654899999994</v>
      </c>
      <c r="N25" s="19">
        <v>0</v>
      </c>
      <c r="O25" s="19">
        <v>316</v>
      </c>
      <c r="P25" s="19">
        <v>68</v>
      </c>
      <c r="Q25" s="19">
        <v>126</v>
      </c>
      <c r="R25" s="19">
        <v>172</v>
      </c>
      <c r="S25" s="19">
        <v>18</v>
      </c>
      <c r="T25" s="19">
        <v>316</v>
      </c>
      <c r="U25" s="19">
        <v>68</v>
      </c>
      <c r="V25" s="19">
        <v>126</v>
      </c>
      <c r="W25" s="19">
        <v>172</v>
      </c>
      <c r="X25" s="19">
        <v>18</v>
      </c>
      <c r="Y25" s="19">
        <v>5</v>
      </c>
      <c r="Z25" s="19">
        <v>428473.94329999998</v>
      </c>
      <c r="AA25" s="19">
        <v>90642.654899999994</v>
      </c>
      <c r="AB25" s="19">
        <v>0</v>
      </c>
      <c r="AC25" s="19">
        <v>3.4853200000000002</v>
      </c>
      <c r="AD25" s="19">
        <v>-0.36179375000000003</v>
      </c>
      <c r="AE25" s="19">
        <v>60</v>
      </c>
      <c r="AF25" s="19">
        <v>5</v>
      </c>
      <c r="AG25">
        <f>Table5[[#This Row],[VAN_deliverywieghtPerCapacity]]/Table5[[#This Row],[NumberOfusedVans]]</f>
        <v>0.69706400000000002</v>
      </c>
      <c r="AH25">
        <f>ABS(Table5[[#This Row],[VAN_pickUpWieghtPerCapacity]])/Table5[[#This Row],[NumberOfusedVans]]</f>
        <v>7.2358749999999999E-2</v>
      </c>
    </row>
    <row r="26" spans="1:34" x14ac:dyDescent="0.25">
      <c r="A26" s="19">
        <v>20160205</v>
      </c>
      <c r="B26" s="19">
        <v>223</v>
      </c>
      <c r="C26" s="19">
        <v>53</v>
      </c>
      <c r="D26" s="19">
        <v>94</v>
      </c>
      <c r="E26" s="19">
        <v>125</v>
      </c>
      <c r="F26" s="19">
        <v>4</v>
      </c>
      <c r="G26" s="19">
        <v>223</v>
      </c>
      <c r="H26" s="19">
        <v>53</v>
      </c>
      <c r="I26" s="19">
        <v>94</v>
      </c>
      <c r="J26" s="19">
        <v>125</v>
      </c>
      <c r="K26" s="19">
        <v>4</v>
      </c>
      <c r="L26" s="19">
        <v>396432.51809999999</v>
      </c>
      <c r="M26" s="19">
        <v>72878.926630000002</v>
      </c>
      <c r="N26" s="19">
        <v>0</v>
      </c>
      <c r="O26" s="19">
        <v>223</v>
      </c>
      <c r="P26" s="19">
        <v>53</v>
      </c>
      <c r="Q26" s="19">
        <v>94</v>
      </c>
      <c r="R26" s="19">
        <v>125</v>
      </c>
      <c r="S26" s="19">
        <v>4</v>
      </c>
      <c r="T26" s="19">
        <v>223</v>
      </c>
      <c r="U26" s="19">
        <v>53</v>
      </c>
      <c r="V26" s="19">
        <v>94</v>
      </c>
      <c r="W26" s="19">
        <v>125</v>
      </c>
      <c r="X26" s="19">
        <v>4</v>
      </c>
      <c r="Y26" s="19">
        <v>4</v>
      </c>
      <c r="Z26" s="19">
        <v>396432.51809999999</v>
      </c>
      <c r="AA26" s="19">
        <v>72878.926630000002</v>
      </c>
      <c r="AB26" s="19">
        <v>0</v>
      </c>
      <c r="AC26" s="19">
        <v>2.2192012499999998</v>
      </c>
      <c r="AD26" s="19">
        <v>-0.39354875</v>
      </c>
      <c r="AE26" s="19">
        <v>46</v>
      </c>
      <c r="AF26" s="19">
        <v>4</v>
      </c>
      <c r="AG26">
        <f>Table5[[#This Row],[VAN_deliverywieghtPerCapacity]]/Table5[[#This Row],[NumberOfusedVans]]</f>
        <v>0.55480031249999995</v>
      </c>
      <c r="AH26">
        <f>ABS(Table5[[#This Row],[VAN_pickUpWieghtPerCapacity]])/Table5[[#This Row],[NumberOfusedVans]]</f>
        <v>9.8387187500000001E-2</v>
      </c>
    </row>
    <row r="27" spans="1:34" x14ac:dyDescent="0.25">
      <c r="A27" s="19">
        <v>20160208</v>
      </c>
      <c r="B27" s="19">
        <v>312</v>
      </c>
      <c r="C27" s="19">
        <v>75</v>
      </c>
      <c r="D27" s="19">
        <v>134</v>
      </c>
      <c r="E27" s="19">
        <v>159</v>
      </c>
      <c r="F27" s="19">
        <v>19</v>
      </c>
      <c r="G27" s="19">
        <v>312</v>
      </c>
      <c r="H27" s="19">
        <v>75</v>
      </c>
      <c r="I27" s="19">
        <v>134</v>
      </c>
      <c r="J27" s="19">
        <v>159</v>
      </c>
      <c r="K27" s="19">
        <v>19</v>
      </c>
      <c r="L27" s="19">
        <v>270410.43150000001</v>
      </c>
      <c r="M27" s="19">
        <v>74976.938829999999</v>
      </c>
      <c r="N27" s="19">
        <v>0</v>
      </c>
      <c r="O27" s="19">
        <v>312</v>
      </c>
      <c r="P27" s="19">
        <v>75</v>
      </c>
      <c r="Q27" s="19">
        <v>134</v>
      </c>
      <c r="R27" s="19">
        <v>159</v>
      </c>
      <c r="S27" s="19">
        <v>19</v>
      </c>
      <c r="T27" s="19">
        <v>312</v>
      </c>
      <c r="U27" s="19">
        <v>75</v>
      </c>
      <c r="V27" s="19">
        <v>134</v>
      </c>
      <c r="W27" s="19">
        <v>159</v>
      </c>
      <c r="X27" s="19">
        <v>19</v>
      </c>
      <c r="Y27" s="19">
        <v>5</v>
      </c>
      <c r="Z27" s="19">
        <v>270410.43150000001</v>
      </c>
      <c r="AA27" s="19">
        <v>74976.938829999999</v>
      </c>
      <c r="AB27" s="19">
        <v>0</v>
      </c>
      <c r="AC27" s="19">
        <v>3.2704949999999999</v>
      </c>
      <c r="AD27" s="19">
        <v>-0.59928999999999999</v>
      </c>
      <c r="AE27" s="19">
        <v>61</v>
      </c>
      <c r="AF27" s="19">
        <v>5</v>
      </c>
      <c r="AG27">
        <f>Table5[[#This Row],[VAN_deliverywieghtPerCapacity]]/Table5[[#This Row],[NumberOfusedVans]]</f>
        <v>0.65409899999999999</v>
      </c>
      <c r="AH27">
        <f>ABS(Table5[[#This Row],[VAN_pickUpWieghtPerCapacity]])/Table5[[#This Row],[NumberOfusedVans]]</f>
        <v>0.11985799999999999</v>
      </c>
    </row>
    <row r="28" spans="1:34" x14ac:dyDescent="0.25">
      <c r="A28" s="19">
        <v>20160209</v>
      </c>
      <c r="B28" s="19">
        <v>319</v>
      </c>
      <c r="C28" s="19">
        <v>71</v>
      </c>
      <c r="D28" s="19">
        <v>142</v>
      </c>
      <c r="E28" s="19">
        <v>167</v>
      </c>
      <c r="F28" s="19">
        <v>10</v>
      </c>
      <c r="G28" s="19">
        <v>319</v>
      </c>
      <c r="H28" s="19">
        <v>71</v>
      </c>
      <c r="I28" s="19">
        <v>142</v>
      </c>
      <c r="J28" s="19">
        <v>167</v>
      </c>
      <c r="K28" s="19">
        <v>10</v>
      </c>
      <c r="L28" s="19">
        <v>307278.27389999997</v>
      </c>
      <c r="M28" s="19">
        <v>78655.044649999996</v>
      </c>
      <c r="N28" s="19">
        <v>0</v>
      </c>
      <c r="O28" s="19">
        <v>319</v>
      </c>
      <c r="P28" s="19">
        <v>71</v>
      </c>
      <c r="Q28" s="19">
        <v>142</v>
      </c>
      <c r="R28" s="19">
        <v>167</v>
      </c>
      <c r="S28" s="19">
        <v>10</v>
      </c>
      <c r="T28" s="19">
        <v>319</v>
      </c>
      <c r="U28" s="19">
        <v>71</v>
      </c>
      <c r="V28" s="19">
        <v>142</v>
      </c>
      <c r="W28" s="19">
        <v>167</v>
      </c>
      <c r="X28" s="19">
        <v>10</v>
      </c>
      <c r="Y28" s="19">
        <v>5</v>
      </c>
      <c r="Z28" s="19">
        <v>307278.27389999997</v>
      </c>
      <c r="AA28" s="19">
        <v>78655.044649999996</v>
      </c>
      <c r="AB28" s="19">
        <v>0</v>
      </c>
      <c r="AC28" s="19">
        <v>3.150795</v>
      </c>
      <c r="AD28" s="19">
        <v>-0.54591250000000002</v>
      </c>
      <c r="AE28" s="19">
        <v>73</v>
      </c>
      <c r="AF28" s="19">
        <v>5</v>
      </c>
      <c r="AG28">
        <f>Table5[[#This Row],[VAN_deliverywieghtPerCapacity]]/Table5[[#This Row],[NumberOfusedVans]]</f>
        <v>0.63015900000000002</v>
      </c>
      <c r="AH28">
        <f>ABS(Table5[[#This Row],[VAN_pickUpWieghtPerCapacity]])/Table5[[#This Row],[NumberOfusedVans]]</f>
        <v>0.1091825</v>
      </c>
    </row>
    <row r="29" spans="1:34" x14ac:dyDescent="0.25">
      <c r="A29" s="19">
        <v>20160210</v>
      </c>
      <c r="B29" s="19">
        <v>309</v>
      </c>
      <c r="C29" s="19">
        <v>72</v>
      </c>
      <c r="D29" s="19">
        <v>154</v>
      </c>
      <c r="E29" s="19">
        <v>145</v>
      </c>
      <c r="F29" s="19">
        <v>10</v>
      </c>
      <c r="G29" s="19">
        <v>309</v>
      </c>
      <c r="H29" s="19">
        <v>72</v>
      </c>
      <c r="I29" s="19">
        <v>154</v>
      </c>
      <c r="J29" s="19">
        <v>145</v>
      </c>
      <c r="K29" s="19">
        <v>10</v>
      </c>
      <c r="L29" s="19">
        <v>248312.52179999999</v>
      </c>
      <c r="M29" s="19">
        <v>70468.126959999994</v>
      </c>
      <c r="N29" s="19">
        <v>0</v>
      </c>
      <c r="O29" s="19">
        <v>309</v>
      </c>
      <c r="P29" s="19">
        <v>72</v>
      </c>
      <c r="Q29" s="19">
        <v>154</v>
      </c>
      <c r="R29" s="19">
        <v>145</v>
      </c>
      <c r="S29" s="19">
        <v>10</v>
      </c>
      <c r="T29" s="19">
        <v>309</v>
      </c>
      <c r="U29" s="19">
        <v>72</v>
      </c>
      <c r="V29" s="19">
        <v>154</v>
      </c>
      <c r="W29" s="19">
        <v>145</v>
      </c>
      <c r="X29" s="19">
        <v>10</v>
      </c>
      <c r="Y29" s="19">
        <v>5</v>
      </c>
      <c r="Z29" s="19">
        <v>248312.52179999999</v>
      </c>
      <c r="AA29" s="19">
        <v>70468.126959999994</v>
      </c>
      <c r="AB29" s="19">
        <v>0</v>
      </c>
      <c r="AC29" s="19">
        <v>2.9390225000000001</v>
      </c>
      <c r="AD29" s="19">
        <v>-0.71072749999999996</v>
      </c>
      <c r="AE29" s="19">
        <v>73</v>
      </c>
      <c r="AF29" s="19">
        <v>5</v>
      </c>
      <c r="AG29">
        <f>Table5[[#This Row],[VAN_deliverywieghtPerCapacity]]/Table5[[#This Row],[NumberOfusedVans]]</f>
        <v>0.58780450000000006</v>
      </c>
      <c r="AH29">
        <f>ABS(Table5[[#This Row],[VAN_pickUpWieghtPerCapacity]])/Table5[[#This Row],[NumberOfusedVans]]</f>
        <v>0.14214549999999998</v>
      </c>
    </row>
    <row r="30" spans="1:34" x14ac:dyDescent="0.25">
      <c r="A30" s="19">
        <v>20160211</v>
      </c>
      <c r="B30" s="19">
        <v>314</v>
      </c>
      <c r="C30" s="19">
        <v>61</v>
      </c>
      <c r="D30" s="19">
        <v>136</v>
      </c>
      <c r="E30" s="19">
        <v>157</v>
      </c>
      <c r="F30" s="19">
        <v>21</v>
      </c>
      <c r="G30" s="19">
        <v>314</v>
      </c>
      <c r="H30" s="19">
        <v>60</v>
      </c>
      <c r="I30" s="19">
        <v>136</v>
      </c>
      <c r="J30" s="19">
        <v>157</v>
      </c>
      <c r="K30" s="19">
        <v>21</v>
      </c>
      <c r="L30" s="19">
        <v>222322.12849999999</v>
      </c>
      <c r="M30" s="19">
        <v>68968.991569999998</v>
      </c>
      <c r="N30" s="19">
        <v>1</v>
      </c>
      <c r="O30" s="19">
        <v>314</v>
      </c>
      <c r="P30" s="19">
        <v>61</v>
      </c>
      <c r="Q30" s="19">
        <v>136</v>
      </c>
      <c r="R30" s="19">
        <v>157</v>
      </c>
      <c r="S30" s="19">
        <v>21</v>
      </c>
      <c r="T30" s="19">
        <v>314</v>
      </c>
      <c r="U30" s="19">
        <v>60</v>
      </c>
      <c r="V30" s="19">
        <v>136</v>
      </c>
      <c r="W30" s="19">
        <v>157</v>
      </c>
      <c r="X30" s="19">
        <v>21</v>
      </c>
      <c r="Y30" s="19">
        <v>4</v>
      </c>
      <c r="Z30" s="19">
        <v>222322.12849999999</v>
      </c>
      <c r="AA30" s="19">
        <v>68968.991569999998</v>
      </c>
      <c r="AB30" s="19">
        <v>1</v>
      </c>
      <c r="AC30" s="19">
        <v>2.5026449999999998</v>
      </c>
      <c r="AD30" s="19">
        <v>-0.51366624999999999</v>
      </c>
      <c r="AE30" s="19">
        <v>65</v>
      </c>
      <c r="AF30" s="19">
        <v>4</v>
      </c>
      <c r="AG30">
        <f>Table5[[#This Row],[VAN_deliverywieghtPerCapacity]]/Table5[[#This Row],[NumberOfusedVans]]</f>
        <v>0.62566124999999995</v>
      </c>
      <c r="AH30">
        <f>ABS(Table5[[#This Row],[VAN_pickUpWieghtPerCapacity]])/Table5[[#This Row],[NumberOfusedVans]]</f>
        <v>0.1284165625</v>
      </c>
    </row>
    <row r="31" spans="1:34" x14ac:dyDescent="0.25">
      <c r="A31" s="19">
        <v>20160212</v>
      </c>
      <c r="B31" s="19">
        <v>258</v>
      </c>
      <c r="C31" s="19">
        <v>54</v>
      </c>
      <c r="D31" s="19">
        <v>121</v>
      </c>
      <c r="E31" s="19">
        <v>125</v>
      </c>
      <c r="F31" s="19">
        <v>12</v>
      </c>
      <c r="G31" s="19">
        <v>258</v>
      </c>
      <c r="H31" s="19">
        <v>54</v>
      </c>
      <c r="I31" s="19">
        <v>121</v>
      </c>
      <c r="J31" s="19">
        <v>125</v>
      </c>
      <c r="K31" s="19">
        <v>12</v>
      </c>
      <c r="L31" s="19">
        <v>235338.86069999999</v>
      </c>
      <c r="M31" s="19">
        <v>60900.497470000002</v>
      </c>
      <c r="N31" s="19">
        <v>0</v>
      </c>
      <c r="O31" s="19">
        <v>258</v>
      </c>
      <c r="P31" s="19">
        <v>54</v>
      </c>
      <c r="Q31" s="19">
        <v>121</v>
      </c>
      <c r="R31" s="19">
        <v>125</v>
      </c>
      <c r="S31" s="19">
        <v>12</v>
      </c>
      <c r="T31" s="19">
        <v>258</v>
      </c>
      <c r="U31" s="19">
        <v>54</v>
      </c>
      <c r="V31" s="19">
        <v>121</v>
      </c>
      <c r="W31" s="19">
        <v>125</v>
      </c>
      <c r="X31" s="19">
        <v>12</v>
      </c>
      <c r="Y31" s="19">
        <v>4</v>
      </c>
      <c r="Z31" s="19">
        <v>235338.86069999999</v>
      </c>
      <c r="AA31" s="19">
        <v>60900.497470000002</v>
      </c>
      <c r="AB31" s="19">
        <v>0</v>
      </c>
      <c r="AC31" s="19">
        <v>2.6381350000000001</v>
      </c>
      <c r="AD31" s="19">
        <v>-0.47037625</v>
      </c>
      <c r="AE31" s="19">
        <v>51</v>
      </c>
      <c r="AF31" s="19">
        <v>4</v>
      </c>
      <c r="AG31">
        <f>Table5[[#This Row],[VAN_deliverywieghtPerCapacity]]/Table5[[#This Row],[NumberOfusedVans]]</f>
        <v>0.65953375000000003</v>
      </c>
      <c r="AH31">
        <f>ABS(Table5[[#This Row],[VAN_pickUpWieghtPerCapacity]])/Table5[[#This Row],[NumberOfusedVans]]</f>
        <v>0.1175940625</v>
      </c>
    </row>
    <row r="32" spans="1:34" x14ac:dyDescent="0.25">
      <c r="A32" s="19">
        <v>20160215</v>
      </c>
      <c r="B32" s="19">
        <v>305</v>
      </c>
      <c r="C32" s="19">
        <v>78</v>
      </c>
      <c r="D32" s="19">
        <v>150</v>
      </c>
      <c r="E32" s="19">
        <v>132</v>
      </c>
      <c r="F32" s="19">
        <v>23</v>
      </c>
      <c r="G32" s="19">
        <v>305</v>
      </c>
      <c r="H32" s="19">
        <v>78</v>
      </c>
      <c r="I32" s="19">
        <v>150</v>
      </c>
      <c r="J32" s="19">
        <v>132</v>
      </c>
      <c r="K32" s="19">
        <v>23</v>
      </c>
      <c r="L32" s="19">
        <v>207904.30429999999</v>
      </c>
      <c r="M32" s="19">
        <v>67071.387390000004</v>
      </c>
      <c r="N32" s="19">
        <v>0</v>
      </c>
      <c r="O32" s="19">
        <v>305</v>
      </c>
      <c r="P32" s="19">
        <v>78</v>
      </c>
      <c r="Q32" s="19">
        <v>150</v>
      </c>
      <c r="R32" s="19">
        <v>132</v>
      </c>
      <c r="S32" s="19">
        <v>23</v>
      </c>
      <c r="T32" s="19">
        <v>305</v>
      </c>
      <c r="U32" s="19">
        <v>78</v>
      </c>
      <c r="V32" s="19">
        <v>150</v>
      </c>
      <c r="W32" s="19">
        <v>132</v>
      </c>
      <c r="X32" s="19">
        <v>23</v>
      </c>
      <c r="Y32" s="19">
        <v>5</v>
      </c>
      <c r="Z32" s="19">
        <v>207904.30429999999</v>
      </c>
      <c r="AA32" s="19">
        <v>67071.387390000004</v>
      </c>
      <c r="AB32" s="19">
        <v>0</v>
      </c>
      <c r="AC32" s="19">
        <v>3.1185675000000002</v>
      </c>
      <c r="AD32" s="19">
        <v>-0.46270624999999999</v>
      </c>
      <c r="AE32" s="19">
        <v>64</v>
      </c>
      <c r="AF32" s="19">
        <v>5</v>
      </c>
      <c r="AG32">
        <f>Table5[[#This Row],[VAN_deliverywieghtPerCapacity]]/Table5[[#This Row],[NumberOfusedVans]]</f>
        <v>0.62371350000000003</v>
      </c>
      <c r="AH32">
        <f>ABS(Table5[[#This Row],[VAN_pickUpWieghtPerCapacity]])/Table5[[#This Row],[NumberOfusedVans]]</f>
        <v>9.2541249999999992E-2</v>
      </c>
    </row>
    <row r="33" spans="1:34" x14ac:dyDescent="0.25">
      <c r="A33" s="19">
        <v>20160216</v>
      </c>
      <c r="B33" s="19">
        <v>215</v>
      </c>
      <c r="C33" s="19">
        <v>47</v>
      </c>
      <c r="D33" s="19">
        <v>104</v>
      </c>
      <c r="E33" s="19">
        <v>107</v>
      </c>
      <c r="F33" s="19">
        <v>4</v>
      </c>
      <c r="G33" s="19">
        <v>215</v>
      </c>
      <c r="H33" s="19">
        <v>47</v>
      </c>
      <c r="I33" s="19">
        <v>104</v>
      </c>
      <c r="J33" s="19">
        <v>107</v>
      </c>
      <c r="K33" s="19">
        <v>4</v>
      </c>
      <c r="L33" s="19">
        <v>206878.82759999999</v>
      </c>
      <c r="M33" s="19">
        <v>52339.09448</v>
      </c>
      <c r="N33" s="19">
        <v>0</v>
      </c>
      <c r="O33" s="19">
        <v>215</v>
      </c>
      <c r="P33" s="19">
        <v>47</v>
      </c>
      <c r="Q33" s="19">
        <v>104</v>
      </c>
      <c r="R33" s="19">
        <v>107</v>
      </c>
      <c r="S33" s="19">
        <v>4</v>
      </c>
      <c r="T33" s="19">
        <v>215</v>
      </c>
      <c r="U33" s="19">
        <v>47</v>
      </c>
      <c r="V33" s="19">
        <v>104</v>
      </c>
      <c r="W33" s="19">
        <v>107</v>
      </c>
      <c r="X33" s="19">
        <v>4</v>
      </c>
      <c r="Y33" s="19">
        <v>4</v>
      </c>
      <c r="Z33" s="19">
        <v>206878.82759999999</v>
      </c>
      <c r="AA33" s="19">
        <v>52339.09448</v>
      </c>
      <c r="AB33" s="19">
        <v>0</v>
      </c>
      <c r="AC33" s="19">
        <v>2.09189625</v>
      </c>
      <c r="AD33" s="19">
        <v>-0.34264250000000002</v>
      </c>
      <c r="AE33" s="19">
        <v>44</v>
      </c>
      <c r="AF33" s="19">
        <v>4</v>
      </c>
      <c r="AG33">
        <f>Table5[[#This Row],[VAN_deliverywieghtPerCapacity]]/Table5[[#This Row],[NumberOfusedVans]]</f>
        <v>0.5229740625</v>
      </c>
      <c r="AH33">
        <f>ABS(Table5[[#This Row],[VAN_pickUpWieghtPerCapacity]])/Table5[[#This Row],[NumberOfusedVans]]</f>
        <v>8.5660625000000004E-2</v>
      </c>
    </row>
    <row r="34" spans="1:34" x14ac:dyDescent="0.25">
      <c r="A34" s="19">
        <v>20160217</v>
      </c>
      <c r="B34" s="19">
        <v>296</v>
      </c>
      <c r="C34" s="19">
        <v>60</v>
      </c>
      <c r="D34" s="19">
        <v>93</v>
      </c>
      <c r="E34" s="19">
        <v>185</v>
      </c>
      <c r="F34" s="19">
        <v>18</v>
      </c>
      <c r="G34" s="19">
        <v>296</v>
      </c>
      <c r="H34" s="19">
        <v>60</v>
      </c>
      <c r="I34" s="19">
        <v>93</v>
      </c>
      <c r="J34" s="19">
        <v>185</v>
      </c>
      <c r="K34" s="19">
        <v>18</v>
      </c>
      <c r="L34" s="19">
        <v>314395.41450000001</v>
      </c>
      <c r="M34" s="19">
        <v>75095.587299999999</v>
      </c>
      <c r="N34" s="19">
        <v>0</v>
      </c>
      <c r="O34" s="19">
        <v>296</v>
      </c>
      <c r="P34" s="19">
        <v>60</v>
      </c>
      <c r="Q34" s="19">
        <v>93</v>
      </c>
      <c r="R34" s="19">
        <v>185</v>
      </c>
      <c r="S34" s="19">
        <v>18</v>
      </c>
      <c r="T34" s="19">
        <v>296</v>
      </c>
      <c r="U34" s="19">
        <v>60</v>
      </c>
      <c r="V34" s="19">
        <v>93</v>
      </c>
      <c r="W34" s="19">
        <v>185</v>
      </c>
      <c r="X34" s="19">
        <v>18</v>
      </c>
      <c r="Y34" s="19">
        <v>4</v>
      </c>
      <c r="Z34" s="19">
        <v>314395.41450000001</v>
      </c>
      <c r="AA34" s="19">
        <v>75095.587299999999</v>
      </c>
      <c r="AB34" s="19">
        <v>0</v>
      </c>
      <c r="AC34" s="19">
        <v>2.2459725000000001</v>
      </c>
      <c r="AD34" s="19">
        <v>-0.36038625000000002</v>
      </c>
      <c r="AE34" s="19">
        <v>85</v>
      </c>
      <c r="AF34" s="19">
        <v>4</v>
      </c>
      <c r="AG34">
        <f>Table5[[#This Row],[VAN_deliverywieghtPerCapacity]]/Table5[[#This Row],[NumberOfusedVans]]</f>
        <v>0.56149312500000004</v>
      </c>
      <c r="AH34">
        <f>ABS(Table5[[#This Row],[VAN_pickUpWieghtPerCapacity]])/Table5[[#This Row],[NumberOfusedVans]]</f>
        <v>9.0096562500000005E-2</v>
      </c>
    </row>
    <row r="35" spans="1:34" x14ac:dyDescent="0.25">
      <c r="A35" s="19">
        <v>20160218</v>
      </c>
      <c r="B35" s="19">
        <v>345</v>
      </c>
      <c r="C35" s="19">
        <v>71</v>
      </c>
      <c r="D35" s="19">
        <v>156</v>
      </c>
      <c r="E35" s="19">
        <v>168</v>
      </c>
      <c r="F35" s="19">
        <v>21</v>
      </c>
      <c r="G35" s="19">
        <v>345</v>
      </c>
      <c r="H35" s="19">
        <v>25</v>
      </c>
      <c r="I35" s="19">
        <v>156</v>
      </c>
      <c r="J35" s="19">
        <v>168</v>
      </c>
      <c r="K35" s="19">
        <v>21</v>
      </c>
      <c r="L35" s="19">
        <v>299774.62150000001</v>
      </c>
      <c r="M35" s="19">
        <v>75459.715939999995</v>
      </c>
      <c r="N35" s="19">
        <v>46</v>
      </c>
      <c r="O35" s="19">
        <v>345</v>
      </c>
      <c r="P35" s="19">
        <v>71</v>
      </c>
      <c r="Q35" s="19">
        <v>156</v>
      </c>
      <c r="R35" s="19">
        <v>168</v>
      </c>
      <c r="S35" s="19">
        <v>21</v>
      </c>
      <c r="T35" s="19">
        <v>345</v>
      </c>
      <c r="U35" s="19">
        <v>25</v>
      </c>
      <c r="V35" s="19">
        <v>156</v>
      </c>
      <c r="W35" s="19">
        <v>168</v>
      </c>
      <c r="X35" s="19">
        <v>21</v>
      </c>
      <c r="Y35" s="19">
        <v>4</v>
      </c>
      <c r="Z35" s="19">
        <v>299774.62150000001</v>
      </c>
      <c r="AA35" s="19">
        <v>75459.715939999995</v>
      </c>
      <c r="AB35" s="19">
        <v>46</v>
      </c>
      <c r="AC35" s="19">
        <v>2.9202887500000001</v>
      </c>
      <c r="AD35" s="19">
        <v>-0.26119999999999999</v>
      </c>
      <c r="AE35" s="19">
        <v>61</v>
      </c>
      <c r="AF35" s="19">
        <v>4</v>
      </c>
      <c r="AG35">
        <f>Table5[[#This Row],[VAN_deliverywieghtPerCapacity]]/Table5[[#This Row],[NumberOfusedVans]]</f>
        <v>0.73007218750000002</v>
      </c>
      <c r="AH35">
        <f>ABS(Table5[[#This Row],[VAN_pickUpWieghtPerCapacity]])/Table5[[#This Row],[NumberOfusedVans]]</f>
        <v>6.5299999999999997E-2</v>
      </c>
    </row>
    <row r="36" spans="1:34" x14ac:dyDescent="0.25">
      <c r="A36" s="19">
        <v>20160219</v>
      </c>
      <c r="B36" s="19">
        <v>326</v>
      </c>
      <c r="C36" s="19">
        <v>128</v>
      </c>
      <c r="D36" s="19">
        <v>124</v>
      </c>
      <c r="E36" s="19">
        <v>181</v>
      </c>
      <c r="F36" s="19">
        <v>21</v>
      </c>
      <c r="G36" s="19">
        <v>326</v>
      </c>
      <c r="H36" s="19">
        <v>128</v>
      </c>
      <c r="I36" s="19">
        <v>124</v>
      </c>
      <c r="J36" s="19">
        <v>181</v>
      </c>
      <c r="K36" s="19">
        <v>21</v>
      </c>
      <c r="L36" s="19">
        <v>351744.2953</v>
      </c>
      <c r="M36" s="19">
        <v>90336.986579999997</v>
      </c>
      <c r="N36" s="19">
        <v>0</v>
      </c>
      <c r="O36" s="19">
        <v>326</v>
      </c>
      <c r="P36" s="19">
        <v>128</v>
      </c>
      <c r="Q36" s="19">
        <v>124</v>
      </c>
      <c r="R36" s="19">
        <v>181</v>
      </c>
      <c r="S36" s="19">
        <v>21</v>
      </c>
      <c r="T36" s="19">
        <v>326</v>
      </c>
      <c r="U36" s="19">
        <v>128</v>
      </c>
      <c r="V36" s="19">
        <v>124</v>
      </c>
      <c r="W36" s="19">
        <v>181</v>
      </c>
      <c r="X36" s="19">
        <v>21</v>
      </c>
      <c r="Y36" s="19">
        <v>5</v>
      </c>
      <c r="Z36" s="19">
        <v>351744.2953</v>
      </c>
      <c r="AA36" s="19">
        <v>90336.986579999997</v>
      </c>
      <c r="AB36" s="19">
        <v>0</v>
      </c>
      <c r="AC36" s="19">
        <v>3.2175087499999999</v>
      </c>
      <c r="AD36" s="19">
        <v>-0.73516749999999997</v>
      </c>
      <c r="AE36" s="19">
        <v>83</v>
      </c>
      <c r="AF36" s="19">
        <v>5</v>
      </c>
      <c r="AG36">
        <f>Table5[[#This Row],[VAN_deliverywieghtPerCapacity]]/Table5[[#This Row],[NumberOfusedVans]]</f>
        <v>0.64350174999999998</v>
      </c>
      <c r="AH36">
        <f>ABS(Table5[[#This Row],[VAN_pickUpWieghtPerCapacity]])/Table5[[#This Row],[NumberOfusedVans]]</f>
        <v>0.14703349999999998</v>
      </c>
    </row>
    <row r="37" spans="1:34" x14ac:dyDescent="0.25">
      <c r="A37" s="19">
        <v>20160222</v>
      </c>
      <c r="B37" s="19">
        <v>273</v>
      </c>
      <c r="C37" s="19">
        <v>49</v>
      </c>
      <c r="D37" s="19">
        <v>158</v>
      </c>
      <c r="E37" s="19">
        <v>98</v>
      </c>
      <c r="F37" s="19">
        <v>17</v>
      </c>
      <c r="G37" s="19">
        <v>273</v>
      </c>
      <c r="H37" s="19">
        <v>49</v>
      </c>
      <c r="I37" s="19">
        <v>158</v>
      </c>
      <c r="J37" s="19">
        <v>98</v>
      </c>
      <c r="K37" s="19">
        <v>17</v>
      </c>
      <c r="L37" s="19">
        <v>209983.47810000001</v>
      </c>
      <c r="M37" s="19">
        <v>59818.513030000002</v>
      </c>
      <c r="N37" s="19">
        <v>0</v>
      </c>
      <c r="O37" s="19">
        <v>273</v>
      </c>
      <c r="P37" s="19">
        <v>49</v>
      </c>
      <c r="Q37" s="19">
        <v>158</v>
      </c>
      <c r="R37" s="19">
        <v>98</v>
      </c>
      <c r="S37" s="19">
        <v>17</v>
      </c>
      <c r="T37" s="19">
        <v>273</v>
      </c>
      <c r="U37" s="19">
        <v>49</v>
      </c>
      <c r="V37" s="19">
        <v>158</v>
      </c>
      <c r="W37" s="19">
        <v>98</v>
      </c>
      <c r="X37" s="19">
        <v>17</v>
      </c>
      <c r="Y37" s="19">
        <v>4</v>
      </c>
      <c r="Z37" s="19">
        <v>209983.47810000001</v>
      </c>
      <c r="AA37" s="19">
        <v>59818.513030000002</v>
      </c>
      <c r="AB37" s="19">
        <v>0</v>
      </c>
      <c r="AC37" s="19">
        <v>2.90862</v>
      </c>
      <c r="AD37" s="19">
        <v>-0.49828749999999999</v>
      </c>
      <c r="AE37" s="19">
        <v>37</v>
      </c>
      <c r="AF37" s="19">
        <v>4</v>
      </c>
      <c r="AG37">
        <f>Table5[[#This Row],[VAN_deliverywieghtPerCapacity]]/Table5[[#This Row],[NumberOfusedVans]]</f>
        <v>0.727155</v>
      </c>
      <c r="AH37">
        <f>ABS(Table5[[#This Row],[VAN_pickUpWieghtPerCapacity]])/Table5[[#This Row],[NumberOfusedVans]]</f>
        <v>0.124571875</v>
      </c>
    </row>
    <row r="38" spans="1:34" x14ac:dyDescent="0.25">
      <c r="A38" s="19">
        <v>20160223</v>
      </c>
      <c r="B38" s="19">
        <v>195</v>
      </c>
      <c r="C38" s="19">
        <v>53</v>
      </c>
      <c r="D38" s="19">
        <v>82</v>
      </c>
      <c r="E38" s="19">
        <v>104</v>
      </c>
      <c r="F38" s="19">
        <v>9</v>
      </c>
      <c r="G38" s="19">
        <v>195</v>
      </c>
      <c r="H38" s="19">
        <v>53</v>
      </c>
      <c r="I38" s="19">
        <v>82</v>
      </c>
      <c r="J38" s="19">
        <v>104</v>
      </c>
      <c r="K38" s="19">
        <v>9</v>
      </c>
      <c r="L38" s="19">
        <v>131305.6612</v>
      </c>
      <c r="M38" s="19">
        <v>43737.509510000004</v>
      </c>
      <c r="N38" s="19">
        <v>0</v>
      </c>
      <c r="O38" s="19">
        <v>195</v>
      </c>
      <c r="P38" s="19">
        <v>53</v>
      </c>
      <c r="Q38" s="19">
        <v>82</v>
      </c>
      <c r="R38" s="19">
        <v>104</v>
      </c>
      <c r="S38" s="19">
        <v>9</v>
      </c>
      <c r="T38" s="19">
        <v>195</v>
      </c>
      <c r="U38" s="19">
        <v>53</v>
      </c>
      <c r="V38" s="19">
        <v>82</v>
      </c>
      <c r="W38" s="19">
        <v>104</v>
      </c>
      <c r="X38" s="19">
        <v>9</v>
      </c>
      <c r="Y38" s="19">
        <v>3</v>
      </c>
      <c r="Z38" s="19">
        <v>131305.6612</v>
      </c>
      <c r="AA38" s="19">
        <v>43737.509510000004</v>
      </c>
      <c r="AB38" s="19">
        <v>0</v>
      </c>
      <c r="AC38" s="19">
        <v>2.2822187500000002</v>
      </c>
      <c r="AD38" s="19">
        <v>-0.52231375000000002</v>
      </c>
      <c r="AE38" s="19">
        <v>44</v>
      </c>
      <c r="AF38" s="19">
        <v>3</v>
      </c>
      <c r="AG38">
        <f>Table5[[#This Row],[VAN_deliverywieghtPerCapacity]]/Table5[[#This Row],[NumberOfusedVans]]</f>
        <v>0.76073958333333336</v>
      </c>
      <c r="AH38">
        <f>ABS(Table5[[#This Row],[VAN_pickUpWieghtPerCapacity]])/Table5[[#This Row],[NumberOfusedVans]]</f>
        <v>0.17410458333333334</v>
      </c>
    </row>
    <row r="39" spans="1:34" x14ac:dyDescent="0.25">
      <c r="A39" s="19">
        <v>20160224</v>
      </c>
      <c r="B39" s="19">
        <v>277</v>
      </c>
      <c r="C39" s="19">
        <v>58</v>
      </c>
      <c r="D39" s="19">
        <v>115</v>
      </c>
      <c r="E39" s="19">
        <v>147</v>
      </c>
      <c r="F39" s="19">
        <v>15</v>
      </c>
      <c r="G39" s="19">
        <v>277</v>
      </c>
      <c r="H39" s="19">
        <v>58</v>
      </c>
      <c r="I39" s="19">
        <v>115</v>
      </c>
      <c r="J39" s="19">
        <v>147</v>
      </c>
      <c r="K39" s="19">
        <v>15</v>
      </c>
      <c r="L39" s="19">
        <v>189512.37169999999</v>
      </c>
      <c r="M39" s="19">
        <v>61456.11346</v>
      </c>
      <c r="N39" s="19">
        <v>0</v>
      </c>
      <c r="O39" s="19">
        <v>277</v>
      </c>
      <c r="P39" s="19">
        <v>58</v>
      </c>
      <c r="Q39" s="19">
        <v>115</v>
      </c>
      <c r="R39" s="19">
        <v>147</v>
      </c>
      <c r="S39" s="19">
        <v>15</v>
      </c>
      <c r="T39" s="19">
        <v>277</v>
      </c>
      <c r="U39" s="19">
        <v>58</v>
      </c>
      <c r="V39" s="19">
        <v>115</v>
      </c>
      <c r="W39" s="19">
        <v>147</v>
      </c>
      <c r="X39" s="19">
        <v>15</v>
      </c>
      <c r="Y39" s="19">
        <v>5</v>
      </c>
      <c r="Z39" s="19">
        <v>189512.37169999999</v>
      </c>
      <c r="AA39" s="19">
        <v>61456.11346</v>
      </c>
      <c r="AB39" s="19">
        <v>0</v>
      </c>
      <c r="AC39" s="19">
        <v>3.5776112499999999</v>
      </c>
      <c r="AD39" s="19">
        <v>-0.22807875</v>
      </c>
      <c r="AE39" s="19">
        <v>56</v>
      </c>
      <c r="AF39" s="19">
        <v>5</v>
      </c>
      <c r="AG39">
        <f>Table5[[#This Row],[VAN_deliverywieghtPerCapacity]]/Table5[[#This Row],[NumberOfusedVans]]</f>
        <v>0.71552225000000003</v>
      </c>
      <c r="AH39">
        <f>ABS(Table5[[#This Row],[VAN_pickUpWieghtPerCapacity]])/Table5[[#This Row],[NumberOfusedVans]]</f>
        <v>4.5615749999999997E-2</v>
      </c>
    </row>
    <row r="40" spans="1:34" x14ac:dyDescent="0.25">
      <c r="A40" s="19">
        <v>20160225</v>
      </c>
      <c r="B40" s="19">
        <v>288</v>
      </c>
      <c r="C40" s="19">
        <v>58</v>
      </c>
      <c r="D40" s="19">
        <v>122</v>
      </c>
      <c r="E40" s="19">
        <v>152</v>
      </c>
      <c r="F40" s="19">
        <v>14</v>
      </c>
      <c r="G40" s="19">
        <v>288</v>
      </c>
      <c r="H40" s="19">
        <v>58</v>
      </c>
      <c r="I40" s="19">
        <v>122</v>
      </c>
      <c r="J40" s="19">
        <v>152</v>
      </c>
      <c r="K40" s="19">
        <v>14</v>
      </c>
      <c r="L40" s="19">
        <v>261593.28039999999</v>
      </c>
      <c r="M40" s="19">
        <v>67463.395239999998</v>
      </c>
      <c r="N40" s="19">
        <v>0</v>
      </c>
      <c r="O40" s="19">
        <v>288</v>
      </c>
      <c r="P40" s="19">
        <v>58</v>
      </c>
      <c r="Q40" s="19">
        <v>122</v>
      </c>
      <c r="R40" s="19">
        <v>152</v>
      </c>
      <c r="S40" s="19">
        <v>14</v>
      </c>
      <c r="T40" s="19">
        <v>288</v>
      </c>
      <c r="U40" s="19">
        <v>58</v>
      </c>
      <c r="V40" s="19">
        <v>122</v>
      </c>
      <c r="W40" s="19">
        <v>152</v>
      </c>
      <c r="X40" s="19">
        <v>14</v>
      </c>
      <c r="Y40" s="19">
        <v>5</v>
      </c>
      <c r="Z40" s="19">
        <v>261593.28039999999</v>
      </c>
      <c r="AA40" s="19">
        <v>67463.395239999998</v>
      </c>
      <c r="AB40" s="19">
        <v>0</v>
      </c>
      <c r="AC40" s="19">
        <v>3.56271</v>
      </c>
      <c r="AD40" s="19">
        <v>-0.33865624999999999</v>
      </c>
      <c r="AE40" s="19">
        <v>62</v>
      </c>
      <c r="AF40" s="19">
        <v>5</v>
      </c>
      <c r="AG40">
        <f>Table5[[#This Row],[VAN_deliverywieghtPerCapacity]]/Table5[[#This Row],[NumberOfusedVans]]</f>
        <v>0.71254200000000001</v>
      </c>
      <c r="AH40">
        <f>ABS(Table5[[#This Row],[VAN_pickUpWieghtPerCapacity]])/Table5[[#This Row],[NumberOfusedVans]]</f>
        <v>6.7731249999999993E-2</v>
      </c>
    </row>
    <row r="41" spans="1:34" x14ac:dyDescent="0.25">
      <c r="A41" s="19">
        <v>20160226</v>
      </c>
      <c r="B41" s="19">
        <v>271</v>
      </c>
      <c r="C41" s="19">
        <v>66</v>
      </c>
      <c r="D41" s="19">
        <v>115</v>
      </c>
      <c r="E41" s="19">
        <v>143</v>
      </c>
      <c r="F41" s="19">
        <v>13</v>
      </c>
      <c r="G41" s="19">
        <v>271</v>
      </c>
      <c r="H41" s="19">
        <v>66</v>
      </c>
      <c r="I41" s="19">
        <v>115</v>
      </c>
      <c r="J41" s="19">
        <v>143</v>
      </c>
      <c r="K41" s="19">
        <v>13</v>
      </c>
      <c r="L41" s="19">
        <v>261906.8015</v>
      </c>
      <c r="M41" s="19">
        <v>66411.612129999994</v>
      </c>
      <c r="N41" s="19">
        <v>0</v>
      </c>
      <c r="O41" s="19">
        <v>271</v>
      </c>
      <c r="P41" s="19">
        <v>66</v>
      </c>
      <c r="Q41" s="19">
        <v>115</v>
      </c>
      <c r="R41" s="19">
        <v>143</v>
      </c>
      <c r="S41" s="19">
        <v>13</v>
      </c>
      <c r="T41" s="19">
        <v>271</v>
      </c>
      <c r="U41" s="19">
        <v>66</v>
      </c>
      <c r="V41" s="19">
        <v>115</v>
      </c>
      <c r="W41" s="19">
        <v>143</v>
      </c>
      <c r="X41" s="19">
        <v>13</v>
      </c>
      <c r="Y41" s="19">
        <v>5</v>
      </c>
      <c r="Z41" s="19">
        <v>261906.8015</v>
      </c>
      <c r="AA41" s="19">
        <v>66411.612129999994</v>
      </c>
      <c r="AB41" s="19">
        <v>0</v>
      </c>
      <c r="AC41" s="19">
        <v>3.1672975000000001</v>
      </c>
      <c r="AD41" s="19">
        <v>-0.56338374999999996</v>
      </c>
      <c r="AE41" s="19">
        <v>55</v>
      </c>
      <c r="AF41" s="19">
        <v>5</v>
      </c>
      <c r="AG41">
        <f>Table5[[#This Row],[VAN_deliverywieghtPerCapacity]]/Table5[[#This Row],[NumberOfusedVans]]</f>
        <v>0.63345950000000006</v>
      </c>
      <c r="AH41">
        <f>ABS(Table5[[#This Row],[VAN_pickUpWieghtPerCapacity]])/Table5[[#This Row],[NumberOfusedVans]]</f>
        <v>0.11267674999999999</v>
      </c>
    </row>
    <row r="42" spans="1:34" x14ac:dyDescent="0.25">
      <c r="A42" s="19">
        <v>20160229</v>
      </c>
      <c r="B42" s="19">
        <v>336</v>
      </c>
      <c r="C42" s="19">
        <v>72</v>
      </c>
      <c r="D42" s="19">
        <v>148</v>
      </c>
      <c r="E42" s="19">
        <v>149</v>
      </c>
      <c r="F42" s="19">
        <v>39</v>
      </c>
      <c r="G42" s="19">
        <v>336</v>
      </c>
      <c r="H42" s="19">
        <v>67</v>
      </c>
      <c r="I42" s="19">
        <v>148</v>
      </c>
      <c r="J42" s="19">
        <v>149</v>
      </c>
      <c r="K42" s="19">
        <v>39</v>
      </c>
      <c r="L42" s="19">
        <v>194452.77910000001</v>
      </c>
      <c r="M42" s="19">
        <v>69940.750119999997</v>
      </c>
      <c r="N42" s="19">
        <v>5</v>
      </c>
      <c r="O42" s="19">
        <v>336</v>
      </c>
      <c r="P42" s="19">
        <v>72</v>
      </c>
      <c r="Q42" s="19">
        <v>148</v>
      </c>
      <c r="R42" s="19">
        <v>149</v>
      </c>
      <c r="S42" s="19">
        <v>39</v>
      </c>
      <c r="T42" s="19">
        <v>336</v>
      </c>
      <c r="U42" s="19">
        <v>67</v>
      </c>
      <c r="V42" s="19">
        <v>148</v>
      </c>
      <c r="W42" s="19">
        <v>149</v>
      </c>
      <c r="X42" s="19">
        <v>39</v>
      </c>
      <c r="Y42" s="19">
        <v>4</v>
      </c>
      <c r="Z42" s="19">
        <v>194452.77910000001</v>
      </c>
      <c r="AA42" s="19">
        <v>69940.750119999997</v>
      </c>
      <c r="AB42" s="19">
        <v>5</v>
      </c>
      <c r="AC42" s="19">
        <v>2.8623912499999999</v>
      </c>
      <c r="AD42" s="19">
        <v>-0.66751249999999995</v>
      </c>
      <c r="AE42" s="19">
        <v>70</v>
      </c>
      <c r="AF42" s="19">
        <v>4</v>
      </c>
      <c r="AG42">
        <f>Table5[[#This Row],[VAN_deliverywieghtPerCapacity]]/Table5[[#This Row],[NumberOfusedVans]]</f>
        <v>0.71559781249999999</v>
      </c>
      <c r="AH42">
        <f>ABS(Table5[[#This Row],[VAN_pickUpWieghtPerCapacity]])/Table5[[#This Row],[NumberOfusedVans]]</f>
        <v>0.16687812499999999</v>
      </c>
    </row>
    <row r="43" spans="1:34" x14ac:dyDescent="0.25">
      <c r="A43" s="19">
        <v>20160301</v>
      </c>
      <c r="B43" s="19">
        <v>315</v>
      </c>
      <c r="C43" s="19">
        <v>66</v>
      </c>
      <c r="D43" s="19">
        <v>130</v>
      </c>
      <c r="E43" s="19">
        <v>173</v>
      </c>
      <c r="F43" s="19">
        <v>12</v>
      </c>
      <c r="G43" s="19">
        <v>315</v>
      </c>
      <c r="H43" s="19">
        <v>66</v>
      </c>
      <c r="I43" s="19">
        <v>130</v>
      </c>
      <c r="J43" s="19">
        <v>173</v>
      </c>
      <c r="K43" s="19">
        <v>12</v>
      </c>
      <c r="L43" s="19">
        <v>255418.02420000001</v>
      </c>
      <c r="M43" s="19">
        <v>71107.622170000002</v>
      </c>
      <c r="N43" s="19">
        <v>0</v>
      </c>
      <c r="O43" s="19">
        <v>315</v>
      </c>
      <c r="P43" s="19">
        <v>66</v>
      </c>
      <c r="Q43" s="19">
        <v>130</v>
      </c>
      <c r="R43" s="19">
        <v>173</v>
      </c>
      <c r="S43" s="19">
        <v>12</v>
      </c>
      <c r="T43" s="19">
        <v>315</v>
      </c>
      <c r="U43" s="19">
        <v>66</v>
      </c>
      <c r="V43" s="19">
        <v>130</v>
      </c>
      <c r="W43" s="19">
        <v>173</v>
      </c>
      <c r="X43" s="19">
        <v>12</v>
      </c>
      <c r="Y43" s="19">
        <v>5</v>
      </c>
      <c r="Z43" s="19">
        <v>255418.02420000001</v>
      </c>
      <c r="AA43" s="19">
        <v>71107.622170000002</v>
      </c>
      <c r="AB43" s="19">
        <v>0</v>
      </c>
      <c r="AC43" s="19">
        <v>3.0022212499999998</v>
      </c>
      <c r="AD43" s="19">
        <v>-0.46793499999999999</v>
      </c>
      <c r="AE43" s="19">
        <v>72</v>
      </c>
      <c r="AF43" s="19">
        <v>5</v>
      </c>
      <c r="AG43">
        <f>Table5[[#This Row],[VAN_deliverywieghtPerCapacity]]/Table5[[#This Row],[NumberOfusedVans]]</f>
        <v>0.60044425000000001</v>
      </c>
      <c r="AH43">
        <f>ABS(Table5[[#This Row],[VAN_pickUpWieghtPerCapacity]])/Table5[[#This Row],[NumberOfusedVans]]</f>
        <v>9.3587000000000004E-2</v>
      </c>
    </row>
    <row r="44" spans="1:34" x14ac:dyDescent="0.25">
      <c r="A44" s="19">
        <v>20160302</v>
      </c>
      <c r="B44" s="19">
        <v>235</v>
      </c>
      <c r="C44" s="19">
        <v>51</v>
      </c>
      <c r="D44" s="19">
        <v>114</v>
      </c>
      <c r="E44" s="19">
        <v>115</v>
      </c>
      <c r="F44" s="19">
        <v>6</v>
      </c>
      <c r="G44" s="19">
        <v>235</v>
      </c>
      <c r="H44" s="19">
        <v>50</v>
      </c>
      <c r="I44" s="19">
        <v>114</v>
      </c>
      <c r="J44" s="19">
        <v>115</v>
      </c>
      <c r="K44" s="19">
        <v>6</v>
      </c>
      <c r="L44" s="19">
        <v>205950.20319999999</v>
      </c>
      <c r="M44" s="19">
        <v>56695.51829</v>
      </c>
      <c r="N44" s="19">
        <v>1</v>
      </c>
      <c r="O44" s="19">
        <v>235</v>
      </c>
      <c r="P44" s="19">
        <v>51</v>
      </c>
      <c r="Q44" s="19">
        <v>114</v>
      </c>
      <c r="R44" s="19">
        <v>115</v>
      </c>
      <c r="S44" s="19">
        <v>6</v>
      </c>
      <c r="T44" s="19">
        <v>235</v>
      </c>
      <c r="U44" s="19">
        <v>50</v>
      </c>
      <c r="V44" s="19">
        <v>114</v>
      </c>
      <c r="W44" s="19">
        <v>115</v>
      </c>
      <c r="X44" s="19">
        <v>6</v>
      </c>
      <c r="Y44" s="19">
        <v>3</v>
      </c>
      <c r="Z44" s="19">
        <v>205950.20319999999</v>
      </c>
      <c r="AA44" s="19">
        <v>56695.51829</v>
      </c>
      <c r="AB44" s="19">
        <v>1</v>
      </c>
      <c r="AC44" s="19">
        <v>1.7909487500000001</v>
      </c>
      <c r="AD44" s="19">
        <v>-0.53804750000000001</v>
      </c>
      <c r="AE44" s="19">
        <v>43</v>
      </c>
      <c r="AF44" s="19">
        <v>3</v>
      </c>
      <c r="AG44">
        <f>Table5[[#This Row],[VAN_deliverywieghtPerCapacity]]/Table5[[#This Row],[NumberOfusedVans]]</f>
        <v>0.5969829166666667</v>
      </c>
      <c r="AH44">
        <f>ABS(Table5[[#This Row],[VAN_pickUpWieghtPerCapacity]])/Table5[[#This Row],[NumberOfusedVans]]</f>
        <v>0.17934916666666667</v>
      </c>
    </row>
    <row r="45" spans="1:34" x14ac:dyDescent="0.25">
      <c r="A45" s="19">
        <v>20160303</v>
      </c>
      <c r="B45" s="19">
        <v>280</v>
      </c>
      <c r="C45" s="19">
        <v>67</v>
      </c>
      <c r="D45" s="19">
        <v>93</v>
      </c>
      <c r="E45" s="19">
        <v>167</v>
      </c>
      <c r="F45" s="19">
        <v>20</v>
      </c>
      <c r="G45" s="19">
        <v>280</v>
      </c>
      <c r="H45" s="19">
        <v>67</v>
      </c>
      <c r="I45" s="19">
        <v>93</v>
      </c>
      <c r="J45" s="19">
        <v>167</v>
      </c>
      <c r="K45" s="19">
        <v>20</v>
      </c>
      <c r="L45" s="19">
        <v>312015.5122</v>
      </c>
      <c r="M45" s="19">
        <v>72121.396099999998</v>
      </c>
      <c r="N45" s="19">
        <v>0</v>
      </c>
      <c r="O45" s="19">
        <v>280</v>
      </c>
      <c r="P45" s="19">
        <v>67</v>
      </c>
      <c r="Q45" s="19">
        <v>93</v>
      </c>
      <c r="R45" s="19">
        <v>167</v>
      </c>
      <c r="S45" s="19">
        <v>20</v>
      </c>
      <c r="T45" s="19">
        <v>280</v>
      </c>
      <c r="U45" s="19">
        <v>67</v>
      </c>
      <c r="V45" s="19">
        <v>93</v>
      </c>
      <c r="W45" s="19">
        <v>167</v>
      </c>
      <c r="X45" s="19">
        <v>20</v>
      </c>
      <c r="Y45" s="19">
        <v>5</v>
      </c>
      <c r="Z45" s="19">
        <v>312015.5122</v>
      </c>
      <c r="AA45" s="19">
        <v>72121.396099999998</v>
      </c>
      <c r="AB45" s="19">
        <v>0</v>
      </c>
      <c r="AC45" s="19">
        <v>2.9517875</v>
      </c>
      <c r="AD45" s="19">
        <v>-0.59375</v>
      </c>
      <c r="AE45" s="19">
        <v>74</v>
      </c>
      <c r="AF45" s="19">
        <v>5</v>
      </c>
      <c r="AG45">
        <f>Table5[[#This Row],[VAN_deliverywieghtPerCapacity]]/Table5[[#This Row],[NumberOfusedVans]]</f>
        <v>0.59035749999999998</v>
      </c>
      <c r="AH45">
        <f>ABS(Table5[[#This Row],[VAN_pickUpWieghtPerCapacity]])/Table5[[#This Row],[NumberOfusedVans]]</f>
        <v>0.11874999999999999</v>
      </c>
    </row>
    <row r="46" spans="1:34" x14ac:dyDescent="0.25">
      <c r="A46" s="19">
        <v>20160304</v>
      </c>
      <c r="B46" s="19">
        <v>342</v>
      </c>
      <c r="C46" s="19">
        <v>74</v>
      </c>
      <c r="D46" s="19">
        <v>151</v>
      </c>
      <c r="E46" s="19">
        <v>172</v>
      </c>
      <c r="F46" s="19">
        <v>19</v>
      </c>
      <c r="G46" s="19">
        <v>342</v>
      </c>
      <c r="H46" s="19">
        <v>52</v>
      </c>
      <c r="I46" s="19">
        <v>151</v>
      </c>
      <c r="J46" s="19">
        <v>172</v>
      </c>
      <c r="K46" s="19">
        <v>19</v>
      </c>
      <c r="L46" s="19">
        <v>270597.08409999998</v>
      </c>
      <c r="M46" s="19">
        <v>79313.737569999998</v>
      </c>
      <c r="N46" s="19">
        <v>22</v>
      </c>
      <c r="O46" s="19">
        <v>342</v>
      </c>
      <c r="P46" s="19">
        <v>74</v>
      </c>
      <c r="Q46" s="19">
        <v>151</v>
      </c>
      <c r="R46" s="19">
        <v>172</v>
      </c>
      <c r="S46" s="19">
        <v>19</v>
      </c>
      <c r="T46" s="19">
        <v>342</v>
      </c>
      <c r="U46" s="19">
        <v>52</v>
      </c>
      <c r="V46" s="19">
        <v>151</v>
      </c>
      <c r="W46" s="19">
        <v>172</v>
      </c>
      <c r="X46" s="19">
        <v>19</v>
      </c>
      <c r="Y46" s="19">
        <v>4</v>
      </c>
      <c r="Z46" s="19">
        <v>270597.08409999998</v>
      </c>
      <c r="AA46" s="19">
        <v>79313.737569999998</v>
      </c>
      <c r="AB46" s="19">
        <v>22</v>
      </c>
      <c r="AC46" s="19">
        <v>2.8030400000000002</v>
      </c>
      <c r="AD46" s="19">
        <v>-0.40106000000000003</v>
      </c>
      <c r="AE46" s="19">
        <v>81</v>
      </c>
      <c r="AF46" s="19">
        <v>4</v>
      </c>
      <c r="AG46">
        <f>Table5[[#This Row],[VAN_deliverywieghtPerCapacity]]/Table5[[#This Row],[NumberOfusedVans]]</f>
        <v>0.70076000000000005</v>
      </c>
      <c r="AH46">
        <f>ABS(Table5[[#This Row],[VAN_pickUpWieghtPerCapacity]])/Table5[[#This Row],[NumberOfusedVans]]</f>
        <v>0.10026500000000001</v>
      </c>
    </row>
    <row r="47" spans="1:34" x14ac:dyDescent="0.25">
      <c r="A47" s="19">
        <v>20160307</v>
      </c>
      <c r="B47" s="19">
        <v>396</v>
      </c>
      <c r="C47" s="19">
        <v>94</v>
      </c>
      <c r="D47" s="19">
        <v>181</v>
      </c>
      <c r="E47" s="19">
        <v>183</v>
      </c>
      <c r="F47" s="19">
        <v>32</v>
      </c>
      <c r="G47" s="19">
        <v>396</v>
      </c>
      <c r="H47" s="19">
        <v>94</v>
      </c>
      <c r="I47" s="19">
        <v>181</v>
      </c>
      <c r="J47" s="19">
        <v>183</v>
      </c>
      <c r="K47" s="19">
        <v>32</v>
      </c>
      <c r="L47" s="19">
        <v>346476.61829999997</v>
      </c>
      <c r="M47" s="19">
        <v>97782.895640000002</v>
      </c>
      <c r="N47" s="19">
        <v>0</v>
      </c>
      <c r="O47" s="19">
        <v>396</v>
      </c>
      <c r="P47" s="19">
        <v>94</v>
      </c>
      <c r="Q47" s="19">
        <v>181</v>
      </c>
      <c r="R47" s="19">
        <v>183</v>
      </c>
      <c r="S47" s="19">
        <v>32</v>
      </c>
      <c r="T47" s="19">
        <v>396</v>
      </c>
      <c r="U47" s="19">
        <v>94</v>
      </c>
      <c r="V47" s="19">
        <v>181</v>
      </c>
      <c r="W47" s="19">
        <v>183</v>
      </c>
      <c r="X47" s="19">
        <v>32</v>
      </c>
      <c r="Y47" s="19">
        <v>5</v>
      </c>
      <c r="Z47" s="19">
        <v>346476.61829999997</v>
      </c>
      <c r="AA47" s="19">
        <v>97782.895640000002</v>
      </c>
      <c r="AB47" s="19">
        <v>0</v>
      </c>
      <c r="AC47" s="19">
        <v>3.7276975000000001</v>
      </c>
      <c r="AD47" s="19">
        <v>-0.95370374999999996</v>
      </c>
      <c r="AE47" s="19">
        <v>70</v>
      </c>
      <c r="AF47" s="19">
        <v>5</v>
      </c>
      <c r="AG47">
        <f>Table5[[#This Row],[VAN_deliverywieghtPerCapacity]]/Table5[[#This Row],[NumberOfusedVans]]</f>
        <v>0.74553950000000002</v>
      </c>
      <c r="AH47">
        <f>ABS(Table5[[#This Row],[VAN_pickUpWieghtPerCapacity]])/Table5[[#This Row],[NumberOfusedVans]]</f>
        <v>0.19074074999999999</v>
      </c>
    </row>
    <row r="48" spans="1:34" x14ac:dyDescent="0.25">
      <c r="A48" s="19">
        <v>20160308</v>
      </c>
      <c r="B48" s="19">
        <v>276</v>
      </c>
      <c r="C48" s="19">
        <v>80</v>
      </c>
      <c r="D48" s="19">
        <v>141</v>
      </c>
      <c r="E48" s="19">
        <v>129</v>
      </c>
      <c r="F48" s="19">
        <v>6</v>
      </c>
      <c r="G48" s="19">
        <v>276</v>
      </c>
      <c r="H48" s="19">
        <v>71</v>
      </c>
      <c r="I48" s="19">
        <v>141</v>
      </c>
      <c r="J48" s="19">
        <v>129</v>
      </c>
      <c r="K48" s="19">
        <v>6</v>
      </c>
      <c r="L48" s="19">
        <v>286934.2942</v>
      </c>
      <c r="M48" s="19">
        <v>73344.086479999998</v>
      </c>
      <c r="N48" s="19">
        <v>9</v>
      </c>
      <c r="O48" s="19">
        <v>276</v>
      </c>
      <c r="P48" s="19">
        <v>80</v>
      </c>
      <c r="Q48" s="19">
        <v>141</v>
      </c>
      <c r="R48" s="19">
        <v>129</v>
      </c>
      <c r="S48" s="19">
        <v>6</v>
      </c>
      <c r="T48" s="19">
        <v>276</v>
      </c>
      <c r="U48" s="19">
        <v>71</v>
      </c>
      <c r="V48" s="19">
        <v>141</v>
      </c>
      <c r="W48" s="19">
        <v>129</v>
      </c>
      <c r="X48" s="19">
        <v>6</v>
      </c>
      <c r="Y48" s="19">
        <v>4</v>
      </c>
      <c r="Z48" s="19">
        <v>286934.2942</v>
      </c>
      <c r="AA48" s="19">
        <v>73344.086479999998</v>
      </c>
      <c r="AB48" s="19">
        <v>9</v>
      </c>
      <c r="AC48" s="19">
        <v>2.22174125</v>
      </c>
      <c r="AD48" s="19">
        <v>-0.55535875000000001</v>
      </c>
      <c r="AE48" s="19">
        <v>66</v>
      </c>
      <c r="AF48" s="19">
        <v>4</v>
      </c>
      <c r="AG48">
        <f>Table5[[#This Row],[VAN_deliverywieghtPerCapacity]]/Table5[[#This Row],[NumberOfusedVans]]</f>
        <v>0.5554353125</v>
      </c>
      <c r="AH48">
        <f>ABS(Table5[[#This Row],[VAN_pickUpWieghtPerCapacity]])/Table5[[#This Row],[NumberOfusedVans]]</f>
        <v>0.1388396875</v>
      </c>
    </row>
    <row r="49" spans="1:34" x14ac:dyDescent="0.25">
      <c r="A49" s="19">
        <v>20160309</v>
      </c>
      <c r="B49" s="19">
        <v>358</v>
      </c>
      <c r="C49" s="19">
        <v>75</v>
      </c>
      <c r="D49" s="19">
        <v>136</v>
      </c>
      <c r="E49" s="19">
        <v>200</v>
      </c>
      <c r="F49" s="19">
        <v>22</v>
      </c>
      <c r="G49" s="19">
        <v>358</v>
      </c>
      <c r="H49" s="19">
        <v>75</v>
      </c>
      <c r="I49" s="19">
        <v>136</v>
      </c>
      <c r="J49" s="19">
        <v>200</v>
      </c>
      <c r="K49" s="19">
        <v>22</v>
      </c>
      <c r="L49" s="19">
        <v>464551.54190000001</v>
      </c>
      <c r="M49" s="19">
        <v>99769.638770000005</v>
      </c>
      <c r="N49" s="19">
        <v>0</v>
      </c>
      <c r="O49" s="19">
        <v>358</v>
      </c>
      <c r="P49" s="19">
        <v>75</v>
      </c>
      <c r="Q49" s="19">
        <v>136</v>
      </c>
      <c r="R49" s="19">
        <v>200</v>
      </c>
      <c r="S49" s="19">
        <v>22</v>
      </c>
      <c r="T49" s="19">
        <v>358</v>
      </c>
      <c r="U49" s="19">
        <v>75</v>
      </c>
      <c r="V49" s="19">
        <v>136</v>
      </c>
      <c r="W49" s="19">
        <v>200</v>
      </c>
      <c r="X49" s="19">
        <v>22</v>
      </c>
      <c r="Y49" s="19">
        <v>5</v>
      </c>
      <c r="Z49" s="19">
        <v>464551.54190000001</v>
      </c>
      <c r="AA49" s="19">
        <v>99769.638770000005</v>
      </c>
      <c r="AB49" s="19">
        <v>0</v>
      </c>
      <c r="AC49" s="19">
        <v>2.7818425000000002</v>
      </c>
      <c r="AD49" s="19">
        <v>-0.41830624999999999</v>
      </c>
      <c r="AE49" s="19">
        <v>72</v>
      </c>
      <c r="AF49" s="19">
        <v>5</v>
      </c>
      <c r="AG49">
        <f>Table5[[#This Row],[VAN_deliverywieghtPerCapacity]]/Table5[[#This Row],[NumberOfusedVans]]</f>
        <v>0.55636850000000004</v>
      </c>
      <c r="AH49">
        <f>ABS(Table5[[#This Row],[VAN_pickUpWieghtPerCapacity]])/Table5[[#This Row],[NumberOfusedVans]]</f>
        <v>8.3661249999999993E-2</v>
      </c>
    </row>
    <row r="50" spans="1:34" x14ac:dyDescent="0.25">
      <c r="A50" s="19">
        <v>20160310</v>
      </c>
      <c r="B50" s="19">
        <v>361</v>
      </c>
      <c r="C50" s="19">
        <v>71</v>
      </c>
      <c r="D50" s="19">
        <v>147</v>
      </c>
      <c r="E50" s="19">
        <v>204</v>
      </c>
      <c r="F50" s="19">
        <v>10</v>
      </c>
      <c r="G50" s="19">
        <v>361</v>
      </c>
      <c r="H50" s="19">
        <v>24</v>
      </c>
      <c r="I50" s="19">
        <v>147</v>
      </c>
      <c r="J50" s="19">
        <v>204</v>
      </c>
      <c r="K50" s="19">
        <v>10</v>
      </c>
      <c r="L50" s="19">
        <v>219971.6091</v>
      </c>
      <c r="M50" s="19">
        <v>68277.444820000004</v>
      </c>
      <c r="N50" s="19">
        <v>47</v>
      </c>
      <c r="O50" s="19">
        <v>361</v>
      </c>
      <c r="P50" s="19">
        <v>71</v>
      </c>
      <c r="Q50" s="19">
        <v>147</v>
      </c>
      <c r="R50" s="19">
        <v>204</v>
      </c>
      <c r="S50" s="19">
        <v>10</v>
      </c>
      <c r="T50" s="19">
        <v>361</v>
      </c>
      <c r="U50" s="19">
        <v>24</v>
      </c>
      <c r="V50" s="19">
        <v>147</v>
      </c>
      <c r="W50" s="19">
        <v>204</v>
      </c>
      <c r="X50" s="19">
        <v>10</v>
      </c>
      <c r="Y50" s="19">
        <v>4</v>
      </c>
      <c r="Z50" s="19">
        <v>219971.6091</v>
      </c>
      <c r="AA50" s="19">
        <v>68277.444820000004</v>
      </c>
      <c r="AB50" s="19">
        <v>47</v>
      </c>
      <c r="AC50" s="19">
        <v>2.8524862500000001</v>
      </c>
      <c r="AD50" s="19">
        <v>-6.4530000000000004E-2</v>
      </c>
      <c r="AE50" s="19">
        <v>65</v>
      </c>
      <c r="AF50" s="19">
        <v>4</v>
      </c>
      <c r="AG50">
        <f>Table5[[#This Row],[VAN_deliverywieghtPerCapacity]]/Table5[[#This Row],[NumberOfusedVans]]</f>
        <v>0.71312156250000003</v>
      </c>
      <c r="AH50">
        <f>ABS(Table5[[#This Row],[VAN_pickUpWieghtPerCapacity]])/Table5[[#This Row],[NumberOfusedVans]]</f>
        <v>1.6132500000000001E-2</v>
      </c>
    </row>
    <row r="51" spans="1:34" x14ac:dyDescent="0.25">
      <c r="A51" s="19">
        <v>20160311</v>
      </c>
      <c r="B51" s="19">
        <v>275</v>
      </c>
      <c r="C51" s="19">
        <v>107</v>
      </c>
      <c r="D51" s="19">
        <v>119</v>
      </c>
      <c r="E51" s="19">
        <v>149</v>
      </c>
      <c r="F51" s="19">
        <v>7</v>
      </c>
      <c r="G51" s="19">
        <v>275</v>
      </c>
      <c r="H51" s="19">
        <v>88</v>
      </c>
      <c r="I51" s="19">
        <v>119</v>
      </c>
      <c r="J51" s="19">
        <v>149</v>
      </c>
      <c r="K51" s="19">
        <v>7</v>
      </c>
      <c r="L51" s="19">
        <v>294123.54249999998</v>
      </c>
      <c r="M51" s="19">
        <v>74111.118830000007</v>
      </c>
      <c r="N51" s="19">
        <v>19</v>
      </c>
      <c r="O51" s="19">
        <v>275</v>
      </c>
      <c r="P51" s="19">
        <v>107</v>
      </c>
      <c r="Q51" s="19">
        <v>119</v>
      </c>
      <c r="R51" s="19">
        <v>149</v>
      </c>
      <c r="S51" s="19">
        <v>7</v>
      </c>
      <c r="T51" s="19">
        <v>275</v>
      </c>
      <c r="U51" s="19">
        <v>88</v>
      </c>
      <c r="V51" s="19">
        <v>119</v>
      </c>
      <c r="W51" s="19">
        <v>149</v>
      </c>
      <c r="X51" s="19">
        <v>7</v>
      </c>
      <c r="Y51" s="19">
        <v>4</v>
      </c>
      <c r="Z51" s="19">
        <v>294123.54249999998</v>
      </c>
      <c r="AA51" s="19">
        <v>74111.118830000007</v>
      </c>
      <c r="AB51" s="19">
        <v>19</v>
      </c>
      <c r="AC51" s="19">
        <v>2.4740337499999998</v>
      </c>
      <c r="AD51" s="19">
        <v>-0.81611124999999995</v>
      </c>
      <c r="AE51" s="19">
        <v>71</v>
      </c>
      <c r="AF51" s="19">
        <v>4</v>
      </c>
      <c r="AG51">
        <f>Table5[[#This Row],[VAN_deliverywieghtPerCapacity]]/Table5[[#This Row],[NumberOfusedVans]]</f>
        <v>0.61850843749999995</v>
      </c>
      <c r="AH51">
        <f>ABS(Table5[[#This Row],[VAN_pickUpWieghtPerCapacity]])/Table5[[#This Row],[NumberOfusedVans]]</f>
        <v>0.20402781249999999</v>
      </c>
    </row>
    <row r="52" spans="1:34" x14ac:dyDescent="0.25">
      <c r="A52" s="19">
        <v>20160314</v>
      </c>
      <c r="B52" s="19">
        <v>398</v>
      </c>
      <c r="C52" s="19">
        <v>96</v>
      </c>
      <c r="D52" s="19">
        <v>180</v>
      </c>
      <c r="E52" s="19">
        <v>195</v>
      </c>
      <c r="F52" s="19">
        <v>23</v>
      </c>
      <c r="G52" s="19">
        <v>398</v>
      </c>
      <c r="H52" s="19">
        <v>70</v>
      </c>
      <c r="I52" s="19">
        <v>180</v>
      </c>
      <c r="J52" s="19">
        <v>195</v>
      </c>
      <c r="K52" s="19">
        <v>23</v>
      </c>
      <c r="L52" s="19">
        <v>283700.28619999997</v>
      </c>
      <c r="M52" s="19">
        <v>85893.025760000004</v>
      </c>
      <c r="N52" s="19">
        <v>26</v>
      </c>
      <c r="O52" s="19">
        <v>398</v>
      </c>
      <c r="P52" s="19">
        <v>96</v>
      </c>
      <c r="Q52" s="19">
        <v>180</v>
      </c>
      <c r="R52" s="19">
        <v>195</v>
      </c>
      <c r="S52" s="19">
        <v>23</v>
      </c>
      <c r="T52" s="19">
        <v>398</v>
      </c>
      <c r="U52" s="19">
        <v>70</v>
      </c>
      <c r="V52" s="19">
        <v>180</v>
      </c>
      <c r="W52" s="19">
        <v>195</v>
      </c>
      <c r="X52" s="19">
        <v>23</v>
      </c>
      <c r="Y52" s="19">
        <v>5</v>
      </c>
      <c r="Z52" s="19">
        <v>283700.28619999997</v>
      </c>
      <c r="AA52" s="19">
        <v>85893.025760000004</v>
      </c>
      <c r="AB52" s="19">
        <v>26</v>
      </c>
      <c r="AC52" s="19">
        <v>3.2162199999999999</v>
      </c>
      <c r="AD52" s="19">
        <v>-0.64807749999999997</v>
      </c>
      <c r="AE52" s="19">
        <v>68</v>
      </c>
      <c r="AF52" s="19">
        <v>5</v>
      </c>
      <c r="AG52">
        <f>Table5[[#This Row],[VAN_deliverywieghtPerCapacity]]/Table5[[#This Row],[NumberOfusedVans]]</f>
        <v>0.64324399999999993</v>
      </c>
      <c r="AH52">
        <f>ABS(Table5[[#This Row],[VAN_pickUpWieghtPerCapacity]])/Table5[[#This Row],[NumberOfusedVans]]</f>
        <v>0.12961549999999999</v>
      </c>
    </row>
    <row r="53" spans="1:34" x14ac:dyDescent="0.25">
      <c r="A53" s="19">
        <v>20160315</v>
      </c>
      <c r="B53" s="19">
        <v>287</v>
      </c>
      <c r="C53" s="19">
        <v>88</v>
      </c>
      <c r="D53" s="19">
        <v>134</v>
      </c>
      <c r="E53" s="19">
        <v>129</v>
      </c>
      <c r="F53" s="19">
        <v>24</v>
      </c>
      <c r="G53" s="19">
        <v>287</v>
      </c>
      <c r="H53" s="19">
        <v>85</v>
      </c>
      <c r="I53" s="19">
        <v>134</v>
      </c>
      <c r="J53" s="19">
        <v>129</v>
      </c>
      <c r="K53" s="19">
        <v>24</v>
      </c>
      <c r="L53" s="19">
        <v>279878.77840000001</v>
      </c>
      <c r="M53" s="19">
        <v>75709.090060000002</v>
      </c>
      <c r="N53" s="19">
        <v>3</v>
      </c>
      <c r="O53" s="19">
        <v>287</v>
      </c>
      <c r="P53" s="19">
        <v>88</v>
      </c>
      <c r="Q53" s="19">
        <v>134</v>
      </c>
      <c r="R53" s="19">
        <v>129</v>
      </c>
      <c r="S53" s="19">
        <v>24</v>
      </c>
      <c r="T53" s="19">
        <v>287</v>
      </c>
      <c r="U53" s="19">
        <v>85</v>
      </c>
      <c r="V53" s="19">
        <v>134</v>
      </c>
      <c r="W53" s="19">
        <v>129</v>
      </c>
      <c r="X53" s="19">
        <v>24</v>
      </c>
      <c r="Y53" s="19">
        <v>4</v>
      </c>
      <c r="Z53" s="19">
        <v>279878.77840000001</v>
      </c>
      <c r="AA53" s="19">
        <v>75709.090060000002</v>
      </c>
      <c r="AB53" s="19">
        <v>3</v>
      </c>
      <c r="AC53" s="19">
        <v>2.5131887499999999</v>
      </c>
      <c r="AD53" s="19">
        <v>-0.64234000000000002</v>
      </c>
      <c r="AE53" s="19">
        <v>68</v>
      </c>
      <c r="AF53" s="19">
        <v>4</v>
      </c>
      <c r="AG53">
        <f>Table5[[#This Row],[VAN_deliverywieghtPerCapacity]]/Table5[[#This Row],[NumberOfusedVans]]</f>
        <v>0.62829718749999997</v>
      </c>
      <c r="AH53">
        <f>ABS(Table5[[#This Row],[VAN_pickUpWieghtPerCapacity]])/Table5[[#This Row],[NumberOfusedVans]]</f>
        <v>0.16058500000000001</v>
      </c>
    </row>
    <row r="54" spans="1:34" x14ac:dyDescent="0.25">
      <c r="A54" s="19">
        <v>20160316</v>
      </c>
      <c r="B54" s="19">
        <v>325</v>
      </c>
      <c r="C54" s="19">
        <v>82</v>
      </c>
      <c r="D54" s="19">
        <v>136</v>
      </c>
      <c r="E54" s="19">
        <v>168</v>
      </c>
      <c r="F54" s="19">
        <v>21</v>
      </c>
      <c r="G54" s="19">
        <v>325</v>
      </c>
      <c r="H54" s="19">
        <v>73</v>
      </c>
      <c r="I54" s="19">
        <v>136</v>
      </c>
      <c r="J54" s="19">
        <v>168</v>
      </c>
      <c r="K54" s="19">
        <v>21</v>
      </c>
      <c r="L54" s="19">
        <v>264773.79310000001</v>
      </c>
      <c r="M54" s="19">
        <v>77469.641380000001</v>
      </c>
      <c r="N54" s="19">
        <v>9</v>
      </c>
      <c r="O54" s="19">
        <v>325</v>
      </c>
      <c r="P54" s="19">
        <v>82</v>
      </c>
      <c r="Q54" s="19">
        <v>136</v>
      </c>
      <c r="R54" s="19">
        <v>168</v>
      </c>
      <c r="S54" s="19">
        <v>21</v>
      </c>
      <c r="T54" s="19">
        <v>325</v>
      </c>
      <c r="U54" s="19">
        <v>73</v>
      </c>
      <c r="V54" s="19">
        <v>136</v>
      </c>
      <c r="W54" s="19">
        <v>168</v>
      </c>
      <c r="X54" s="19">
        <v>21</v>
      </c>
      <c r="Y54" s="19">
        <v>4</v>
      </c>
      <c r="Z54" s="19">
        <v>264773.79310000001</v>
      </c>
      <c r="AA54" s="19">
        <v>77469.641380000001</v>
      </c>
      <c r="AB54" s="19">
        <v>9</v>
      </c>
      <c r="AC54" s="19">
        <v>2.3724324999999999</v>
      </c>
      <c r="AD54" s="19">
        <v>-0.52106375000000005</v>
      </c>
      <c r="AE54" s="19">
        <v>72</v>
      </c>
      <c r="AF54" s="19">
        <v>4</v>
      </c>
      <c r="AG54">
        <f>Table5[[#This Row],[VAN_deliverywieghtPerCapacity]]/Table5[[#This Row],[NumberOfusedVans]]</f>
        <v>0.59310812499999999</v>
      </c>
      <c r="AH54">
        <f>ABS(Table5[[#This Row],[VAN_pickUpWieghtPerCapacity]])/Table5[[#This Row],[NumberOfusedVans]]</f>
        <v>0.13026593750000001</v>
      </c>
    </row>
    <row r="55" spans="1:34" x14ac:dyDescent="0.25">
      <c r="A55" s="19">
        <v>20160317</v>
      </c>
      <c r="B55" s="19">
        <v>349</v>
      </c>
      <c r="C55" s="19">
        <v>87</v>
      </c>
      <c r="D55" s="19">
        <v>136</v>
      </c>
      <c r="E55" s="19">
        <v>181</v>
      </c>
      <c r="F55" s="19">
        <v>32</v>
      </c>
      <c r="G55" s="19">
        <v>349</v>
      </c>
      <c r="H55" s="19">
        <v>86</v>
      </c>
      <c r="I55" s="19">
        <v>136</v>
      </c>
      <c r="J55" s="19">
        <v>181</v>
      </c>
      <c r="K55" s="19">
        <v>32</v>
      </c>
      <c r="L55" s="19">
        <v>327459.16739999998</v>
      </c>
      <c r="M55" s="19">
        <v>85871.325070000006</v>
      </c>
      <c r="N55" s="19">
        <v>1</v>
      </c>
      <c r="O55" s="19">
        <v>349</v>
      </c>
      <c r="P55" s="19">
        <v>87</v>
      </c>
      <c r="Q55" s="19">
        <v>136</v>
      </c>
      <c r="R55" s="19">
        <v>181</v>
      </c>
      <c r="S55" s="19">
        <v>32</v>
      </c>
      <c r="T55" s="19">
        <v>349</v>
      </c>
      <c r="U55" s="19">
        <v>86</v>
      </c>
      <c r="V55" s="19">
        <v>136</v>
      </c>
      <c r="W55" s="19">
        <v>181</v>
      </c>
      <c r="X55" s="19">
        <v>32</v>
      </c>
      <c r="Y55" s="19">
        <v>5</v>
      </c>
      <c r="Z55" s="19">
        <v>327459.16739999998</v>
      </c>
      <c r="AA55" s="19">
        <v>85871.325070000006</v>
      </c>
      <c r="AB55" s="19">
        <v>1</v>
      </c>
      <c r="AC55" s="19">
        <v>2.1367262500000002</v>
      </c>
      <c r="AD55" s="19">
        <v>-0.49676999999999999</v>
      </c>
      <c r="AE55" s="19">
        <v>71</v>
      </c>
      <c r="AF55" s="19">
        <v>5</v>
      </c>
      <c r="AG55">
        <f>Table5[[#This Row],[VAN_deliverywieghtPerCapacity]]/Table5[[#This Row],[NumberOfusedVans]]</f>
        <v>0.42734525000000001</v>
      </c>
      <c r="AH55">
        <f>ABS(Table5[[#This Row],[VAN_pickUpWieghtPerCapacity]])/Table5[[#This Row],[NumberOfusedVans]]</f>
        <v>9.9353999999999998E-2</v>
      </c>
    </row>
    <row r="56" spans="1:34" x14ac:dyDescent="0.25">
      <c r="A56" s="19">
        <v>20160318</v>
      </c>
      <c r="B56" s="19">
        <v>335</v>
      </c>
      <c r="C56" s="19">
        <v>76</v>
      </c>
      <c r="D56" s="19">
        <v>136</v>
      </c>
      <c r="E56" s="19">
        <v>187</v>
      </c>
      <c r="F56" s="19">
        <v>12</v>
      </c>
      <c r="G56" s="19">
        <v>335</v>
      </c>
      <c r="H56" s="19">
        <v>51</v>
      </c>
      <c r="I56" s="19">
        <v>136</v>
      </c>
      <c r="J56" s="19">
        <v>187</v>
      </c>
      <c r="K56" s="19">
        <v>12</v>
      </c>
      <c r="L56" s="19">
        <v>201610.37049999999</v>
      </c>
      <c r="M56" s="19">
        <v>68544.933350000007</v>
      </c>
      <c r="N56" s="19">
        <v>25</v>
      </c>
      <c r="O56" s="19">
        <v>335</v>
      </c>
      <c r="P56" s="19">
        <v>76</v>
      </c>
      <c r="Q56" s="19">
        <v>136</v>
      </c>
      <c r="R56" s="19">
        <v>187</v>
      </c>
      <c r="S56" s="19">
        <v>12</v>
      </c>
      <c r="T56" s="19">
        <v>335</v>
      </c>
      <c r="U56" s="19">
        <v>51</v>
      </c>
      <c r="V56" s="19">
        <v>136</v>
      </c>
      <c r="W56" s="19">
        <v>187</v>
      </c>
      <c r="X56" s="19">
        <v>12</v>
      </c>
      <c r="Y56" s="19">
        <v>4</v>
      </c>
      <c r="Z56" s="19">
        <v>201610.37049999999</v>
      </c>
      <c r="AA56" s="19">
        <v>68544.933350000007</v>
      </c>
      <c r="AB56" s="19">
        <v>25</v>
      </c>
      <c r="AC56" s="19">
        <v>2.5966374999999999</v>
      </c>
      <c r="AD56" s="19">
        <v>-0.59606625000000002</v>
      </c>
      <c r="AE56" s="19">
        <v>78</v>
      </c>
      <c r="AF56" s="19">
        <v>4</v>
      </c>
      <c r="AG56">
        <f>Table5[[#This Row],[VAN_deliverywieghtPerCapacity]]/Table5[[#This Row],[NumberOfusedVans]]</f>
        <v>0.64915937499999998</v>
      </c>
      <c r="AH56">
        <f>ABS(Table5[[#This Row],[VAN_pickUpWieghtPerCapacity]])/Table5[[#This Row],[NumberOfusedVans]]</f>
        <v>0.1490165625</v>
      </c>
    </row>
    <row r="57" spans="1:34" x14ac:dyDescent="0.25">
      <c r="A57" s="19">
        <v>20160321</v>
      </c>
      <c r="B57" s="19">
        <v>412</v>
      </c>
      <c r="C57" s="19">
        <v>106</v>
      </c>
      <c r="D57" s="19">
        <v>198</v>
      </c>
      <c r="E57" s="19">
        <v>187</v>
      </c>
      <c r="F57" s="19">
        <v>27</v>
      </c>
      <c r="G57" s="19">
        <v>412</v>
      </c>
      <c r="H57" s="19">
        <v>105</v>
      </c>
      <c r="I57" s="19">
        <v>198</v>
      </c>
      <c r="J57" s="19">
        <v>187</v>
      </c>
      <c r="K57" s="19">
        <v>27</v>
      </c>
      <c r="L57" s="19">
        <v>526554.88430000003</v>
      </c>
      <c r="M57" s="19">
        <v>113629.9396</v>
      </c>
      <c r="N57" s="19">
        <v>1</v>
      </c>
      <c r="O57" s="19">
        <v>412</v>
      </c>
      <c r="P57" s="19">
        <v>106</v>
      </c>
      <c r="Q57" s="19">
        <v>198</v>
      </c>
      <c r="R57" s="19">
        <v>187</v>
      </c>
      <c r="S57" s="19">
        <v>27</v>
      </c>
      <c r="T57" s="19">
        <v>412</v>
      </c>
      <c r="U57" s="19">
        <v>105</v>
      </c>
      <c r="V57" s="19">
        <v>198</v>
      </c>
      <c r="W57" s="19">
        <v>187</v>
      </c>
      <c r="X57" s="19">
        <v>27</v>
      </c>
      <c r="Y57" s="19">
        <v>5</v>
      </c>
      <c r="Z57" s="19">
        <v>526554.88430000003</v>
      </c>
      <c r="AA57" s="19">
        <v>113629.9396</v>
      </c>
      <c r="AB57" s="19">
        <v>1</v>
      </c>
      <c r="AC57" s="19">
        <v>3.1982675</v>
      </c>
      <c r="AD57" s="19">
        <v>-0.67555624999999997</v>
      </c>
      <c r="AE57" s="19">
        <v>89</v>
      </c>
      <c r="AF57" s="19">
        <v>5</v>
      </c>
      <c r="AG57">
        <f>Table5[[#This Row],[VAN_deliverywieghtPerCapacity]]/Table5[[#This Row],[NumberOfusedVans]]</f>
        <v>0.63965349999999999</v>
      </c>
      <c r="AH57">
        <f>ABS(Table5[[#This Row],[VAN_pickUpWieghtPerCapacity]])/Table5[[#This Row],[NumberOfusedVans]]</f>
        <v>0.13511124999999999</v>
      </c>
    </row>
    <row r="58" spans="1:34" x14ac:dyDescent="0.25">
      <c r="A58" s="19">
        <v>20160322</v>
      </c>
      <c r="B58" s="19">
        <v>315</v>
      </c>
      <c r="C58" s="19">
        <v>74</v>
      </c>
      <c r="D58" s="19">
        <v>154</v>
      </c>
      <c r="E58" s="19">
        <v>146</v>
      </c>
      <c r="F58" s="19">
        <v>15</v>
      </c>
      <c r="G58" s="19">
        <v>315</v>
      </c>
      <c r="H58" s="19">
        <v>73</v>
      </c>
      <c r="I58" s="19">
        <v>154</v>
      </c>
      <c r="J58" s="19">
        <v>146</v>
      </c>
      <c r="K58" s="19">
        <v>15</v>
      </c>
      <c r="L58" s="19">
        <v>288836.82380000001</v>
      </c>
      <c r="M58" s="19">
        <v>76755.314140000002</v>
      </c>
      <c r="N58" s="19">
        <v>1</v>
      </c>
      <c r="O58" s="19">
        <v>315</v>
      </c>
      <c r="P58" s="19">
        <v>74</v>
      </c>
      <c r="Q58" s="19">
        <v>154</v>
      </c>
      <c r="R58" s="19">
        <v>146</v>
      </c>
      <c r="S58" s="19">
        <v>15</v>
      </c>
      <c r="T58" s="19">
        <v>315</v>
      </c>
      <c r="U58" s="19">
        <v>73</v>
      </c>
      <c r="V58" s="19">
        <v>154</v>
      </c>
      <c r="W58" s="19">
        <v>146</v>
      </c>
      <c r="X58" s="19">
        <v>15</v>
      </c>
      <c r="Y58" s="19">
        <v>5</v>
      </c>
      <c r="Z58" s="19">
        <v>288836.82380000001</v>
      </c>
      <c r="AA58" s="19">
        <v>76755.314140000002</v>
      </c>
      <c r="AB58" s="19">
        <v>1</v>
      </c>
      <c r="AC58" s="19">
        <v>2.5037962500000002</v>
      </c>
      <c r="AD58" s="19">
        <v>-0.41071750000000001</v>
      </c>
      <c r="AE58" s="19">
        <v>85</v>
      </c>
      <c r="AF58" s="19">
        <v>5</v>
      </c>
      <c r="AG58">
        <f>Table5[[#This Row],[VAN_deliverywieghtPerCapacity]]/Table5[[#This Row],[NumberOfusedVans]]</f>
        <v>0.50075924999999999</v>
      </c>
      <c r="AH58">
        <f>ABS(Table5[[#This Row],[VAN_pickUpWieghtPerCapacity]])/Table5[[#This Row],[NumberOfusedVans]]</f>
        <v>8.2143500000000008E-2</v>
      </c>
    </row>
    <row r="59" spans="1:34" x14ac:dyDescent="0.25">
      <c r="A59" s="19">
        <v>20160323</v>
      </c>
      <c r="B59" s="19">
        <v>282</v>
      </c>
      <c r="C59" s="19">
        <v>52</v>
      </c>
      <c r="D59" s="19">
        <v>170</v>
      </c>
      <c r="E59" s="19">
        <v>106</v>
      </c>
      <c r="F59" s="19">
        <v>6</v>
      </c>
      <c r="G59" s="19">
        <v>282</v>
      </c>
      <c r="H59" s="19">
        <v>51</v>
      </c>
      <c r="I59" s="19">
        <v>170</v>
      </c>
      <c r="J59" s="19">
        <v>106</v>
      </c>
      <c r="K59" s="19">
        <v>6</v>
      </c>
      <c r="L59" s="19">
        <v>309610.48220000003</v>
      </c>
      <c r="M59" s="19">
        <v>71904.94339</v>
      </c>
      <c r="N59" s="19">
        <v>1</v>
      </c>
      <c r="O59" s="19">
        <v>282</v>
      </c>
      <c r="P59" s="19">
        <v>52</v>
      </c>
      <c r="Q59" s="19">
        <v>170</v>
      </c>
      <c r="R59" s="19">
        <v>106</v>
      </c>
      <c r="S59" s="19">
        <v>6</v>
      </c>
      <c r="T59" s="19">
        <v>282</v>
      </c>
      <c r="U59" s="19">
        <v>51</v>
      </c>
      <c r="V59" s="19">
        <v>170</v>
      </c>
      <c r="W59" s="19">
        <v>106</v>
      </c>
      <c r="X59" s="19">
        <v>6</v>
      </c>
      <c r="Y59" s="19">
        <v>4</v>
      </c>
      <c r="Z59" s="19">
        <v>309610.48220000003</v>
      </c>
      <c r="AA59" s="19">
        <v>71904.94339</v>
      </c>
      <c r="AB59" s="19">
        <v>1</v>
      </c>
      <c r="AC59" s="19">
        <v>1.9327037499999999</v>
      </c>
      <c r="AD59" s="19">
        <v>-0.23743375</v>
      </c>
      <c r="AE59" s="19">
        <v>69</v>
      </c>
      <c r="AF59" s="19">
        <v>4</v>
      </c>
      <c r="AG59">
        <f>Table5[[#This Row],[VAN_deliverywieghtPerCapacity]]/Table5[[#This Row],[NumberOfusedVans]]</f>
        <v>0.48317593749999999</v>
      </c>
      <c r="AH59">
        <f>ABS(Table5[[#This Row],[VAN_pickUpWieghtPerCapacity]])/Table5[[#This Row],[NumberOfusedVans]]</f>
        <v>5.93584375E-2</v>
      </c>
    </row>
    <row r="60" spans="1:34" x14ac:dyDescent="0.25">
      <c r="A60" s="19">
        <v>20160329</v>
      </c>
      <c r="B60" s="19">
        <v>499</v>
      </c>
      <c r="C60" s="19">
        <v>70</v>
      </c>
      <c r="D60" s="19">
        <v>123</v>
      </c>
      <c r="E60" s="19">
        <v>267</v>
      </c>
      <c r="F60" s="19">
        <v>109</v>
      </c>
      <c r="G60" s="19">
        <v>499</v>
      </c>
      <c r="H60" s="19">
        <v>69</v>
      </c>
      <c r="I60" s="19">
        <v>123</v>
      </c>
      <c r="J60" s="19">
        <v>267</v>
      </c>
      <c r="K60" s="19">
        <v>109</v>
      </c>
      <c r="L60" s="19">
        <v>326019.92790000001</v>
      </c>
      <c r="M60" s="19">
        <v>101821.7935</v>
      </c>
      <c r="N60" s="19">
        <v>1</v>
      </c>
      <c r="O60" s="19">
        <v>499</v>
      </c>
      <c r="P60" s="19">
        <v>70</v>
      </c>
      <c r="Q60" s="19">
        <v>123</v>
      </c>
      <c r="R60" s="19">
        <v>267</v>
      </c>
      <c r="S60" s="19">
        <v>109</v>
      </c>
      <c r="T60" s="19">
        <v>499</v>
      </c>
      <c r="U60" s="19">
        <v>69</v>
      </c>
      <c r="V60" s="19">
        <v>123</v>
      </c>
      <c r="W60" s="19">
        <v>267</v>
      </c>
      <c r="X60" s="19">
        <v>109</v>
      </c>
      <c r="Y60" s="19">
        <v>6</v>
      </c>
      <c r="Z60" s="19">
        <v>326019.92790000001</v>
      </c>
      <c r="AA60" s="19">
        <v>101821.7935</v>
      </c>
      <c r="AB60" s="19">
        <v>1</v>
      </c>
      <c r="AC60" s="19">
        <v>4.3920837500000003</v>
      </c>
      <c r="AD60" s="19">
        <v>-0.47134500000000001</v>
      </c>
      <c r="AE60" s="19">
        <v>101</v>
      </c>
      <c r="AF60" s="19">
        <v>6</v>
      </c>
      <c r="AG60">
        <f>Table5[[#This Row],[VAN_deliverywieghtPerCapacity]]/Table5[[#This Row],[NumberOfusedVans]]</f>
        <v>0.73201395833333338</v>
      </c>
      <c r="AH60">
        <f>ABS(Table5[[#This Row],[VAN_pickUpWieghtPerCapacity]])/Table5[[#This Row],[NumberOfusedVans]]</f>
        <v>7.8557500000000002E-2</v>
      </c>
    </row>
    <row r="61" spans="1:34" x14ac:dyDescent="0.25">
      <c r="A61" s="19">
        <v>20160330</v>
      </c>
      <c r="B61" s="19">
        <v>393</v>
      </c>
      <c r="C61" s="19">
        <v>77</v>
      </c>
      <c r="D61" s="19">
        <v>179</v>
      </c>
      <c r="E61" s="19">
        <v>184</v>
      </c>
      <c r="F61" s="19">
        <v>30</v>
      </c>
      <c r="G61" s="19">
        <v>393</v>
      </c>
      <c r="H61" s="19">
        <v>19</v>
      </c>
      <c r="I61" s="19">
        <v>179</v>
      </c>
      <c r="J61" s="19">
        <v>184</v>
      </c>
      <c r="K61" s="19">
        <v>30</v>
      </c>
      <c r="L61" s="19">
        <v>307758.03950000001</v>
      </c>
      <c r="M61" s="19">
        <v>84818.223559999999</v>
      </c>
      <c r="N61" s="19">
        <v>58</v>
      </c>
      <c r="O61" s="19">
        <v>393</v>
      </c>
      <c r="P61" s="19">
        <v>77</v>
      </c>
      <c r="Q61" s="19">
        <v>179</v>
      </c>
      <c r="R61" s="19">
        <v>184</v>
      </c>
      <c r="S61" s="19">
        <v>30</v>
      </c>
      <c r="T61" s="19">
        <v>393</v>
      </c>
      <c r="U61" s="19">
        <v>19</v>
      </c>
      <c r="V61" s="19">
        <v>179</v>
      </c>
      <c r="W61" s="19">
        <v>184</v>
      </c>
      <c r="X61" s="19">
        <v>30</v>
      </c>
      <c r="Y61" s="19">
        <v>4</v>
      </c>
      <c r="Z61" s="19">
        <v>307758.03950000001</v>
      </c>
      <c r="AA61" s="19">
        <v>84818.223559999999</v>
      </c>
      <c r="AB61" s="19">
        <v>58</v>
      </c>
      <c r="AC61" s="19">
        <v>2.81750875</v>
      </c>
      <c r="AD61" s="19">
        <v>-0.31859625000000003</v>
      </c>
      <c r="AE61" s="19">
        <v>100</v>
      </c>
      <c r="AF61" s="19">
        <v>4</v>
      </c>
      <c r="AG61">
        <f>Table5[[#This Row],[VAN_deliverywieghtPerCapacity]]/Table5[[#This Row],[NumberOfusedVans]]</f>
        <v>0.7043771875</v>
      </c>
      <c r="AH61">
        <f>ABS(Table5[[#This Row],[VAN_pickUpWieghtPerCapacity]])/Table5[[#This Row],[NumberOfusedVans]]</f>
        <v>7.9649062500000006E-2</v>
      </c>
    </row>
    <row r="62" spans="1:34" x14ac:dyDescent="0.25">
      <c r="A62" s="19">
        <v>20160331</v>
      </c>
      <c r="B62" s="19">
        <v>369</v>
      </c>
      <c r="C62" s="19">
        <v>136</v>
      </c>
      <c r="D62" s="19">
        <v>170</v>
      </c>
      <c r="E62" s="19">
        <v>180</v>
      </c>
      <c r="F62" s="19">
        <v>19</v>
      </c>
      <c r="G62" s="19">
        <v>369</v>
      </c>
      <c r="H62" s="19">
        <v>106</v>
      </c>
      <c r="I62" s="19">
        <v>170</v>
      </c>
      <c r="J62" s="19">
        <v>180</v>
      </c>
      <c r="K62" s="19">
        <v>19</v>
      </c>
      <c r="L62" s="19">
        <v>356977.28580000001</v>
      </c>
      <c r="M62" s="19">
        <v>95127.955719999998</v>
      </c>
      <c r="N62" s="19">
        <v>30</v>
      </c>
      <c r="O62" s="19">
        <v>369</v>
      </c>
      <c r="P62" s="19">
        <v>136</v>
      </c>
      <c r="Q62" s="19">
        <v>170</v>
      </c>
      <c r="R62" s="19">
        <v>180</v>
      </c>
      <c r="S62" s="19">
        <v>19</v>
      </c>
      <c r="T62" s="19">
        <v>369</v>
      </c>
      <c r="U62" s="19">
        <v>106</v>
      </c>
      <c r="V62" s="19">
        <v>170</v>
      </c>
      <c r="W62" s="19">
        <v>180</v>
      </c>
      <c r="X62" s="19">
        <v>19</v>
      </c>
      <c r="Y62" s="19">
        <v>5</v>
      </c>
      <c r="Z62" s="19">
        <v>356977.28580000001</v>
      </c>
      <c r="AA62" s="19">
        <v>95127.955719999998</v>
      </c>
      <c r="AB62" s="19">
        <v>30</v>
      </c>
      <c r="AC62" s="19">
        <v>3.04832875</v>
      </c>
      <c r="AD62" s="19">
        <v>-0.55161125</v>
      </c>
      <c r="AE62" s="19">
        <v>91</v>
      </c>
      <c r="AF62" s="19">
        <v>5</v>
      </c>
      <c r="AG62">
        <f>Table5[[#This Row],[VAN_deliverywieghtPerCapacity]]/Table5[[#This Row],[NumberOfusedVans]]</f>
        <v>0.60966575000000001</v>
      </c>
      <c r="AH62">
        <f>ABS(Table5[[#This Row],[VAN_pickUpWieghtPerCapacity]])/Table5[[#This Row],[NumberOfusedVans]]</f>
        <v>0.11032225</v>
      </c>
    </row>
    <row r="63" spans="1:34" x14ac:dyDescent="0.25">
      <c r="A63" s="19">
        <v>20160401</v>
      </c>
      <c r="B63" s="19">
        <v>363</v>
      </c>
      <c r="C63" s="19">
        <v>111</v>
      </c>
      <c r="D63" s="19">
        <v>152</v>
      </c>
      <c r="E63" s="19">
        <v>190</v>
      </c>
      <c r="F63" s="19">
        <v>21</v>
      </c>
      <c r="G63" s="19">
        <v>363</v>
      </c>
      <c r="H63" s="19">
        <v>109</v>
      </c>
      <c r="I63" s="19">
        <v>152</v>
      </c>
      <c r="J63" s="19">
        <v>190</v>
      </c>
      <c r="K63" s="19">
        <v>21</v>
      </c>
      <c r="L63" s="19">
        <v>667268.42110000004</v>
      </c>
      <c r="M63" s="19">
        <v>126294.15790000001</v>
      </c>
      <c r="N63" s="19">
        <v>2</v>
      </c>
      <c r="O63" s="19">
        <v>363</v>
      </c>
      <c r="P63" s="19">
        <v>111</v>
      </c>
      <c r="Q63" s="19">
        <v>152</v>
      </c>
      <c r="R63" s="19">
        <v>190</v>
      </c>
      <c r="S63" s="19">
        <v>21</v>
      </c>
      <c r="T63" s="19">
        <v>363</v>
      </c>
      <c r="U63" s="19">
        <v>109</v>
      </c>
      <c r="V63" s="19">
        <v>152</v>
      </c>
      <c r="W63" s="19">
        <v>190</v>
      </c>
      <c r="X63" s="19">
        <v>21</v>
      </c>
      <c r="Y63" s="19">
        <v>5</v>
      </c>
      <c r="Z63" s="19">
        <v>667268.42110000004</v>
      </c>
      <c r="AA63" s="19">
        <v>126294.15790000001</v>
      </c>
      <c r="AB63" s="19">
        <v>2</v>
      </c>
      <c r="AC63" s="19">
        <v>2.77605375</v>
      </c>
      <c r="AD63" s="19">
        <v>-0.73873374999999997</v>
      </c>
      <c r="AE63" s="19">
        <v>93</v>
      </c>
      <c r="AF63" s="19">
        <v>5</v>
      </c>
      <c r="AG63">
        <f>Table5[[#This Row],[VAN_deliverywieghtPerCapacity]]/Table5[[#This Row],[NumberOfusedVans]]</f>
        <v>0.55521074999999998</v>
      </c>
      <c r="AH63">
        <f>ABS(Table5[[#This Row],[VAN_pickUpWieghtPerCapacity]])/Table5[[#This Row],[NumberOfusedVans]]</f>
        <v>0.14774674999999998</v>
      </c>
    </row>
    <row r="64" spans="1:34" x14ac:dyDescent="0.25">
      <c r="A64" s="19">
        <v>20160404</v>
      </c>
      <c r="B64" s="19">
        <v>427</v>
      </c>
      <c r="C64" s="19">
        <v>75</v>
      </c>
      <c r="D64" s="19">
        <v>204</v>
      </c>
      <c r="E64" s="19">
        <v>189</v>
      </c>
      <c r="F64" s="19">
        <v>34</v>
      </c>
      <c r="G64" s="19">
        <v>427</v>
      </c>
      <c r="H64" s="19">
        <v>74</v>
      </c>
      <c r="I64" s="19">
        <v>204</v>
      </c>
      <c r="J64" s="19">
        <v>189</v>
      </c>
      <c r="K64" s="19">
        <v>34</v>
      </c>
      <c r="L64" s="19">
        <v>397400.05959999998</v>
      </c>
      <c r="M64" s="19">
        <v>102006.00539999999</v>
      </c>
      <c r="N64" s="19">
        <v>1</v>
      </c>
      <c r="O64" s="19">
        <v>427</v>
      </c>
      <c r="P64" s="19">
        <v>75</v>
      </c>
      <c r="Q64" s="19">
        <v>204</v>
      </c>
      <c r="R64" s="19">
        <v>189</v>
      </c>
      <c r="S64" s="19">
        <v>34</v>
      </c>
      <c r="T64" s="19">
        <v>427</v>
      </c>
      <c r="U64" s="19">
        <v>74</v>
      </c>
      <c r="V64" s="19">
        <v>204</v>
      </c>
      <c r="W64" s="19">
        <v>189</v>
      </c>
      <c r="X64" s="19">
        <v>34</v>
      </c>
      <c r="Y64" s="19">
        <v>6</v>
      </c>
      <c r="Z64" s="19">
        <v>397400.05959999998</v>
      </c>
      <c r="AA64" s="19">
        <v>102006.00539999999</v>
      </c>
      <c r="AB64" s="19">
        <v>1</v>
      </c>
      <c r="AC64" s="19">
        <v>3.6028875</v>
      </c>
      <c r="AD64" s="19">
        <v>-0.43390000000000001</v>
      </c>
      <c r="AE64" s="19">
        <v>82</v>
      </c>
      <c r="AF64" s="19">
        <v>6</v>
      </c>
      <c r="AG64">
        <f>Table5[[#This Row],[VAN_deliverywieghtPerCapacity]]/Table5[[#This Row],[NumberOfusedVans]]</f>
        <v>0.60048124999999997</v>
      </c>
      <c r="AH64">
        <f>ABS(Table5[[#This Row],[VAN_pickUpWieghtPerCapacity]])/Table5[[#This Row],[NumberOfusedVans]]</f>
        <v>7.2316666666666668E-2</v>
      </c>
    </row>
    <row r="65" spans="1:34" x14ac:dyDescent="0.25">
      <c r="A65" s="19">
        <v>20160405</v>
      </c>
      <c r="B65" s="19">
        <v>294</v>
      </c>
      <c r="C65" s="19">
        <v>67</v>
      </c>
      <c r="D65" s="19">
        <v>141</v>
      </c>
      <c r="E65" s="19">
        <v>137</v>
      </c>
      <c r="F65" s="19">
        <v>16</v>
      </c>
      <c r="G65" s="19">
        <v>294</v>
      </c>
      <c r="H65" s="19">
        <v>65</v>
      </c>
      <c r="I65" s="19">
        <v>141</v>
      </c>
      <c r="J65" s="19">
        <v>137</v>
      </c>
      <c r="K65" s="19">
        <v>16</v>
      </c>
      <c r="L65" s="19">
        <v>273884.35830000002</v>
      </c>
      <c r="M65" s="19">
        <v>70009.592239999998</v>
      </c>
      <c r="N65" s="19">
        <v>2</v>
      </c>
      <c r="O65" s="19">
        <v>294</v>
      </c>
      <c r="P65" s="19">
        <v>67</v>
      </c>
      <c r="Q65" s="19">
        <v>141</v>
      </c>
      <c r="R65" s="19">
        <v>137</v>
      </c>
      <c r="S65" s="19">
        <v>16</v>
      </c>
      <c r="T65" s="19">
        <v>294</v>
      </c>
      <c r="U65" s="19">
        <v>65</v>
      </c>
      <c r="V65" s="19">
        <v>141</v>
      </c>
      <c r="W65" s="19">
        <v>137</v>
      </c>
      <c r="X65" s="19">
        <v>16</v>
      </c>
      <c r="Y65" s="19">
        <v>4</v>
      </c>
      <c r="Z65" s="19">
        <v>273884.35830000002</v>
      </c>
      <c r="AA65" s="19">
        <v>70009.592239999998</v>
      </c>
      <c r="AB65" s="19">
        <v>2</v>
      </c>
      <c r="AC65" s="19">
        <v>2.73607625</v>
      </c>
      <c r="AD65" s="19">
        <v>-0.40859499999999999</v>
      </c>
      <c r="AE65" s="19">
        <v>77</v>
      </c>
      <c r="AF65" s="19">
        <v>4</v>
      </c>
      <c r="AG65">
        <f>Table5[[#This Row],[VAN_deliverywieghtPerCapacity]]/Table5[[#This Row],[NumberOfusedVans]]</f>
        <v>0.6840190625</v>
      </c>
      <c r="AH65">
        <f>ABS(Table5[[#This Row],[VAN_pickUpWieghtPerCapacity]])/Table5[[#This Row],[NumberOfusedVans]]</f>
        <v>0.10214875</v>
      </c>
    </row>
    <row r="66" spans="1:34" x14ac:dyDescent="0.25">
      <c r="A66" s="19">
        <v>20160406</v>
      </c>
      <c r="B66" s="19">
        <v>350</v>
      </c>
      <c r="C66" s="19">
        <v>65</v>
      </c>
      <c r="D66" s="19">
        <v>150</v>
      </c>
      <c r="E66" s="19">
        <v>176</v>
      </c>
      <c r="F66" s="19">
        <v>24</v>
      </c>
      <c r="G66" s="19">
        <v>350</v>
      </c>
      <c r="H66" s="19">
        <v>64</v>
      </c>
      <c r="I66" s="19">
        <v>150</v>
      </c>
      <c r="J66" s="19">
        <v>176</v>
      </c>
      <c r="K66" s="19">
        <v>24</v>
      </c>
      <c r="L66" s="19">
        <v>331547.42940000002</v>
      </c>
      <c r="M66" s="19">
        <v>83839.268639999995</v>
      </c>
      <c r="N66" s="19">
        <v>1</v>
      </c>
      <c r="O66" s="19">
        <v>350</v>
      </c>
      <c r="P66" s="19">
        <v>65</v>
      </c>
      <c r="Q66" s="19">
        <v>150</v>
      </c>
      <c r="R66" s="19">
        <v>176</v>
      </c>
      <c r="S66" s="19">
        <v>24</v>
      </c>
      <c r="T66" s="19">
        <v>350</v>
      </c>
      <c r="U66" s="19">
        <v>64</v>
      </c>
      <c r="V66" s="19">
        <v>150</v>
      </c>
      <c r="W66" s="19">
        <v>176</v>
      </c>
      <c r="X66" s="19">
        <v>24</v>
      </c>
      <c r="Y66" s="19">
        <v>6</v>
      </c>
      <c r="Z66" s="19">
        <v>331547.42940000002</v>
      </c>
      <c r="AA66" s="19">
        <v>83839.268639999995</v>
      </c>
      <c r="AB66" s="19">
        <v>1</v>
      </c>
      <c r="AC66" s="19">
        <v>3.6784637500000001</v>
      </c>
      <c r="AD66" s="19">
        <v>-0.66415000000000002</v>
      </c>
      <c r="AE66" s="19">
        <v>70</v>
      </c>
      <c r="AF66" s="19">
        <v>6</v>
      </c>
      <c r="AG66">
        <f>Table5[[#This Row],[VAN_deliverywieghtPerCapacity]]/Table5[[#This Row],[NumberOfusedVans]]</f>
        <v>0.61307729166666669</v>
      </c>
      <c r="AH66">
        <f>ABS(Table5[[#This Row],[VAN_pickUpWieghtPerCapacity]])/Table5[[#This Row],[NumberOfusedVans]]</f>
        <v>0.11069166666666667</v>
      </c>
    </row>
    <row r="67" spans="1:34" x14ac:dyDescent="0.25">
      <c r="A67" s="19">
        <v>20160407</v>
      </c>
      <c r="B67" s="19">
        <v>316</v>
      </c>
      <c r="C67" s="19">
        <v>62</v>
      </c>
      <c r="D67" s="19">
        <v>126</v>
      </c>
      <c r="E67" s="19">
        <v>158</v>
      </c>
      <c r="F67" s="19">
        <v>32</v>
      </c>
      <c r="G67" s="19">
        <v>316</v>
      </c>
      <c r="H67" s="19">
        <v>61</v>
      </c>
      <c r="I67" s="19">
        <v>126</v>
      </c>
      <c r="J67" s="19">
        <v>158</v>
      </c>
      <c r="K67" s="19">
        <v>32</v>
      </c>
      <c r="L67" s="19">
        <v>316989.2942</v>
      </c>
      <c r="M67" s="19">
        <v>76049.036479999995</v>
      </c>
      <c r="N67" s="19">
        <v>1</v>
      </c>
      <c r="O67" s="19">
        <v>316</v>
      </c>
      <c r="P67" s="19">
        <v>62</v>
      </c>
      <c r="Q67" s="19">
        <v>126</v>
      </c>
      <c r="R67" s="19">
        <v>158</v>
      </c>
      <c r="S67" s="19">
        <v>32</v>
      </c>
      <c r="T67" s="19">
        <v>316</v>
      </c>
      <c r="U67" s="19">
        <v>61</v>
      </c>
      <c r="V67" s="19">
        <v>126</v>
      </c>
      <c r="W67" s="19">
        <v>158</v>
      </c>
      <c r="X67" s="19">
        <v>32</v>
      </c>
      <c r="Y67" s="19">
        <v>4</v>
      </c>
      <c r="Z67" s="19">
        <v>316989.2942</v>
      </c>
      <c r="AA67" s="19">
        <v>76049.036479999995</v>
      </c>
      <c r="AB67" s="19">
        <v>1</v>
      </c>
      <c r="AC67" s="19">
        <v>2.5639037500000001</v>
      </c>
      <c r="AD67" s="19">
        <v>-0.65941875000000005</v>
      </c>
      <c r="AE67" s="19">
        <v>69</v>
      </c>
      <c r="AF67" s="19">
        <v>4</v>
      </c>
      <c r="AG67">
        <f>Table5[[#This Row],[VAN_deliverywieghtPerCapacity]]/Table5[[#This Row],[NumberOfusedVans]]</f>
        <v>0.64097593750000004</v>
      </c>
      <c r="AH67">
        <f>ABS(Table5[[#This Row],[VAN_pickUpWieghtPerCapacity]])/Table5[[#This Row],[NumberOfusedVans]]</f>
        <v>0.16485468750000001</v>
      </c>
    </row>
    <row r="68" spans="1:34" x14ac:dyDescent="0.25">
      <c r="A68" s="19">
        <v>20160408</v>
      </c>
      <c r="B68" s="19">
        <v>268</v>
      </c>
      <c r="C68" s="19">
        <v>55</v>
      </c>
      <c r="D68" s="19">
        <v>140</v>
      </c>
      <c r="E68" s="19">
        <v>122</v>
      </c>
      <c r="F68" s="19">
        <v>6</v>
      </c>
      <c r="G68" s="19">
        <v>268</v>
      </c>
      <c r="H68" s="19">
        <v>54</v>
      </c>
      <c r="I68" s="19">
        <v>140</v>
      </c>
      <c r="J68" s="19">
        <v>122</v>
      </c>
      <c r="K68" s="19">
        <v>6</v>
      </c>
      <c r="L68" s="19">
        <v>241863.03580000001</v>
      </c>
      <c r="M68" s="19">
        <v>62687.673219999997</v>
      </c>
      <c r="N68" s="19">
        <v>1</v>
      </c>
      <c r="O68" s="19">
        <v>268</v>
      </c>
      <c r="P68" s="19">
        <v>55</v>
      </c>
      <c r="Q68" s="19">
        <v>140</v>
      </c>
      <c r="R68" s="19">
        <v>122</v>
      </c>
      <c r="S68" s="19">
        <v>6</v>
      </c>
      <c r="T68" s="19">
        <v>268</v>
      </c>
      <c r="U68" s="19">
        <v>54</v>
      </c>
      <c r="V68" s="19">
        <v>140</v>
      </c>
      <c r="W68" s="19">
        <v>122</v>
      </c>
      <c r="X68" s="19">
        <v>6</v>
      </c>
      <c r="Y68" s="19">
        <v>4</v>
      </c>
      <c r="Z68" s="19">
        <v>241863.03580000001</v>
      </c>
      <c r="AA68" s="19">
        <v>62687.673219999997</v>
      </c>
      <c r="AB68" s="19">
        <v>1</v>
      </c>
      <c r="AC68" s="19">
        <v>2.3697724999999998</v>
      </c>
      <c r="AD68" s="19">
        <v>-0.48819000000000001</v>
      </c>
      <c r="AE68" s="19">
        <v>59</v>
      </c>
      <c r="AF68" s="19">
        <v>4</v>
      </c>
      <c r="AG68">
        <f>Table5[[#This Row],[VAN_deliverywieghtPerCapacity]]/Table5[[#This Row],[NumberOfusedVans]]</f>
        <v>0.59244312499999996</v>
      </c>
      <c r="AH68">
        <f>ABS(Table5[[#This Row],[VAN_pickUpWieghtPerCapacity]])/Table5[[#This Row],[NumberOfusedVans]]</f>
        <v>0.1220475</v>
      </c>
    </row>
    <row r="69" spans="1:34" x14ac:dyDescent="0.25">
      <c r="A69" s="19">
        <v>20160411</v>
      </c>
      <c r="B69" s="19">
        <v>367</v>
      </c>
      <c r="C69" s="19">
        <v>93</v>
      </c>
      <c r="D69" s="19">
        <v>176</v>
      </c>
      <c r="E69" s="19">
        <v>157</v>
      </c>
      <c r="F69" s="19">
        <v>34</v>
      </c>
      <c r="G69" s="19">
        <v>367</v>
      </c>
      <c r="H69" s="19">
        <v>92</v>
      </c>
      <c r="I69" s="19">
        <v>176</v>
      </c>
      <c r="J69" s="19">
        <v>157</v>
      </c>
      <c r="K69" s="19">
        <v>34</v>
      </c>
      <c r="L69" s="19">
        <v>265041.9852</v>
      </c>
      <c r="M69" s="19">
        <v>83133.77867</v>
      </c>
      <c r="N69" s="19">
        <v>1</v>
      </c>
      <c r="O69" s="19">
        <v>367</v>
      </c>
      <c r="P69" s="19">
        <v>93</v>
      </c>
      <c r="Q69" s="19">
        <v>176</v>
      </c>
      <c r="R69" s="19">
        <v>157</v>
      </c>
      <c r="S69" s="19">
        <v>34</v>
      </c>
      <c r="T69" s="19">
        <v>367</v>
      </c>
      <c r="U69" s="19">
        <v>92</v>
      </c>
      <c r="V69" s="19">
        <v>176</v>
      </c>
      <c r="W69" s="19">
        <v>157</v>
      </c>
      <c r="X69" s="19">
        <v>34</v>
      </c>
      <c r="Y69" s="19">
        <v>5</v>
      </c>
      <c r="Z69" s="19">
        <v>265041.9852</v>
      </c>
      <c r="AA69" s="19">
        <v>83133.77867</v>
      </c>
      <c r="AB69" s="19">
        <v>1</v>
      </c>
      <c r="AC69" s="19">
        <v>3.3483450000000001</v>
      </c>
      <c r="AD69" s="19">
        <v>-0.59523375000000001</v>
      </c>
      <c r="AE69" s="19">
        <v>71</v>
      </c>
      <c r="AF69" s="19">
        <v>5</v>
      </c>
      <c r="AG69">
        <f>Table5[[#This Row],[VAN_deliverywieghtPerCapacity]]/Table5[[#This Row],[NumberOfusedVans]]</f>
        <v>0.66966900000000007</v>
      </c>
      <c r="AH69">
        <f>ABS(Table5[[#This Row],[VAN_pickUpWieghtPerCapacity]])/Table5[[#This Row],[NumberOfusedVans]]</f>
        <v>0.11904675000000001</v>
      </c>
    </row>
    <row r="70" spans="1:34" x14ac:dyDescent="0.25">
      <c r="A70" s="19">
        <v>20160412</v>
      </c>
      <c r="B70" s="19">
        <v>321</v>
      </c>
      <c r="C70" s="19">
        <v>88</v>
      </c>
      <c r="D70" s="19">
        <v>155</v>
      </c>
      <c r="E70" s="19">
        <v>148</v>
      </c>
      <c r="F70" s="19">
        <v>18</v>
      </c>
      <c r="G70" s="19">
        <v>321</v>
      </c>
      <c r="H70" s="19">
        <v>56</v>
      </c>
      <c r="I70" s="19">
        <v>155</v>
      </c>
      <c r="J70" s="19">
        <v>148</v>
      </c>
      <c r="K70" s="19">
        <v>18</v>
      </c>
      <c r="L70" s="19">
        <v>308282.77789999999</v>
      </c>
      <c r="M70" s="19">
        <v>80665.450020000004</v>
      </c>
      <c r="N70" s="19">
        <v>32</v>
      </c>
      <c r="O70" s="19">
        <v>321</v>
      </c>
      <c r="P70" s="19">
        <v>88</v>
      </c>
      <c r="Q70" s="19">
        <v>155</v>
      </c>
      <c r="R70" s="19">
        <v>148</v>
      </c>
      <c r="S70" s="19">
        <v>18</v>
      </c>
      <c r="T70" s="19">
        <v>321</v>
      </c>
      <c r="U70" s="19">
        <v>56</v>
      </c>
      <c r="V70" s="19">
        <v>155</v>
      </c>
      <c r="W70" s="19">
        <v>148</v>
      </c>
      <c r="X70" s="19">
        <v>18</v>
      </c>
      <c r="Y70" s="19">
        <v>4</v>
      </c>
      <c r="Z70" s="19">
        <v>308282.77789999999</v>
      </c>
      <c r="AA70" s="19">
        <v>80665.450020000004</v>
      </c>
      <c r="AB70" s="19">
        <v>32</v>
      </c>
      <c r="AC70" s="19">
        <v>2.6040700000000001</v>
      </c>
      <c r="AD70" s="19">
        <v>-0.35775000000000001</v>
      </c>
      <c r="AE70" s="19">
        <v>80</v>
      </c>
      <c r="AF70" s="19">
        <v>4</v>
      </c>
      <c r="AG70">
        <f>Table5[[#This Row],[VAN_deliverywieghtPerCapacity]]/Table5[[#This Row],[NumberOfusedVans]]</f>
        <v>0.65101750000000003</v>
      </c>
      <c r="AH70">
        <f>ABS(Table5[[#This Row],[VAN_pickUpWieghtPerCapacity]])/Table5[[#This Row],[NumberOfusedVans]]</f>
        <v>8.9437500000000003E-2</v>
      </c>
    </row>
    <row r="71" spans="1:34" x14ac:dyDescent="0.25">
      <c r="A71" s="19">
        <v>20160413</v>
      </c>
      <c r="B71" s="19">
        <v>337</v>
      </c>
      <c r="C71" s="19">
        <v>108</v>
      </c>
      <c r="D71" s="19">
        <v>161</v>
      </c>
      <c r="E71" s="19">
        <v>161</v>
      </c>
      <c r="F71" s="19">
        <v>15</v>
      </c>
      <c r="G71" s="19">
        <v>337</v>
      </c>
      <c r="H71" s="19">
        <v>63</v>
      </c>
      <c r="I71" s="19">
        <v>161</v>
      </c>
      <c r="J71" s="19">
        <v>161</v>
      </c>
      <c r="K71" s="19">
        <v>15</v>
      </c>
      <c r="L71" s="19">
        <v>225336.00750000001</v>
      </c>
      <c r="M71" s="19">
        <v>74160.240680000003</v>
      </c>
      <c r="N71" s="19">
        <v>45</v>
      </c>
      <c r="O71" s="19">
        <v>337</v>
      </c>
      <c r="P71" s="19">
        <v>108</v>
      </c>
      <c r="Q71" s="19">
        <v>161</v>
      </c>
      <c r="R71" s="19">
        <v>161</v>
      </c>
      <c r="S71" s="19">
        <v>15</v>
      </c>
      <c r="T71" s="19">
        <v>337</v>
      </c>
      <c r="U71" s="19">
        <v>63</v>
      </c>
      <c r="V71" s="19">
        <v>161</v>
      </c>
      <c r="W71" s="19">
        <v>161</v>
      </c>
      <c r="X71" s="19">
        <v>15</v>
      </c>
      <c r="Y71" s="19">
        <v>4</v>
      </c>
      <c r="Z71" s="19">
        <v>225336.00750000001</v>
      </c>
      <c r="AA71" s="19">
        <v>74160.240680000003</v>
      </c>
      <c r="AB71" s="19">
        <v>45</v>
      </c>
      <c r="AC71" s="19">
        <v>2.6377537499999999</v>
      </c>
      <c r="AD71" s="19">
        <v>-0.53493999999999997</v>
      </c>
      <c r="AE71" s="19">
        <v>79</v>
      </c>
      <c r="AF71" s="19">
        <v>4</v>
      </c>
      <c r="AG71">
        <f>Table5[[#This Row],[VAN_deliverywieghtPerCapacity]]/Table5[[#This Row],[NumberOfusedVans]]</f>
        <v>0.65943843749999997</v>
      </c>
      <c r="AH71">
        <f>ABS(Table5[[#This Row],[VAN_pickUpWieghtPerCapacity]])/Table5[[#This Row],[NumberOfusedVans]]</f>
        <v>0.13373499999999999</v>
      </c>
    </row>
    <row r="72" spans="1:34" x14ac:dyDescent="0.25">
      <c r="A72" s="19">
        <v>20160414</v>
      </c>
      <c r="B72" s="19">
        <v>391</v>
      </c>
      <c r="C72" s="19">
        <v>112</v>
      </c>
      <c r="D72" s="19">
        <v>143</v>
      </c>
      <c r="E72" s="19">
        <v>214</v>
      </c>
      <c r="F72" s="19">
        <v>34</v>
      </c>
      <c r="G72" s="19">
        <v>391</v>
      </c>
      <c r="H72" s="19">
        <v>90</v>
      </c>
      <c r="I72" s="19">
        <v>143</v>
      </c>
      <c r="J72" s="19">
        <v>214</v>
      </c>
      <c r="K72" s="19">
        <v>34</v>
      </c>
      <c r="L72" s="19">
        <v>296784.30650000001</v>
      </c>
      <c r="M72" s="19">
        <v>88630.587589999996</v>
      </c>
      <c r="N72" s="19">
        <v>22</v>
      </c>
      <c r="O72" s="19">
        <v>391</v>
      </c>
      <c r="P72" s="19">
        <v>112</v>
      </c>
      <c r="Q72" s="19">
        <v>143</v>
      </c>
      <c r="R72" s="19">
        <v>214</v>
      </c>
      <c r="S72" s="19">
        <v>34</v>
      </c>
      <c r="T72" s="19">
        <v>391</v>
      </c>
      <c r="U72" s="19">
        <v>90</v>
      </c>
      <c r="V72" s="19">
        <v>143</v>
      </c>
      <c r="W72" s="19">
        <v>214</v>
      </c>
      <c r="X72" s="19">
        <v>34</v>
      </c>
      <c r="Y72" s="19">
        <v>5</v>
      </c>
      <c r="Z72" s="19">
        <v>296784.30650000001</v>
      </c>
      <c r="AA72" s="19">
        <v>88630.587589999996</v>
      </c>
      <c r="AB72" s="19">
        <v>22</v>
      </c>
      <c r="AC72" s="19">
        <v>3.2411237499999999</v>
      </c>
      <c r="AD72" s="19">
        <v>-0.49001375000000003</v>
      </c>
      <c r="AE72" s="19">
        <v>87</v>
      </c>
      <c r="AF72" s="19">
        <v>5</v>
      </c>
      <c r="AG72">
        <f>Table5[[#This Row],[VAN_deliverywieghtPerCapacity]]/Table5[[#This Row],[NumberOfusedVans]]</f>
        <v>0.64822475000000002</v>
      </c>
      <c r="AH72">
        <f>ABS(Table5[[#This Row],[VAN_pickUpWieghtPerCapacity]])/Table5[[#This Row],[NumberOfusedVans]]</f>
        <v>9.800275E-2</v>
      </c>
    </row>
    <row r="73" spans="1:34" x14ac:dyDescent="0.25">
      <c r="A73" s="19">
        <v>20160415</v>
      </c>
      <c r="B73" s="19">
        <v>383</v>
      </c>
      <c r="C73" s="19">
        <v>87</v>
      </c>
      <c r="D73" s="19">
        <v>175</v>
      </c>
      <c r="E73" s="19">
        <v>175</v>
      </c>
      <c r="F73" s="19">
        <v>33</v>
      </c>
      <c r="G73" s="19">
        <v>383</v>
      </c>
      <c r="H73" s="19">
        <v>86</v>
      </c>
      <c r="I73" s="19">
        <v>175</v>
      </c>
      <c r="J73" s="19">
        <v>175</v>
      </c>
      <c r="K73" s="19">
        <v>33</v>
      </c>
      <c r="L73" s="19">
        <v>368534.6814</v>
      </c>
      <c r="M73" s="19">
        <v>95568.121320000006</v>
      </c>
      <c r="N73" s="19">
        <v>1</v>
      </c>
      <c r="O73" s="19">
        <v>383</v>
      </c>
      <c r="P73" s="19">
        <v>87</v>
      </c>
      <c r="Q73" s="19">
        <v>175</v>
      </c>
      <c r="R73" s="19">
        <v>175</v>
      </c>
      <c r="S73" s="19">
        <v>33</v>
      </c>
      <c r="T73" s="19">
        <v>383</v>
      </c>
      <c r="U73" s="19">
        <v>86</v>
      </c>
      <c r="V73" s="19">
        <v>175</v>
      </c>
      <c r="W73" s="19">
        <v>175</v>
      </c>
      <c r="X73" s="19">
        <v>33</v>
      </c>
      <c r="Y73" s="19">
        <v>6</v>
      </c>
      <c r="Z73" s="19">
        <v>368534.6814</v>
      </c>
      <c r="AA73" s="19">
        <v>95568.121320000006</v>
      </c>
      <c r="AB73" s="19">
        <v>1</v>
      </c>
      <c r="AC73" s="19">
        <v>3.0159712500000002</v>
      </c>
      <c r="AD73" s="19">
        <v>-0.62046999999999997</v>
      </c>
      <c r="AE73" s="19">
        <v>90</v>
      </c>
      <c r="AF73" s="19">
        <v>6</v>
      </c>
      <c r="AG73">
        <f>Table5[[#This Row],[VAN_deliverywieghtPerCapacity]]/Table5[[#This Row],[NumberOfusedVans]]</f>
        <v>0.50266187500000004</v>
      </c>
      <c r="AH73">
        <f>ABS(Table5[[#This Row],[VAN_pickUpWieghtPerCapacity]])/Table5[[#This Row],[NumberOfusedVans]]</f>
        <v>0.10341166666666667</v>
      </c>
    </row>
    <row r="74" spans="1:34" x14ac:dyDescent="0.25">
      <c r="A74" s="19">
        <v>20160418</v>
      </c>
      <c r="B74" s="19">
        <v>428</v>
      </c>
      <c r="C74" s="19">
        <v>77</v>
      </c>
      <c r="D74" s="19">
        <v>175</v>
      </c>
      <c r="E74" s="19">
        <v>203</v>
      </c>
      <c r="F74" s="19">
        <v>50</v>
      </c>
      <c r="G74" s="19">
        <v>428</v>
      </c>
      <c r="H74" s="19">
        <v>76</v>
      </c>
      <c r="I74" s="19">
        <v>175</v>
      </c>
      <c r="J74" s="19">
        <v>203</v>
      </c>
      <c r="K74" s="19">
        <v>50</v>
      </c>
      <c r="L74" s="19">
        <v>385281.9301</v>
      </c>
      <c r="M74" s="19">
        <v>101155.3737</v>
      </c>
      <c r="N74" s="19">
        <v>1</v>
      </c>
      <c r="O74" s="19">
        <v>428</v>
      </c>
      <c r="P74" s="19">
        <v>77</v>
      </c>
      <c r="Q74" s="19">
        <v>175</v>
      </c>
      <c r="R74" s="19">
        <v>203</v>
      </c>
      <c r="S74" s="19">
        <v>50</v>
      </c>
      <c r="T74" s="19">
        <v>428</v>
      </c>
      <c r="U74" s="19">
        <v>76</v>
      </c>
      <c r="V74" s="19">
        <v>175</v>
      </c>
      <c r="W74" s="19">
        <v>203</v>
      </c>
      <c r="X74" s="19">
        <v>50</v>
      </c>
      <c r="Y74" s="19">
        <v>5</v>
      </c>
      <c r="Z74" s="19">
        <v>385281.9301</v>
      </c>
      <c r="AA74" s="19">
        <v>101155.3737</v>
      </c>
      <c r="AB74" s="19">
        <v>1</v>
      </c>
      <c r="AC74" s="19">
        <v>3.6109550000000001</v>
      </c>
      <c r="AD74" s="19">
        <v>-0.58635999999999999</v>
      </c>
      <c r="AE74" s="19">
        <v>98</v>
      </c>
      <c r="AF74" s="19">
        <v>5</v>
      </c>
      <c r="AG74">
        <f>Table5[[#This Row],[VAN_deliverywieghtPerCapacity]]/Table5[[#This Row],[NumberOfusedVans]]</f>
        <v>0.72219100000000003</v>
      </c>
      <c r="AH74">
        <f>ABS(Table5[[#This Row],[VAN_pickUpWieghtPerCapacity]])/Table5[[#This Row],[NumberOfusedVans]]</f>
        <v>0.117272</v>
      </c>
    </row>
    <row r="75" spans="1:34" x14ac:dyDescent="0.25">
      <c r="A75" s="19">
        <v>20160419</v>
      </c>
      <c r="B75" s="19">
        <v>377</v>
      </c>
      <c r="C75" s="19">
        <v>77</v>
      </c>
      <c r="D75" s="19">
        <v>174</v>
      </c>
      <c r="E75" s="19">
        <v>174</v>
      </c>
      <c r="F75" s="19">
        <v>29</v>
      </c>
      <c r="G75" s="19">
        <v>377</v>
      </c>
      <c r="H75" s="19">
        <v>76</v>
      </c>
      <c r="I75" s="19">
        <v>174</v>
      </c>
      <c r="J75" s="19">
        <v>174</v>
      </c>
      <c r="K75" s="19">
        <v>29</v>
      </c>
      <c r="L75" s="19">
        <v>344642.13919999998</v>
      </c>
      <c r="M75" s="19">
        <v>93177.792530000006</v>
      </c>
      <c r="N75" s="19">
        <v>1</v>
      </c>
      <c r="O75" s="19">
        <v>377</v>
      </c>
      <c r="P75" s="19">
        <v>77</v>
      </c>
      <c r="Q75" s="19">
        <v>174</v>
      </c>
      <c r="R75" s="19">
        <v>174</v>
      </c>
      <c r="S75" s="19">
        <v>29</v>
      </c>
      <c r="T75" s="19">
        <v>377</v>
      </c>
      <c r="U75" s="19">
        <v>76</v>
      </c>
      <c r="V75" s="19">
        <v>174</v>
      </c>
      <c r="W75" s="19">
        <v>174</v>
      </c>
      <c r="X75" s="19">
        <v>29</v>
      </c>
      <c r="Y75" s="19">
        <v>5</v>
      </c>
      <c r="Z75" s="19">
        <v>344642.13919999998</v>
      </c>
      <c r="AA75" s="19">
        <v>93177.792530000006</v>
      </c>
      <c r="AB75" s="19">
        <v>1</v>
      </c>
      <c r="AC75" s="19">
        <v>2.4841549999999999</v>
      </c>
      <c r="AD75" s="19">
        <v>-0.60553749999999995</v>
      </c>
      <c r="AE75" s="19">
        <v>88</v>
      </c>
      <c r="AF75" s="19">
        <v>5</v>
      </c>
      <c r="AG75">
        <f>Table5[[#This Row],[VAN_deliverywieghtPerCapacity]]/Table5[[#This Row],[NumberOfusedVans]]</f>
        <v>0.49683099999999997</v>
      </c>
      <c r="AH75">
        <f>ABS(Table5[[#This Row],[VAN_pickUpWieghtPerCapacity]])/Table5[[#This Row],[NumberOfusedVans]]</f>
        <v>0.12110749999999999</v>
      </c>
    </row>
    <row r="76" spans="1:34" x14ac:dyDescent="0.25">
      <c r="A76" s="19">
        <v>20160420</v>
      </c>
      <c r="B76" s="19">
        <v>398</v>
      </c>
      <c r="C76" s="19">
        <v>92</v>
      </c>
      <c r="D76" s="19">
        <v>147</v>
      </c>
      <c r="E76" s="19">
        <v>208</v>
      </c>
      <c r="F76" s="19">
        <v>43</v>
      </c>
      <c r="G76" s="19">
        <v>398</v>
      </c>
      <c r="H76" s="19">
        <v>87</v>
      </c>
      <c r="I76" s="19">
        <v>147</v>
      </c>
      <c r="J76" s="19">
        <v>208</v>
      </c>
      <c r="K76" s="19">
        <v>43</v>
      </c>
      <c r="L76" s="19">
        <v>339720.37729999999</v>
      </c>
      <c r="M76" s="19">
        <v>94774.83395</v>
      </c>
      <c r="N76" s="19">
        <v>5</v>
      </c>
      <c r="O76" s="19">
        <v>398</v>
      </c>
      <c r="P76" s="19">
        <v>92</v>
      </c>
      <c r="Q76" s="19">
        <v>147</v>
      </c>
      <c r="R76" s="19">
        <v>208</v>
      </c>
      <c r="S76" s="19">
        <v>43</v>
      </c>
      <c r="T76" s="19">
        <v>398</v>
      </c>
      <c r="U76" s="19">
        <v>87</v>
      </c>
      <c r="V76" s="19">
        <v>147</v>
      </c>
      <c r="W76" s="19">
        <v>208</v>
      </c>
      <c r="X76" s="19">
        <v>43</v>
      </c>
      <c r="Y76" s="19">
        <v>5</v>
      </c>
      <c r="Z76" s="19">
        <v>339720.37729999999</v>
      </c>
      <c r="AA76" s="19">
        <v>94774.83395</v>
      </c>
      <c r="AB76" s="19">
        <v>5</v>
      </c>
      <c r="AC76" s="19">
        <v>3.0160962499999999</v>
      </c>
      <c r="AD76" s="19">
        <v>-0.44608750000000003</v>
      </c>
      <c r="AE76" s="19">
        <v>91</v>
      </c>
      <c r="AF76" s="19">
        <v>5</v>
      </c>
      <c r="AG76">
        <f>Table5[[#This Row],[VAN_deliverywieghtPerCapacity]]/Table5[[#This Row],[NumberOfusedVans]]</f>
        <v>0.60321924999999998</v>
      </c>
      <c r="AH76">
        <f>ABS(Table5[[#This Row],[VAN_pickUpWieghtPerCapacity]])/Table5[[#This Row],[NumberOfusedVans]]</f>
        <v>8.9217500000000005E-2</v>
      </c>
    </row>
    <row r="77" spans="1:34" x14ac:dyDescent="0.25">
      <c r="A77" s="19">
        <v>20160421</v>
      </c>
      <c r="B77" s="19">
        <v>373</v>
      </c>
      <c r="C77" s="19">
        <v>72</v>
      </c>
      <c r="D77" s="19">
        <v>160</v>
      </c>
      <c r="E77" s="19">
        <v>172</v>
      </c>
      <c r="F77" s="19">
        <v>41</v>
      </c>
      <c r="G77" s="19">
        <v>373</v>
      </c>
      <c r="H77" s="19">
        <v>71</v>
      </c>
      <c r="I77" s="19">
        <v>160</v>
      </c>
      <c r="J77" s="19">
        <v>172</v>
      </c>
      <c r="K77" s="19">
        <v>41</v>
      </c>
      <c r="L77" s="19">
        <v>357166.3578</v>
      </c>
      <c r="M77" s="19">
        <v>91424.972200000004</v>
      </c>
      <c r="N77" s="19">
        <v>1</v>
      </c>
      <c r="O77" s="19">
        <v>373</v>
      </c>
      <c r="P77" s="19">
        <v>72</v>
      </c>
      <c r="Q77" s="19">
        <v>160</v>
      </c>
      <c r="R77" s="19">
        <v>172</v>
      </c>
      <c r="S77" s="19">
        <v>41</v>
      </c>
      <c r="T77" s="19">
        <v>373</v>
      </c>
      <c r="U77" s="19">
        <v>71</v>
      </c>
      <c r="V77" s="19">
        <v>160</v>
      </c>
      <c r="W77" s="19">
        <v>172</v>
      </c>
      <c r="X77" s="19">
        <v>41</v>
      </c>
      <c r="Y77" s="19">
        <v>5</v>
      </c>
      <c r="Z77" s="19">
        <v>357166.3578</v>
      </c>
      <c r="AA77" s="19">
        <v>91424.972200000004</v>
      </c>
      <c r="AB77" s="19">
        <v>1</v>
      </c>
      <c r="AC77" s="19">
        <v>3.6252825</v>
      </c>
      <c r="AD77" s="19">
        <v>-0.45151750000000002</v>
      </c>
      <c r="AE77" s="19">
        <v>78</v>
      </c>
      <c r="AF77" s="19">
        <v>5</v>
      </c>
      <c r="AG77">
        <f>Table5[[#This Row],[VAN_deliverywieghtPerCapacity]]/Table5[[#This Row],[NumberOfusedVans]]</f>
        <v>0.72505649999999999</v>
      </c>
      <c r="AH77">
        <f>ABS(Table5[[#This Row],[VAN_pickUpWieghtPerCapacity]])/Table5[[#This Row],[NumberOfusedVans]]</f>
        <v>9.0303500000000009E-2</v>
      </c>
    </row>
    <row r="78" spans="1:34" x14ac:dyDescent="0.25">
      <c r="A78" s="19">
        <v>20160422</v>
      </c>
      <c r="B78" s="19">
        <v>404</v>
      </c>
      <c r="C78" s="19">
        <v>74</v>
      </c>
      <c r="D78" s="19">
        <v>144</v>
      </c>
      <c r="E78" s="19">
        <v>227</v>
      </c>
      <c r="F78" s="19">
        <v>33</v>
      </c>
      <c r="G78" s="19">
        <v>404</v>
      </c>
      <c r="H78" s="19">
        <v>73</v>
      </c>
      <c r="I78" s="19">
        <v>144</v>
      </c>
      <c r="J78" s="19">
        <v>227</v>
      </c>
      <c r="K78" s="19">
        <v>33</v>
      </c>
      <c r="L78" s="19">
        <v>285757.63400000002</v>
      </c>
      <c r="M78" s="19">
        <v>88958.187059999997</v>
      </c>
      <c r="N78" s="19">
        <v>1</v>
      </c>
      <c r="O78" s="19">
        <v>404</v>
      </c>
      <c r="P78" s="19">
        <v>74</v>
      </c>
      <c r="Q78" s="19">
        <v>144</v>
      </c>
      <c r="R78" s="19">
        <v>227</v>
      </c>
      <c r="S78" s="19">
        <v>33</v>
      </c>
      <c r="T78" s="19">
        <v>404</v>
      </c>
      <c r="U78" s="19">
        <v>73</v>
      </c>
      <c r="V78" s="19">
        <v>144</v>
      </c>
      <c r="W78" s="19">
        <v>227</v>
      </c>
      <c r="X78" s="19">
        <v>33</v>
      </c>
      <c r="Y78" s="19">
        <v>5</v>
      </c>
      <c r="Z78" s="19">
        <v>285757.63400000002</v>
      </c>
      <c r="AA78" s="19">
        <v>88958.187059999997</v>
      </c>
      <c r="AB78" s="19">
        <v>1</v>
      </c>
      <c r="AC78" s="19">
        <v>3.4947487499999998</v>
      </c>
      <c r="AD78" s="19">
        <v>-0.40188499999999999</v>
      </c>
      <c r="AE78" s="19">
        <v>86</v>
      </c>
      <c r="AF78" s="19">
        <v>5</v>
      </c>
      <c r="AG78">
        <f>Table5[[#This Row],[VAN_deliverywieghtPerCapacity]]/Table5[[#This Row],[NumberOfusedVans]]</f>
        <v>0.69894974999999993</v>
      </c>
      <c r="AH78">
        <f>ABS(Table5[[#This Row],[VAN_pickUpWieghtPerCapacity]])/Table5[[#This Row],[NumberOfusedVans]]</f>
        <v>8.0377000000000004E-2</v>
      </c>
    </row>
    <row r="79" spans="1:34" x14ac:dyDescent="0.25">
      <c r="A79" s="19">
        <v>20160425</v>
      </c>
      <c r="B79" s="19">
        <v>432</v>
      </c>
      <c r="C79" s="19">
        <v>80</v>
      </c>
      <c r="D79" s="19">
        <v>213</v>
      </c>
      <c r="E79" s="19">
        <v>181</v>
      </c>
      <c r="F79" s="19">
        <v>38</v>
      </c>
      <c r="G79" s="19">
        <v>432</v>
      </c>
      <c r="H79" s="19">
        <v>79</v>
      </c>
      <c r="I79" s="19">
        <v>213</v>
      </c>
      <c r="J79" s="19">
        <v>181</v>
      </c>
      <c r="K79" s="19">
        <v>38</v>
      </c>
      <c r="L79" s="19">
        <v>426200.74349999998</v>
      </c>
      <c r="M79" s="19">
        <v>105798.06690000001</v>
      </c>
      <c r="N79" s="19">
        <v>1</v>
      </c>
      <c r="O79" s="19">
        <v>432</v>
      </c>
      <c r="P79" s="19">
        <v>80</v>
      </c>
      <c r="Q79" s="19">
        <v>213</v>
      </c>
      <c r="R79" s="19">
        <v>181</v>
      </c>
      <c r="S79" s="19">
        <v>38</v>
      </c>
      <c r="T79" s="19">
        <v>432</v>
      </c>
      <c r="U79" s="19">
        <v>79</v>
      </c>
      <c r="V79" s="19">
        <v>213</v>
      </c>
      <c r="W79" s="19">
        <v>181</v>
      </c>
      <c r="X79" s="19">
        <v>38</v>
      </c>
      <c r="Y79" s="19">
        <v>6</v>
      </c>
      <c r="Z79" s="19">
        <v>426200.74349999998</v>
      </c>
      <c r="AA79" s="19">
        <v>105798.06690000001</v>
      </c>
      <c r="AB79" s="19">
        <v>1</v>
      </c>
      <c r="AC79" s="19">
        <v>3.6537899999999999</v>
      </c>
      <c r="AD79" s="19">
        <v>-0.35351874999999999</v>
      </c>
      <c r="AE79" s="19">
        <v>81</v>
      </c>
      <c r="AF79" s="19">
        <v>6</v>
      </c>
      <c r="AG79">
        <f>Table5[[#This Row],[VAN_deliverywieghtPerCapacity]]/Table5[[#This Row],[NumberOfusedVans]]</f>
        <v>0.60896499999999998</v>
      </c>
      <c r="AH79">
        <f>ABS(Table5[[#This Row],[VAN_pickUpWieghtPerCapacity]])/Table5[[#This Row],[NumberOfusedVans]]</f>
        <v>5.8919791666666665E-2</v>
      </c>
    </row>
    <row r="80" spans="1:34" x14ac:dyDescent="0.25">
      <c r="A80" s="19">
        <v>20160426</v>
      </c>
      <c r="B80" s="19">
        <v>308</v>
      </c>
      <c r="C80" s="19">
        <v>79</v>
      </c>
      <c r="D80" s="19">
        <v>164</v>
      </c>
      <c r="E80" s="19">
        <v>125</v>
      </c>
      <c r="F80" s="19">
        <v>19</v>
      </c>
      <c r="G80" s="19">
        <v>308</v>
      </c>
      <c r="H80" s="19">
        <v>37</v>
      </c>
      <c r="I80" s="19">
        <v>164</v>
      </c>
      <c r="J80" s="19">
        <v>125</v>
      </c>
      <c r="K80" s="19">
        <v>19</v>
      </c>
      <c r="L80" s="19">
        <v>271339.43949999998</v>
      </c>
      <c r="M80" s="19">
        <v>69900.549549999996</v>
      </c>
      <c r="N80" s="19">
        <v>42</v>
      </c>
      <c r="O80" s="19">
        <v>308</v>
      </c>
      <c r="P80" s="19">
        <v>79</v>
      </c>
      <c r="Q80" s="19">
        <v>164</v>
      </c>
      <c r="R80" s="19">
        <v>125</v>
      </c>
      <c r="S80" s="19">
        <v>19</v>
      </c>
      <c r="T80" s="19">
        <v>308</v>
      </c>
      <c r="U80" s="19">
        <v>37</v>
      </c>
      <c r="V80" s="19">
        <v>164</v>
      </c>
      <c r="W80" s="19">
        <v>125</v>
      </c>
      <c r="X80" s="19">
        <v>19</v>
      </c>
      <c r="Y80" s="19">
        <v>4</v>
      </c>
      <c r="Z80" s="19">
        <v>271339.43949999998</v>
      </c>
      <c r="AA80" s="19">
        <v>69900.549549999996</v>
      </c>
      <c r="AB80" s="19">
        <v>42</v>
      </c>
      <c r="AC80" s="19">
        <v>2.5701037499999999</v>
      </c>
      <c r="AD80" s="19">
        <v>-0.43935249999999998</v>
      </c>
      <c r="AE80" s="19">
        <v>67</v>
      </c>
      <c r="AF80" s="19">
        <v>4</v>
      </c>
      <c r="AG80">
        <f>Table5[[#This Row],[VAN_deliverywieghtPerCapacity]]/Table5[[#This Row],[NumberOfusedVans]]</f>
        <v>0.64252593749999998</v>
      </c>
      <c r="AH80">
        <f>ABS(Table5[[#This Row],[VAN_pickUpWieghtPerCapacity]])/Table5[[#This Row],[NumberOfusedVans]]</f>
        <v>0.10983812499999999</v>
      </c>
    </row>
    <row r="81" spans="1:34" x14ac:dyDescent="0.25">
      <c r="A81" s="19">
        <v>20160427</v>
      </c>
      <c r="B81" s="19">
        <v>370</v>
      </c>
      <c r="C81" s="19">
        <v>110</v>
      </c>
      <c r="D81" s="19">
        <v>138</v>
      </c>
      <c r="E81" s="19">
        <v>183</v>
      </c>
      <c r="F81" s="19">
        <v>49</v>
      </c>
      <c r="G81" s="19">
        <v>306</v>
      </c>
      <c r="H81" s="19">
        <v>108</v>
      </c>
      <c r="I81" s="19">
        <v>138</v>
      </c>
      <c r="J81" s="19">
        <v>183</v>
      </c>
      <c r="K81" s="19">
        <v>49</v>
      </c>
      <c r="L81" s="19">
        <v>365172.53739999997</v>
      </c>
      <c r="M81" s="19">
        <v>88545.528359999997</v>
      </c>
      <c r="N81" s="19">
        <v>66</v>
      </c>
      <c r="O81" s="19">
        <v>370</v>
      </c>
      <c r="P81" s="19">
        <v>110</v>
      </c>
      <c r="Q81" s="19">
        <v>138</v>
      </c>
      <c r="R81" s="19">
        <v>183</v>
      </c>
      <c r="S81" s="19">
        <v>49</v>
      </c>
      <c r="T81" s="19">
        <v>306</v>
      </c>
      <c r="U81" s="19">
        <v>108</v>
      </c>
      <c r="V81" s="19">
        <v>138</v>
      </c>
      <c r="W81" s="19">
        <v>122</v>
      </c>
      <c r="X81" s="19">
        <v>46</v>
      </c>
      <c r="Y81" s="19">
        <v>5</v>
      </c>
      <c r="Z81" s="19">
        <v>365172.53739999997</v>
      </c>
      <c r="AA81" s="19">
        <v>88545.528359999997</v>
      </c>
      <c r="AB81" s="19">
        <v>66</v>
      </c>
      <c r="AC81" s="19">
        <v>2.2246212500000002</v>
      </c>
      <c r="AD81" s="19">
        <v>-0.88646749999999996</v>
      </c>
      <c r="AE81" s="19">
        <v>80</v>
      </c>
      <c r="AF81" s="19">
        <v>5</v>
      </c>
      <c r="AG81">
        <f>Table5[[#This Row],[VAN_deliverywieghtPerCapacity]]/Table5[[#This Row],[NumberOfusedVans]]</f>
        <v>0.44492425000000002</v>
      </c>
      <c r="AH81">
        <f>ABS(Table5[[#This Row],[VAN_pickUpWieghtPerCapacity]])/Table5[[#This Row],[NumberOfusedVans]]</f>
        <v>0.17729349999999999</v>
      </c>
    </row>
    <row r="82" spans="1:34" x14ac:dyDescent="0.25">
      <c r="A82" s="19">
        <v>20160428</v>
      </c>
      <c r="B82" s="19">
        <v>412</v>
      </c>
      <c r="C82" s="19">
        <v>75</v>
      </c>
      <c r="D82" s="19">
        <v>213</v>
      </c>
      <c r="E82" s="19">
        <v>158</v>
      </c>
      <c r="F82" s="19">
        <v>41</v>
      </c>
      <c r="G82" s="19">
        <v>361</v>
      </c>
      <c r="H82" s="19">
        <v>73</v>
      </c>
      <c r="I82" s="19">
        <v>213</v>
      </c>
      <c r="J82" s="19">
        <v>158</v>
      </c>
      <c r="K82" s="19">
        <v>41</v>
      </c>
      <c r="L82" s="19">
        <v>336049.2696</v>
      </c>
      <c r="M82" s="19">
        <v>88324.434259999995</v>
      </c>
      <c r="N82" s="19">
        <v>53</v>
      </c>
      <c r="O82" s="19">
        <v>412</v>
      </c>
      <c r="P82" s="19">
        <v>75</v>
      </c>
      <c r="Q82" s="19">
        <v>213</v>
      </c>
      <c r="R82" s="19">
        <v>158</v>
      </c>
      <c r="S82" s="19">
        <v>41</v>
      </c>
      <c r="T82" s="19">
        <v>361</v>
      </c>
      <c r="U82" s="19">
        <v>73</v>
      </c>
      <c r="V82" s="19">
        <v>213</v>
      </c>
      <c r="W82" s="19">
        <v>110</v>
      </c>
      <c r="X82" s="19">
        <v>38</v>
      </c>
      <c r="Y82" s="19">
        <v>5</v>
      </c>
      <c r="Z82" s="19">
        <v>336049.2696</v>
      </c>
      <c r="AA82" s="19">
        <v>88324.434259999995</v>
      </c>
      <c r="AB82" s="19">
        <v>53</v>
      </c>
      <c r="AC82" s="19">
        <v>3.1610887499999998</v>
      </c>
      <c r="AD82" s="19">
        <v>-0.59270624999999999</v>
      </c>
      <c r="AE82" s="19">
        <v>71</v>
      </c>
      <c r="AF82" s="19">
        <v>5</v>
      </c>
      <c r="AG82">
        <f>Table5[[#This Row],[VAN_deliverywieghtPerCapacity]]/Table5[[#This Row],[NumberOfusedVans]]</f>
        <v>0.63221774999999991</v>
      </c>
      <c r="AH82">
        <f>ABS(Table5[[#This Row],[VAN_pickUpWieghtPerCapacity]])/Table5[[#This Row],[NumberOfusedVans]]</f>
        <v>0.11854125</v>
      </c>
    </row>
    <row r="83" spans="1:34" x14ac:dyDescent="0.25">
      <c r="A83" s="19">
        <v>20160429</v>
      </c>
      <c r="B83" s="19">
        <v>400</v>
      </c>
      <c r="C83" s="19">
        <v>79</v>
      </c>
      <c r="D83" s="19">
        <v>202</v>
      </c>
      <c r="E83" s="19">
        <v>172</v>
      </c>
      <c r="F83" s="19">
        <v>26</v>
      </c>
      <c r="G83" s="19">
        <v>378</v>
      </c>
      <c r="H83" s="19">
        <v>77</v>
      </c>
      <c r="I83" s="19">
        <v>202</v>
      </c>
      <c r="J83" s="19">
        <v>172</v>
      </c>
      <c r="K83" s="19">
        <v>26</v>
      </c>
      <c r="L83" s="19">
        <v>332643.43219999998</v>
      </c>
      <c r="M83" s="19">
        <v>90537.908899999995</v>
      </c>
      <c r="N83" s="19">
        <v>24</v>
      </c>
      <c r="O83" s="19">
        <v>400</v>
      </c>
      <c r="P83" s="19">
        <v>79</v>
      </c>
      <c r="Q83" s="19">
        <v>202</v>
      </c>
      <c r="R83" s="19">
        <v>172</v>
      </c>
      <c r="S83" s="19">
        <v>26</v>
      </c>
      <c r="T83" s="19">
        <v>378</v>
      </c>
      <c r="U83" s="19">
        <v>77</v>
      </c>
      <c r="V83" s="19">
        <v>202</v>
      </c>
      <c r="W83" s="19">
        <v>153</v>
      </c>
      <c r="X83" s="19">
        <v>23</v>
      </c>
      <c r="Y83" s="19">
        <v>5</v>
      </c>
      <c r="Z83" s="19">
        <v>332643.43219999998</v>
      </c>
      <c r="AA83" s="19">
        <v>90537.908899999995</v>
      </c>
      <c r="AB83" s="19">
        <v>24</v>
      </c>
      <c r="AC83" s="19">
        <v>2.8842400000000001</v>
      </c>
      <c r="AD83" s="19">
        <v>-0.46085124999999999</v>
      </c>
      <c r="AE83" s="19">
        <v>76</v>
      </c>
      <c r="AF83" s="19">
        <v>5</v>
      </c>
      <c r="AG83">
        <f>Table5[[#This Row],[VAN_deliverywieghtPerCapacity]]/Table5[[#This Row],[NumberOfusedVans]]</f>
        <v>0.57684800000000003</v>
      </c>
      <c r="AH83">
        <f>ABS(Table5[[#This Row],[VAN_pickUpWieghtPerCapacity]])/Table5[[#This Row],[NumberOfusedVans]]</f>
        <v>9.2170249999999995E-2</v>
      </c>
    </row>
    <row r="84" spans="1:34" x14ac:dyDescent="0.25">
      <c r="A84" s="19">
        <v>20160502</v>
      </c>
      <c r="B84" s="19">
        <v>448</v>
      </c>
      <c r="C84" s="19">
        <v>89</v>
      </c>
      <c r="D84" s="19">
        <v>211</v>
      </c>
      <c r="E84" s="19">
        <v>184</v>
      </c>
      <c r="F84" s="19">
        <v>53</v>
      </c>
      <c r="G84" s="19">
        <v>400</v>
      </c>
      <c r="H84" s="19">
        <v>87</v>
      </c>
      <c r="I84" s="19">
        <v>211</v>
      </c>
      <c r="J84" s="19">
        <v>184</v>
      </c>
      <c r="K84" s="19">
        <v>53</v>
      </c>
      <c r="L84" s="19">
        <v>315354.82299999997</v>
      </c>
      <c r="M84" s="19">
        <v>94621.934070000003</v>
      </c>
      <c r="N84" s="19">
        <v>50</v>
      </c>
      <c r="O84" s="19">
        <v>448</v>
      </c>
      <c r="P84" s="19">
        <v>89</v>
      </c>
      <c r="Q84" s="19">
        <v>211</v>
      </c>
      <c r="R84" s="19">
        <v>184</v>
      </c>
      <c r="S84" s="19">
        <v>53</v>
      </c>
      <c r="T84" s="19">
        <v>400</v>
      </c>
      <c r="U84" s="19">
        <v>87</v>
      </c>
      <c r="V84" s="19">
        <v>211</v>
      </c>
      <c r="W84" s="19">
        <v>139</v>
      </c>
      <c r="X84" s="19">
        <v>50</v>
      </c>
      <c r="Y84" s="19">
        <v>5</v>
      </c>
      <c r="Z84" s="19">
        <v>315354.82299999997</v>
      </c>
      <c r="AA84" s="19">
        <v>94621.934070000003</v>
      </c>
      <c r="AB84" s="19">
        <v>50</v>
      </c>
      <c r="AC84" s="19">
        <v>3.16825</v>
      </c>
      <c r="AD84" s="19">
        <v>-0.38542749999999998</v>
      </c>
      <c r="AE84" s="19">
        <v>103</v>
      </c>
      <c r="AF84" s="19">
        <v>5</v>
      </c>
      <c r="AG84">
        <f>Table5[[#This Row],[VAN_deliverywieghtPerCapacity]]/Table5[[#This Row],[NumberOfusedVans]]</f>
        <v>0.63365000000000005</v>
      </c>
      <c r="AH84">
        <f>ABS(Table5[[#This Row],[VAN_pickUpWieghtPerCapacity]])/Table5[[#This Row],[NumberOfusedVans]]</f>
        <v>7.7085500000000001E-2</v>
      </c>
    </row>
    <row r="85" spans="1:34" x14ac:dyDescent="0.25">
      <c r="A85" s="19">
        <v>20160503</v>
      </c>
      <c r="B85" s="19">
        <v>391</v>
      </c>
      <c r="C85" s="19">
        <v>91</v>
      </c>
      <c r="D85" s="19">
        <v>235</v>
      </c>
      <c r="E85" s="19">
        <v>141</v>
      </c>
      <c r="F85" s="19">
        <v>15</v>
      </c>
      <c r="G85" s="19">
        <v>388</v>
      </c>
      <c r="H85" s="19">
        <v>89</v>
      </c>
      <c r="I85" s="19">
        <v>235</v>
      </c>
      <c r="J85" s="19">
        <v>141</v>
      </c>
      <c r="K85" s="19">
        <v>15</v>
      </c>
      <c r="L85" s="19">
        <v>366819.7683</v>
      </c>
      <c r="M85" s="19">
        <v>96253.779150000002</v>
      </c>
      <c r="N85" s="19">
        <v>5</v>
      </c>
      <c r="O85" s="19">
        <v>391</v>
      </c>
      <c r="P85" s="19">
        <v>91</v>
      </c>
      <c r="Q85" s="19">
        <v>235</v>
      </c>
      <c r="R85" s="19">
        <v>141</v>
      </c>
      <c r="S85" s="19">
        <v>15</v>
      </c>
      <c r="T85" s="19">
        <v>388</v>
      </c>
      <c r="U85" s="19">
        <v>89</v>
      </c>
      <c r="V85" s="19">
        <v>235</v>
      </c>
      <c r="W85" s="19">
        <v>141</v>
      </c>
      <c r="X85" s="19">
        <v>12</v>
      </c>
      <c r="Y85" s="19">
        <v>5</v>
      </c>
      <c r="Z85" s="19">
        <v>366819.7683</v>
      </c>
      <c r="AA85" s="19">
        <v>96253.779150000002</v>
      </c>
      <c r="AB85" s="19">
        <v>5</v>
      </c>
      <c r="AC85" s="19">
        <v>2.6782499999999998</v>
      </c>
      <c r="AD85" s="19">
        <v>-0.60851250000000001</v>
      </c>
      <c r="AE85" s="19">
        <v>90</v>
      </c>
      <c r="AF85" s="19">
        <v>5</v>
      </c>
      <c r="AG85">
        <f>Table5[[#This Row],[VAN_deliverywieghtPerCapacity]]/Table5[[#This Row],[NumberOfusedVans]]</f>
        <v>0.53564999999999996</v>
      </c>
      <c r="AH85">
        <f>ABS(Table5[[#This Row],[VAN_pickUpWieghtPerCapacity]])/Table5[[#This Row],[NumberOfusedVans]]</f>
        <v>0.12170250000000001</v>
      </c>
    </row>
    <row r="86" spans="1:34" x14ac:dyDescent="0.25">
      <c r="A86" s="19">
        <v>20160504</v>
      </c>
      <c r="B86" s="19">
        <v>425</v>
      </c>
      <c r="C86" s="19">
        <v>83</v>
      </c>
      <c r="D86" s="19">
        <v>161</v>
      </c>
      <c r="E86" s="19">
        <v>226</v>
      </c>
      <c r="F86" s="19">
        <v>38</v>
      </c>
      <c r="G86" s="19">
        <v>358</v>
      </c>
      <c r="H86" s="19">
        <v>81</v>
      </c>
      <c r="I86" s="19">
        <v>161</v>
      </c>
      <c r="J86" s="19">
        <v>226</v>
      </c>
      <c r="K86" s="19">
        <v>38</v>
      </c>
      <c r="L86" s="19">
        <v>285048.34250000003</v>
      </c>
      <c r="M86" s="19">
        <v>84334.350829999996</v>
      </c>
      <c r="N86" s="19">
        <v>69</v>
      </c>
      <c r="O86" s="19">
        <v>425</v>
      </c>
      <c r="P86" s="19">
        <v>83</v>
      </c>
      <c r="Q86" s="19">
        <v>161</v>
      </c>
      <c r="R86" s="19">
        <v>226</v>
      </c>
      <c r="S86" s="19">
        <v>38</v>
      </c>
      <c r="T86" s="19">
        <v>358</v>
      </c>
      <c r="U86" s="19">
        <v>81</v>
      </c>
      <c r="V86" s="19">
        <v>161</v>
      </c>
      <c r="W86" s="19">
        <v>162</v>
      </c>
      <c r="X86" s="19">
        <v>35</v>
      </c>
      <c r="Y86" s="19">
        <v>5</v>
      </c>
      <c r="Z86" s="19">
        <v>285048.34250000003</v>
      </c>
      <c r="AA86" s="19">
        <v>84334.350829999996</v>
      </c>
      <c r="AB86" s="19">
        <v>69</v>
      </c>
      <c r="AC86" s="19">
        <v>2.9063949999999998</v>
      </c>
      <c r="AD86" s="19">
        <v>-0.40940500000000002</v>
      </c>
      <c r="AE86" s="19">
        <v>97</v>
      </c>
      <c r="AF86" s="19">
        <v>5</v>
      </c>
      <c r="AG86">
        <f>Table5[[#This Row],[VAN_deliverywieghtPerCapacity]]/Table5[[#This Row],[NumberOfusedVans]]</f>
        <v>0.58127899999999999</v>
      </c>
      <c r="AH86">
        <f>ABS(Table5[[#This Row],[VAN_pickUpWieghtPerCapacity]])/Table5[[#This Row],[NumberOfusedVans]]</f>
        <v>8.1881000000000009E-2</v>
      </c>
    </row>
    <row r="87" spans="1:34" x14ac:dyDescent="0.25">
      <c r="A87" s="19">
        <v>20160506</v>
      </c>
      <c r="B87" s="19">
        <v>501</v>
      </c>
      <c r="C87" s="19">
        <v>90</v>
      </c>
      <c r="D87" s="19">
        <v>282</v>
      </c>
      <c r="E87" s="19">
        <v>188</v>
      </c>
      <c r="F87" s="19">
        <v>31</v>
      </c>
      <c r="G87" s="19">
        <v>401</v>
      </c>
      <c r="H87" s="19">
        <v>88</v>
      </c>
      <c r="I87" s="19">
        <v>282</v>
      </c>
      <c r="J87" s="19">
        <v>188</v>
      </c>
      <c r="K87" s="19">
        <v>31</v>
      </c>
      <c r="L87" s="19">
        <v>316883.14449999999</v>
      </c>
      <c r="M87" s="19">
        <v>93319.483009999996</v>
      </c>
      <c r="N87" s="19">
        <v>102</v>
      </c>
      <c r="O87" s="19">
        <v>501</v>
      </c>
      <c r="P87" s="19">
        <v>90</v>
      </c>
      <c r="Q87" s="19">
        <v>282</v>
      </c>
      <c r="R87" s="19">
        <v>188</v>
      </c>
      <c r="S87" s="19">
        <v>31</v>
      </c>
      <c r="T87" s="19">
        <v>401</v>
      </c>
      <c r="U87" s="19">
        <v>88</v>
      </c>
      <c r="V87" s="19">
        <v>282</v>
      </c>
      <c r="W87" s="19">
        <v>91</v>
      </c>
      <c r="X87" s="19">
        <v>28</v>
      </c>
      <c r="Y87" s="19">
        <v>6</v>
      </c>
      <c r="Z87" s="19">
        <v>316883.14449999999</v>
      </c>
      <c r="AA87" s="19">
        <v>93319.483009999996</v>
      </c>
      <c r="AB87" s="19">
        <v>102</v>
      </c>
      <c r="AC87" s="19">
        <v>3.0721937499999998</v>
      </c>
      <c r="AD87" s="19">
        <v>-0.79008624999999999</v>
      </c>
      <c r="AE87" s="19">
        <v>94</v>
      </c>
      <c r="AF87" s="19">
        <v>6</v>
      </c>
      <c r="AG87">
        <f>Table5[[#This Row],[VAN_deliverywieghtPerCapacity]]/Table5[[#This Row],[NumberOfusedVans]]</f>
        <v>0.51203229166666664</v>
      </c>
      <c r="AH87">
        <f>ABS(Table5[[#This Row],[VAN_pickUpWieghtPerCapacity]])/Table5[[#This Row],[NumberOfusedVans]]</f>
        <v>0.13168104166666666</v>
      </c>
    </row>
    <row r="88" spans="1:34" x14ac:dyDescent="0.25">
      <c r="A88" s="19">
        <v>20160509</v>
      </c>
      <c r="B88" s="19">
        <v>566</v>
      </c>
      <c r="C88" s="19">
        <v>87</v>
      </c>
      <c r="D88" s="19">
        <v>261</v>
      </c>
      <c r="E88" s="19">
        <v>224</v>
      </c>
      <c r="F88" s="19">
        <v>81</v>
      </c>
      <c r="G88" s="19">
        <v>563</v>
      </c>
      <c r="H88" s="19">
        <v>85</v>
      </c>
      <c r="I88" s="19">
        <v>261</v>
      </c>
      <c r="J88" s="19">
        <v>224</v>
      </c>
      <c r="K88" s="19">
        <v>81</v>
      </c>
      <c r="L88" s="19">
        <v>468277.38130000001</v>
      </c>
      <c r="M88" s="19">
        <v>127944.96430000001</v>
      </c>
      <c r="N88" s="19">
        <v>5</v>
      </c>
      <c r="O88" s="19">
        <v>566</v>
      </c>
      <c r="P88" s="19">
        <v>87</v>
      </c>
      <c r="Q88" s="19">
        <v>261</v>
      </c>
      <c r="R88" s="19">
        <v>224</v>
      </c>
      <c r="S88" s="19">
        <v>81</v>
      </c>
      <c r="T88" s="19">
        <v>563</v>
      </c>
      <c r="U88" s="19">
        <v>85</v>
      </c>
      <c r="V88" s="19">
        <v>261</v>
      </c>
      <c r="W88" s="19">
        <v>224</v>
      </c>
      <c r="X88" s="19">
        <v>78</v>
      </c>
      <c r="Y88" s="19">
        <v>7</v>
      </c>
      <c r="Z88" s="19">
        <v>468277.38130000001</v>
      </c>
      <c r="AA88" s="19">
        <v>127944.96430000001</v>
      </c>
      <c r="AB88" s="19">
        <v>5</v>
      </c>
      <c r="AC88" s="19">
        <v>4.7478150000000001</v>
      </c>
      <c r="AD88" s="19">
        <v>-0.38661000000000001</v>
      </c>
      <c r="AE88" s="19">
        <v>114</v>
      </c>
      <c r="AF88" s="19">
        <v>7</v>
      </c>
      <c r="AG88">
        <f>Table5[[#This Row],[VAN_deliverywieghtPerCapacity]]/Table5[[#This Row],[NumberOfusedVans]]</f>
        <v>0.67825928571428573</v>
      </c>
      <c r="AH88">
        <f>ABS(Table5[[#This Row],[VAN_pickUpWieghtPerCapacity]])/Table5[[#This Row],[NumberOfusedVans]]</f>
        <v>5.5230000000000001E-2</v>
      </c>
    </row>
    <row r="89" spans="1:34" x14ac:dyDescent="0.25">
      <c r="A89" s="19">
        <v>20160510</v>
      </c>
      <c r="B89" s="19">
        <v>403</v>
      </c>
      <c r="C89" s="19">
        <v>75</v>
      </c>
      <c r="D89" s="19">
        <v>194</v>
      </c>
      <c r="E89" s="19">
        <v>184</v>
      </c>
      <c r="F89" s="19">
        <v>25</v>
      </c>
      <c r="G89" s="19">
        <v>331</v>
      </c>
      <c r="H89" s="19">
        <v>73</v>
      </c>
      <c r="I89" s="19">
        <v>194</v>
      </c>
      <c r="J89" s="19">
        <v>184</v>
      </c>
      <c r="K89" s="19">
        <v>25</v>
      </c>
      <c r="L89" s="19">
        <v>266435.47889999999</v>
      </c>
      <c r="M89" s="19">
        <v>78459.193100000004</v>
      </c>
      <c r="N89" s="19">
        <v>74</v>
      </c>
      <c r="O89" s="19">
        <v>403</v>
      </c>
      <c r="P89" s="19">
        <v>75</v>
      </c>
      <c r="Q89" s="19">
        <v>194</v>
      </c>
      <c r="R89" s="19">
        <v>184</v>
      </c>
      <c r="S89" s="19">
        <v>25</v>
      </c>
      <c r="T89" s="19">
        <v>331</v>
      </c>
      <c r="U89" s="19">
        <v>73</v>
      </c>
      <c r="V89" s="19">
        <v>194</v>
      </c>
      <c r="W89" s="19">
        <v>115</v>
      </c>
      <c r="X89" s="19">
        <v>22</v>
      </c>
      <c r="Y89" s="19">
        <v>5</v>
      </c>
      <c r="Z89" s="19">
        <v>266435.47889999999</v>
      </c>
      <c r="AA89" s="19">
        <v>78459.193100000004</v>
      </c>
      <c r="AB89" s="19">
        <v>74</v>
      </c>
      <c r="AC89" s="19">
        <v>2.48533625</v>
      </c>
      <c r="AD89" s="19">
        <v>-0.22323999999999999</v>
      </c>
      <c r="AE89" s="19">
        <v>88</v>
      </c>
      <c r="AF89" s="19">
        <v>5</v>
      </c>
      <c r="AG89">
        <f>Table5[[#This Row],[VAN_deliverywieghtPerCapacity]]/Table5[[#This Row],[NumberOfusedVans]]</f>
        <v>0.49706725000000002</v>
      </c>
      <c r="AH89">
        <f>ABS(Table5[[#This Row],[VAN_pickUpWieghtPerCapacity]])/Table5[[#This Row],[NumberOfusedVans]]</f>
        <v>4.4648E-2</v>
      </c>
    </row>
    <row r="90" spans="1:34" x14ac:dyDescent="0.25">
      <c r="A90" s="19">
        <v>20160511</v>
      </c>
      <c r="B90" s="19">
        <v>445</v>
      </c>
      <c r="C90" s="19">
        <v>71</v>
      </c>
      <c r="D90" s="19">
        <v>256</v>
      </c>
      <c r="E90" s="19">
        <v>170</v>
      </c>
      <c r="F90" s="19">
        <v>19</v>
      </c>
      <c r="G90" s="19">
        <v>429</v>
      </c>
      <c r="H90" s="19">
        <v>69</v>
      </c>
      <c r="I90" s="19">
        <v>256</v>
      </c>
      <c r="J90" s="19">
        <v>170</v>
      </c>
      <c r="K90" s="19">
        <v>19</v>
      </c>
      <c r="L90" s="19">
        <v>297758.75900000002</v>
      </c>
      <c r="M90" s="19">
        <v>94478.288310000004</v>
      </c>
      <c r="N90" s="19">
        <v>18</v>
      </c>
      <c r="O90" s="19">
        <v>445</v>
      </c>
      <c r="P90" s="19">
        <v>71</v>
      </c>
      <c r="Q90" s="19">
        <v>256</v>
      </c>
      <c r="R90" s="19">
        <v>170</v>
      </c>
      <c r="S90" s="19">
        <v>19</v>
      </c>
      <c r="T90" s="19">
        <v>429</v>
      </c>
      <c r="U90" s="19">
        <v>69</v>
      </c>
      <c r="V90" s="19">
        <v>256</v>
      </c>
      <c r="W90" s="19">
        <v>157</v>
      </c>
      <c r="X90" s="19">
        <v>16</v>
      </c>
      <c r="Y90" s="19">
        <v>6</v>
      </c>
      <c r="Z90" s="19">
        <v>297758.75900000002</v>
      </c>
      <c r="AA90" s="19">
        <v>94478.288310000004</v>
      </c>
      <c r="AB90" s="19">
        <v>18</v>
      </c>
      <c r="AC90" s="19">
        <v>3.8078025000000002</v>
      </c>
      <c r="AD90" s="19">
        <v>-0.25430375</v>
      </c>
      <c r="AE90" s="19">
        <v>86</v>
      </c>
      <c r="AF90" s="19">
        <v>6</v>
      </c>
      <c r="AG90">
        <f>Table5[[#This Row],[VAN_deliverywieghtPerCapacity]]/Table5[[#This Row],[NumberOfusedVans]]</f>
        <v>0.63463375</v>
      </c>
      <c r="AH90">
        <f>ABS(Table5[[#This Row],[VAN_pickUpWieghtPerCapacity]])/Table5[[#This Row],[NumberOfusedVans]]</f>
        <v>4.2383958333333333E-2</v>
      </c>
    </row>
    <row r="91" spans="1:34" x14ac:dyDescent="0.25">
      <c r="A91" s="19">
        <v>20160512</v>
      </c>
      <c r="B91" s="19">
        <v>443</v>
      </c>
      <c r="C91" s="19">
        <v>95</v>
      </c>
      <c r="D91" s="19">
        <v>193</v>
      </c>
      <c r="E91" s="19">
        <v>196</v>
      </c>
      <c r="F91" s="19">
        <v>54</v>
      </c>
      <c r="G91" s="19">
        <v>418</v>
      </c>
      <c r="H91" s="19">
        <v>93</v>
      </c>
      <c r="I91" s="19">
        <v>193</v>
      </c>
      <c r="J91" s="19">
        <v>196</v>
      </c>
      <c r="K91" s="19">
        <v>54</v>
      </c>
      <c r="L91" s="19">
        <v>366110.5049</v>
      </c>
      <c r="M91" s="19">
        <v>100389.9454</v>
      </c>
      <c r="N91" s="19">
        <v>27</v>
      </c>
      <c r="O91" s="19">
        <v>443</v>
      </c>
      <c r="P91" s="19">
        <v>95</v>
      </c>
      <c r="Q91" s="19">
        <v>193</v>
      </c>
      <c r="R91" s="19">
        <v>196</v>
      </c>
      <c r="S91" s="19">
        <v>54</v>
      </c>
      <c r="T91" s="19">
        <v>418</v>
      </c>
      <c r="U91" s="19">
        <v>93</v>
      </c>
      <c r="V91" s="19">
        <v>193</v>
      </c>
      <c r="W91" s="19">
        <v>174</v>
      </c>
      <c r="X91" s="19">
        <v>51</v>
      </c>
      <c r="Y91" s="19">
        <v>6</v>
      </c>
      <c r="Z91" s="19">
        <v>366110.5049</v>
      </c>
      <c r="AA91" s="19">
        <v>100389.9454</v>
      </c>
      <c r="AB91" s="19">
        <v>27</v>
      </c>
      <c r="AC91" s="19">
        <v>3.4892562499999999</v>
      </c>
      <c r="AD91" s="19">
        <v>-0.48664750000000001</v>
      </c>
      <c r="AE91" s="19">
        <v>100</v>
      </c>
      <c r="AF91" s="19">
        <v>6</v>
      </c>
      <c r="AG91">
        <f>Table5[[#This Row],[VAN_deliverywieghtPerCapacity]]/Table5[[#This Row],[NumberOfusedVans]]</f>
        <v>0.58154270833333332</v>
      </c>
      <c r="AH91">
        <f>ABS(Table5[[#This Row],[VAN_pickUpWieghtPerCapacity]])/Table5[[#This Row],[NumberOfusedVans]]</f>
        <v>8.1107916666666668E-2</v>
      </c>
    </row>
    <row r="92" spans="1:34" x14ac:dyDescent="0.25">
      <c r="A92" s="19">
        <v>20160513</v>
      </c>
      <c r="B92" s="19">
        <v>447</v>
      </c>
      <c r="C92" s="19">
        <v>97</v>
      </c>
      <c r="D92" s="19">
        <v>204</v>
      </c>
      <c r="E92" s="19">
        <v>205</v>
      </c>
      <c r="F92" s="19">
        <v>38</v>
      </c>
      <c r="G92" s="19">
        <v>318</v>
      </c>
      <c r="H92" s="19">
        <v>95</v>
      </c>
      <c r="I92" s="19">
        <v>204</v>
      </c>
      <c r="J92" s="19">
        <v>205</v>
      </c>
      <c r="K92" s="19">
        <v>38</v>
      </c>
      <c r="L92" s="19">
        <v>303097.56510000001</v>
      </c>
      <c r="M92" s="19">
        <v>82838.780859999999</v>
      </c>
      <c r="N92" s="19">
        <v>131</v>
      </c>
      <c r="O92" s="19">
        <v>447</v>
      </c>
      <c r="P92" s="19">
        <v>97</v>
      </c>
      <c r="Q92" s="19">
        <v>204</v>
      </c>
      <c r="R92" s="19">
        <v>205</v>
      </c>
      <c r="S92" s="19">
        <v>38</v>
      </c>
      <c r="T92" s="19">
        <v>318</v>
      </c>
      <c r="U92" s="19">
        <v>95</v>
      </c>
      <c r="V92" s="19">
        <v>204</v>
      </c>
      <c r="W92" s="19">
        <v>79</v>
      </c>
      <c r="X92" s="19">
        <v>35</v>
      </c>
      <c r="Y92" s="19">
        <v>5</v>
      </c>
      <c r="Z92" s="19">
        <v>303097.56510000001</v>
      </c>
      <c r="AA92" s="19">
        <v>82838.780859999999</v>
      </c>
      <c r="AB92" s="19">
        <v>131</v>
      </c>
      <c r="AC92" s="19">
        <v>1.94951875</v>
      </c>
      <c r="AD92" s="19">
        <v>-0.43832624999999997</v>
      </c>
      <c r="AE92" s="19">
        <v>101</v>
      </c>
      <c r="AF92" s="19">
        <v>5</v>
      </c>
      <c r="AG92">
        <f>Table5[[#This Row],[VAN_deliverywieghtPerCapacity]]/Table5[[#This Row],[NumberOfusedVans]]</f>
        <v>0.38990374999999999</v>
      </c>
      <c r="AH92">
        <f>ABS(Table5[[#This Row],[VAN_pickUpWieghtPerCapacity]])/Table5[[#This Row],[NumberOfusedVans]]</f>
        <v>8.766525E-2</v>
      </c>
    </row>
    <row r="93" spans="1:34" x14ac:dyDescent="0.25">
      <c r="A93" s="19">
        <v>20160518</v>
      </c>
      <c r="B93" s="19">
        <v>694</v>
      </c>
      <c r="C93" s="19">
        <v>98</v>
      </c>
      <c r="D93" s="19">
        <v>265</v>
      </c>
      <c r="E93" s="19">
        <v>263</v>
      </c>
      <c r="F93" s="19">
        <v>166</v>
      </c>
      <c r="G93" s="19">
        <v>670</v>
      </c>
      <c r="H93" s="19">
        <v>96</v>
      </c>
      <c r="I93" s="19">
        <v>265</v>
      </c>
      <c r="J93" s="19">
        <v>263</v>
      </c>
      <c r="K93" s="19">
        <v>166</v>
      </c>
      <c r="L93" s="19">
        <v>356838.08519999997</v>
      </c>
      <c r="M93" s="19">
        <v>131955.4277</v>
      </c>
      <c r="N93" s="19">
        <v>26</v>
      </c>
      <c r="O93" s="19">
        <v>694</v>
      </c>
      <c r="P93" s="19">
        <v>98</v>
      </c>
      <c r="Q93" s="19">
        <v>265</v>
      </c>
      <c r="R93" s="19">
        <v>263</v>
      </c>
      <c r="S93" s="19">
        <v>166</v>
      </c>
      <c r="T93" s="19">
        <v>670</v>
      </c>
      <c r="U93" s="19">
        <v>96</v>
      </c>
      <c r="V93" s="19">
        <v>265</v>
      </c>
      <c r="W93" s="19">
        <v>242</v>
      </c>
      <c r="X93" s="19">
        <v>163</v>
      </c>
      <c r="Y93" s="19">
        <v>6</v>
      </c>
      <c r="Z93" s="19">
        <v>356838.08519999997</v>
      </c>
      <c r="AA93" s="19">
        <v>131955.4277</v>
      </c>
      <c r="AB93" s="19">
        <v>26</v>
      </c>
      <c r="AC93" s="19">
        <v>4.7301437499999999</v>
      </c>
      <c r="AD93" s="19">
        <v>-0.69656750000000001</v>
      </c>
      <c r="AE93" s="19">
        <v>124</v>
      </c>
      <c r="AF93" s="19">
        <v>6</v>
      </c>
      <c r="AG93">
        <f>Table5[[#This Row],[VAN_deliverywieghtPerCapacity]]/Table5[[#This Row],[NumberOfusedVans]]</f>
        <v>0.78835729166666668</v>
      </c>
      <c r="AH93">
        <f>ABS(Table5[[#This Row],[VAN_pickUpWieghtPerCapacity]])/Table5[[#This Row],[NumberOfusedVans]]</f>
        <v>0.11609458333333333</v>
      </c>
    </row>
    <row r="94" spans="1:34" x14ac:dyDescent="0.25">
      <c r="A94" s="19">
        <v>20160519</v>
      </c>
      <c r="B94" s="19">
        <v>546</v>
      </c>
      <c r="C94" s="19">
        <v>85</v>
      </c>
      <c r="D94" s="19">
        <v>247</v>
      </c>
      <c r="E94" s="19">
        <v>225</v>
      </c>
      <c r="F94" s="19">
        <v>74</v>
      </c>
      <c r="G94" s="19">
        <v>515</v>
      </c>
      <c r="H94" s="19">
        <v>83</v>
      </c>
      <c r="I94" s="19">
        <v>247</v>
      </c>
      <c r="J94" s="19">
        <v>225</v>
      </c>
      <c r="K94" s="19">
        <v>74</v>
      </c>
      <c r="L94" s="19">
        <v>337067.71059999999</v>
      </c>
      <c r="M94" s="19">
        <v>110016.094</v>
      </c>
      <c r="N94" s="19">
        <v>33</v>
      </c>
      <c r="O94" s="19">
        <v>546</v>
      </c>
      <c r="P94" s="19">
        <v>85</v>
      </c>
      <c r="Q94" s="19">
        <v>247</v>
      </c>
      <c r="R94" s="19">
        <v>225</v>
      </c>
      <c r="S94" s="19">
        <v>74</v>
      </c>
      <c r="T94" s="19">
        <v>515</v>
      </c>
      <c r="U94" s="19">
        <v>83</v>
      </c>
      <c r="V94" s="19">
        <v>247</v>
      </c>
      <c r="W94" s="19">
        <v>197</v>
      </c>
      <c r="X94" s="19">
        <v>71</v>
      </c>
      <c r="Y94" s="19">
        <v>6</v>
      </c>
      <c r="Z94" s="19">
        <v>337067.71059999999</v>
      </c>
      <c r="AA94" s="19">
        <v>110016.094</v>
      </c>
      <c r="AB94" s="19">
        <v>33</v>
      </c>
      <c r="AC94" s="19">
        <v>3.9529424999999998</v>
      </c>
      <c r="AD94" s="19">
        <v>-0.65844749999999996</v>
      </c>
      <c r="AE94" s="19">
        <v>126</v>
      </c>
      <c r="AF94" s="19">
        <v>6</v>
      </c>
      <c r="AG94">
        <f>Table5[[#This Row],[VAN_deliverywieghtPerCapacity]]/Table5[[#This Row],[NumberOfusedVans]]</f>
        <v>0.65882374999999993</v>
      </c>
      <c r="AH94">
        <f>ABS(Table5[[#This Row],[VAN_pickUpWieghtPerCapacity]])/Table5[[#This Row],[NumberOfusedVans]]</f>
        <v>0.10974125</v>
      </c>
    </row>
    <row r="95" spans="1:34" x14ac:dyDescent="0.25">
      <c r="A95" s="19">
        <v>20160520</v>
      </c>
      <c r="B95" s="19">
        <v>436</v>
      </c>
      <c r="C95" s="19">
        <v>102</v>
      </c>
      <c r="D95" s="19">
        <v>231</v>
      </c>
      <c r="E95" s="19">
        <v>184</v>
      </c>
      <c r="F95" s="19">
        <v>21</v>
      </c>
      <c r="G95" s="19">
        <v>404</v>
      </c>
      <c r="H95" s="19">
        <v>100</v>
      </c>
      <c r="I95" s="19">
        <v>231</v>
      </c>
      <c r="J95" s="19">
        <v>184</v>
      </c>
      <c r="K95" s="19">
        <v>21</v>
      </c>
      <c r="L95" s="19">
        <v>311553.88079999998</v>
      </c>
      <c r="M95" s="19">
        <v>96319.849270000006</v>
      </c>
      <c r="N95" s="19">
        <v>34</v>
      </c>
      <c r="O95" s="19">
        <v>436</v>
      </c>
      <c r="P95" s="19">
        <v>102</v>
      </c>
      <c r="Q95" s="19">
        <v>231</v>
      </c>
      <c r="R95" s="19">
        <v>184</v>
      </c>
      <c r="S95" s="19">
        <v>21</v>
      </c>
      <c r="T95" s="19">
        <v>404</v>
      </c>
      <c r="U95" s="19">
        <v>100</v>
      </c>
      <c r="V95" s="19">
        <v>231</v>
      </c>
      <c r="W95" s="19">
        <v>155</v>
      </c>
      <c r="X95" s="19">
        <v>18</v>
      </c>
      <c r="Y95" s="19">
        <v>5</v>
      </c>
      <c r="Z95" s="19">
        <v>311553.88079999998</v>
      </c>
      <c r="AA95" s="19">
        <v>96319.849270000006</v>
      </c>
      <c r="AB95" s="19">
        <v>34</v>
      </c>
      <c r="AC95" s="19">
        <v>2.9907175000000001</v>
      </c>
      <c r="AD95" s="19">
        <v>-0.56942749999999998</v>
      </c>
      <c r="AE95" s="19">
        <v>104</v>
      </c>
      <c r="AF95" s="19">
        <v>5</v>
      </c>
      <c r="AG95">
        <f>Table5[[#This Row],[VAN_deliverywieghtPerCapacity]]/Table5[[#This Row],[NumberOfusedVans]]</f>
        <v>0.59814350000000005</v>
      </c>
      <c r="AH95">
        <f>ABS(Table5[[#This Row],[VAN_pickUpWieghtPerCapacity]])/Table5[[#This Row],[NumberOfusedVans]]</f>
        <v>0.1138855</v>
      </c>
    </row>
    <row r="96" spans="1:34" x14ac:dyDescent="0.25">
      <c r="A96" s="19">
        <v>20160523</v>
      </c>
      <c r="B96" s="19">
        <v>494</v>
      </c>
      <c r="C96" s="19">
        <v>87</v>
      </c>
      <c r="D96" s="19">
        <v>258</v>
      </c>
      <c r="E96" s="19">
        <v>186</v>
      </c>
      <c r="F96" s="19">
        <v>50</v>
      </c>
      <c r="G96" s="19">
        <v>491</v>
      </c>
      <c r="H96" s="19">
        <v>85</v>
      </c>
      <c r="I96" s="19">
        <v>258</v>
      </c>
      <c r="J96" s="19">
        <v>186</v>
      </c>
      <c r="K96" s="19">
        <v>50</v>
      </c>
      <c r="L96" s="19">
        <v>390940.54739999998</v>
      </c>
      <c r="M96" s="19">
        <v>110424.6493</v>
      </c>
      <c r="N96" s="19">
        <v>5</v>
      </c>
      <c r="O96" s="19">
        <v>494</v>
      </c>
      <c r="P96" s="19">
        <v>87</v>
      </c>
      <c r="Q96" s="19">
        <v>258</v>
      </c>
      <c r="R96" s="19">
        <v>186</v>
      </c>
      <c r="S96" s="19">
        <v>50</v>
      </c>
      <c r="T96" s="19">
        <v>491</v>
      </c>
      <c r="U96" s="19">
        <v>85</v>
      </c>
      <c r="V96" s="19">
        <v>258</v>
      </c>
      <c r="W96" s="19">
        <v>186</v>
      </c>
      <c r="X96" s="19">
        <v>47</v>
      </c>
      <c r="Y96" s="19">
        <v>6</v>
      </c>
      <c r="Z96" s="19">
        <v>390940.54739999998</v>
      </c>
      <c r="AA96" s="19">
        <v>110424.6493</v>
      </c>
      <c r="AB96" s="19">
        <v>5</v>
      </c>
      <c r="AC96" s="19">
        <v>3.4015512499999998</v>
      </c>
      <c r="AD96" s="19">
        <v>-0.62393750000000003</v>
      </c>
      <c r="AE96" s="19">
        <v>100</v>
      </c>
      <c r="AF96" s="19">
        <v>6</v>
      </c>
      <c r="AG96">
        <f>Table5[[#This Row],[VAN_deliverywieghtPerCapacity]]/Table5[[#This Row],[NumberOfusedVans]]</f>
        <v>0.56692520833333326</v>
      </c>
      <c r="AH96">
        <f>ABS(Table5[[#This Row],[VAN_pickUpWieghtPerCapacity]])/Table5[[#This Row],[NumberOfusedVans]]</f>
        <v>0.10398958333333334</v>
      </c>
    </row>
    <row r="97" spans="1:34" x14ac:dyDescent="0.25">
      <c r="A97" s="19">
        <v>20160524</v>
      </c>
      <c r="B97" s="19">
        <v>374</v>
      </c>
      <c r="C97" s="19">
        <v>73</v>
      </c>
      <c r="D97" s="19">
        <v>188</v>
      </c>
      <c r="E97" s="19">
        <v>153</v>
      </c>
      <c r="F97" s="19">
        <v>33</v>
      </c>
      <c r="G97" s="19">
        <v>309</v>
      </c>
      <c r="H97" s="19">
        <v>71</v>
      </c>
      <c r="I97" s="19">
        <v>188</v>
      </c>
      <c r="J97" s="19">
        <v>153</v>
      </c>
      <c r="K97" s="19">
        <v>33</v>
      </c>
      <c r="L97" s="19">
        <v>288197.97560000001</v>
      </c>
      <c r="M97" s="19">
        <v>75617.817800000004</v>
      </c>
      <c r="N97" s="19">
        <v>67</v>
      </c>
      <c r="O97" s="19">
        <v>374</v>
      </c>
      <c r="P97" s="19">
        <v>73</v>
      </c>
      <c r="Q97" s="19">
        <v>188</v>
      </c>
      <c r="R97" s="19">
        <v>153</v>
      </c>
      <c r="S97" s="19">
        <v>33</v>
      </c>
      <c r="T97" s="19">
        <v>309</v>
      </c>
      <c r="U97" s="19">
        <v>71</v>
      </c>
      <c r="V97" s="19">
        <v>188</v>
      </c>
      <c r="W97" s="19">
        <v>91</v>
      </c>
      <c r="X97" s="19">
        <v>30</v>
      </c>
      <c r="Y97" s="19">
        <v>4</v>
      </c>
      <c r="Z97" s="19">
        <v>288197.97560000001</v>
      </c>
      <c r="AA97" s="19">
        <v>75617.817800000004</v>
      </c>
      <c r="AB97" s="19">
        <v>67</v>
      </c>
      <c r="AC97" s="19">
        <v>1.9255262500000001</v>
      </c>
      <c r="AD97" s="19">
        <v>-0.24657625</v>
      </c>
      <c r="AE97" s="19">
        <v>85</v>
      </c>
      <c r="AF97" s="19">
        <v>4</v>
      </c>
      <c r="AG97">
        <f>Table5[[#This Row],[VAN_deliverywieghtPerCapacity]]/Table5[[#This Row],[NumberOfusedVans]]</f>
        <v>0.48138156250000003</v>
      </c>
      <c r="AH97">
        <f>ABS(Table5[[#This Row],[VAN_pickUpWieghtPerCapacity]])/Table5[[#This Row],[NumberOfusedVans]]</f>
        <v>6.1644062499999999E-2</v>
      </c>
    </row>
    <row r="98" spans="1:34" x14ac:dyDescent="0.25">
      <c r="A98" s="19">
        <v>20160525</v>
      </c>
      <c r="B98" s="19">
        <v>431</v>
      </c>
      <c r="C98" s="19">
        <v>84</v>
      </c>
      <c r="D98" s="19">
        <v>200</v>
      </c>
      <c r="E98" s="19">
        <v>186</v>
      </c>
      <c r="F98" s="19">
        <v>45</v>
      </c>
      <c r="G98" s="19">
        <v>413</v>
      </c>
      <c r="H98" s="19">
        <v>82</v>
      </c>
      <c r="I98" s="19">
        <v>200</v>
      </c>
      <c r="J98" s="19">
        <v>186</v>
      </c>
      <c r="K98" s="19">
        <v>45</v>
      </c>
      <c r="L98" s="19">
        <v>427773.3407</v>
      </c>
      <c r="M98" s="19">
        <v>103899.6007</v>
      </c>
      <c r="N98" s="19">
        <v>20</v>
      </c>
      <c r="O98" s="19">
        <v>431</v>
      </c>
      <c r="P98" s="19">
        <v>84</v>
      </c>
      <c r="Q98" s="19">
        <v>200</v>
      </c>
      <c r="R98" s="19">
        <v>186</v>
      </c>
      <c r="S98" s="19">
        <v>45</v>
      </c>
      <c r="T98" s="19">
        <v>413</v>
      </c>
      <c r="U98" s="19">
        <v>82</v>
      </c>
      <c r="V98" s="19">
        <v>200</v>
      </c>
      <c r="W98" s="19">
        <v>171</v>
      </c>
      <c r="X98" s="19">
        <v>42</v>
      </c>
      <c r="Y98" s="19">
        <v>5</v>
      </c>
      <c r="Z98" s="19">
        <v>427773.3407</v>
      </c>
      <c r="AA98" s="19">
        <v>103899.6007</v>
      </c>
      <c r="AB98" s="19">
        <v>20</v>
      </c>
      <c r="AC98" s="19">
        <v>3.0509062500000002</v>
      </c>
      <c r="AD98" s="19">
        <v>-0.46172875000000002</v>
      </c>
      <c r="AE98" s="19">
        <v>93</v>
      </c>
      <c r="AF98" s="19">
        <v>5</v>
      </c>
      <c r="AG98">
        <f>Table5[[#This Row],[VAN_deliverywieghtPerCapacity]]/Table5[[#This Row],[NumberOfusedVans]]</f>
        <v>0.61018125000000001</v>
      </c>
      <c r="AH98">
        <f>ABS(Table5[[#This Row],[VAN_pickUpWieghtPerCapacity]])/Table5[[#This Row],[NumberOfusedVans]]</f>
        <v>9.2345750000000004E-2</v>
      </c>
    </row>
    <row r="99" spans="1:34" x14ac:dyDescent="0.25">
      <c r="A99" s="19">
        <v>20160526</v>
      </c>
      <c r="B99" s="19">
        <v>374</v>
      </c>
      <c r="C99" s="19">
        <v>67</v>
      </c>
      <c r="D99" s="19">
        <v>173</v>
      </c>
      <c r="E99" s="19">
        <v>166</v>
      </c>
      <c r="F99" s="19">
        <v>35</v>
      </c>
      <c r="G99" s="19">
        <v>309</v>
      </c>
      <c r="H99" s="19">
        <v>65</v>
      </c>
      <c r="I99" s="19">
        <v>173</v>
      </c>
      <c r="J99" s="19">
        <v>166</v>
      </c>
      <c r="K99" s="19">
        <v>35</v>
      </c>
      <c r="L99" s="19">
        <v>284176.60249999998</v>
      </c>
      <c r="M99" s="19">
        <v>76335.894220000002</v>
      </c>
      <c r="N99" s="19">
        <v>67</v>
      </c>
      <c r="O99" s="19">
        <v>374</v>
      </c>
      <c r="P99" s="19">
        <v>67</v>
      </c>
      <c r="Q99" s="19">
        <v>173</v>
      </c>
      <c r="R99" s="19">
        <v>166</v>
      </c>
      <c r="S99" s="19">
        <v>35</v>
      </c>
      <c r="T99" s="19">
        <v>309</v>
      </c>
      <c r="U99" s="19">
        <v>65</v>
      </c>
      <c r="V99" s="19">
        <v>173</v>
      </c>
      <c r="W99" s="19">
        <v>104</v>
      </c>
      <c r="X99" s="19">
        <v>32</v>
      </c>
      <c r="Y99" s="19">
        <v>4</v>
      </c>
      <c r="Z99" s="19">
        <v>284176.60249999998</v>
      </c>
      <c r="AA99" s="19">
        <v>76335.894220000002</v>
      </c>
      <c r="AB99" s="19">
        <v>67</v>
      </c>
      <c r="AC99" s="19">
        <v>2.04261625</v>
      </c>
      <c r="AD99" s="19">
        <v>-0.25339875000000001</v>
      </c>
      <c r="AE99" s="19">
        <v>86</v>
      </c>
      <c r="AF99" s="19">
        <v>4</v>
      </c>
      <c r="AG99">
        <f>Table5[[#This Row],[VAN_deliverywieghtPerCapacity]]/Table5[[#This Row],[NumberOfusedVans]]</f>
        <v>0.51065406250000001</v>
      </c>
      <c r="AH99">
        <f>ABS(Table5[[#This Row],[VAN_pickUpWieghtPerCapacity]])/Table5[[#This Row],[NumberOfusedVans]]</f>
        <v>6.3349687500000001E-2</v>
      </c>
    </row>
    <row r="100" spans="1:34" x14ac:dyDescent="0.25">
      <c r="A100" s="19">
        <v>20160527</v>
      </c>
      <c r="B100" s="19">
        <v>385</v>
      </c>
      <c r="C100" s="19">
        <v>63</v>
      </c>
      <c r="D100" s="19">
        <v>209</v>
      </c>
      <c r="E100" s="19">
        <v>154</v>
      </c>
      <c r="F100" s="19">
        <v>22</v>
      </c>
      <c r="G100" s="19">
        <v>382</v>
      </c>
      <c r="H100" s="19">
        <v>61</v>
      </c>
      <c r="I100" s="19">
        <v>209</v>
      </c>
      <c r="J100" s="19">
        <v>154</v>
      </c>
      <c r="K100" s="19">
        <v>22</v>
      </c>
      <c r="L100" s="19">
        <v>315098.62929999997</v>
      </c>
      <c r="M100" s="19">
        <v>87518.876640000002</v>
      </c>
      <c r="N100" s="19">
        <v>5</v>
      </c>
      <c r="O100" s="19">
        <v>385</v>
      </c>
      <c r="P100" s="19">
        <v>63</v>
      </c>
      <c r="Q100" s="19">
        <v>209</v>
      </c>
      <c r="R100" s="19">
        <v>154</v>
      </c>
      <c r="S100" s="19">
        <v>22</v>
      </c>
      <c r="T100" s="19">
        <v>382</v>
      </c>
      <c r="U100" s="19">
        <v>61</v>
      </c>
      <c r="V100" s="19">
        <v>209</v>
      </c>
      <c r="W100" s="19">
        <v>154</v>
      </c>
      <c r="X100" s="19">
        <v>19</v>
      </c>
      <c r="Y100" s="19">
        <v>5</v>
      </c>
      <c r="Z100" s="19">
        <v>315098.62929999997</v>
      </c>
      <c r="AA100" s="19">
        <v>87518.876640000002</v>
      </c>
      <c r="AB100" s="19">
        <v>5</v>
      </c>
      <c r="AC100" s="19">
        <v>4.24923875</v>
      </c>
      <c r="AD100" s="19">
        <v>-0.27418874999999998</v>
      </c>
      <c r="AE100" s="19">
        <v>75</v>
      </c>
      <c r="AF100" s="19">
        <v>5</v>
      </c>
      <c r="AG100">
        <f>Table5[[#This Row],[VAN_deliverywieghtPerCapacity]]/Table5[[#This Row],[NumberOfusedVans]]</f>
        <v>0.84984775000000001</v>
      </c>
      <c r="AH100">
        <f>ABS(Table5[[#This Row],[VAN_pickUpWieghtPerCapacity]])/Table5[[#This Row],[NumberOfusedVans]]</f>
        <v>5.4837749999999998E-2</v>
      </c>
    </row>
    <row r="101" spans="1:34" x14ac:dyDescent="0.25">
      <c r="A101" s="19">
        <v>20160530</v>
      </c>
      <c r="B101" s="19">
        <v>440</v>
      </c>
      <c r="C101" s="19">
        <v>94</v>
      </c>
      <c r="D101" s="19">
        <v>175</v>
      </c>
      <c r="E101" s="19">
        <v>198</v>
      </c>
      <c r="F101" s="19">
        <v>67</v>
      </c>
      <c r="G101" s="19">
        <v>406</v>
      </c>
      <c r="H101" s="19">
        <v>92</v>
      </c>
      <c r="I101" s="19">
        <v>175</v>
      </c>
      <c r="J101" s="19">
        <v>198</v>
      </c>
      <c r="K101" s="19">
        <v>67</v>
      </c>
      <c r="L101" s="19">
        <v>351107.5036</v>
      </c>
      <c r="M101" s="19">
        <v>95559.675319999995</v>
      </c>
      <c r="N101" s="19">
        <v>36</v>
      </c>
      <c r="O101" s="19">
        <v>440</v>
      </c>
      <c r="P101" s="19">
        <v>94</v>
      </c>
      <c r="Q101" s="19">
        <v>175</v>
      </c>
      <c r="R101" s="19">
        <v>198</v>
      </c>
      <c r="S101" s="19">
        <v>67</v>
      </c>
      <c r="T101" s="19">
        <v>406</v>
      </c>
      <c r="U101" s="19">
        <v>92</v>
      </c>
      <c r="V101" s="19">
        <v>175</v>
      </c>
      <c r="W101" s="19">
        <v>167</v>
      </c>
      <c r="X101" s="19">
        <v>64</v>
      </c>
      <c r="Y101" s="19">
        <v>5</v>
      </c>
      <c r="Z101" s="19">
        <v>351107.5036</v>
      </c>
      <c r="AA101" s="19">
        <v>95559.675319999995</v>
      </c>
      <c r="AB101" s="19">
        <v>36</v>
      </c>
      <c r="AC101" s="19">
        <v>5.0193287499999997</v>
      </c>
      <c r="AD101" s="19">
        <v>-0.34527124999999997</v>
      </c>
      <c r="AE101" s="19">
        <v>116</v>
      </c>
      <c r="AF101" s="19">
        <v>5</v>
      </c>
      <c r="AG101">
        <f>Table5[[#This Row],[VAN_deliverywieghtPerCapacity]]/Table5[[#This Row],[NumberOfusedVans]]</f>
        <v>1.0038657499999999</v>
      </c>
      <c r="AH101">
        <f>ABS(Table5[[#This Row],[VAN_pickUpWieghtPerCapacity]])/Table5[[#This Row],[NumberOfusedVans]]</f>
        <v>6.9054249999999998E-2</v>
      </c>
    </row>
    <row r="102" spans="1:34" x14ac:dyDescent="0.25">
      <c r="A102" s="19">
        <v>20160531</v>
      </c>
      <c r="B102" s="19">
        <v>407</v>
      </c>
      <c r="C102" s="19">
        <v>93</v>
      </c>
      <c r="D102" s="19">
        <v>218</v>
      </c>
      <c r="E102" s="19">
        <v>152</v>
      </c>
      <c r="F102" s="19">
        <v>37</v>
      </c>
      <c r="G102" s="19">
        <v>397</v>
      </c>
      <c r="H102" s="19">
        <v>91</v>
      </c>
      <c r="I102" s="19">
        <v>218</v>
      </c>
      <c r="J102" s="19">
        <v>152</v>
      </c>
      <c r="K102" s="19">
        <v>37</v>
      </c>
      <c r="L102" s="19">
        <v>323246.32140000002</v>
      </c>
      <c r="M102" s="19">
        <v>95452.168919999996</v>
      </c>
      <c r="N102" s="19">
        <v>12</v>
      </c>
      <c r="O102" s="19">
        <v>407</v>
      </c>
      <c r="P102" s="19">
        <v>93</v>
      </c>
      <c r="Q102" s="19">
        <v>218</v>
      </c>
      <c r="R102" s="19">
        <v>152</v>
      </c>
      <c r="S102" s="19">
        <v>37</v>
      </c>
      <c r="T102" s="19">
        <v>397</v>
      </c>
      <c r="U102" s="19">
        <v>91</v>
      </c>
      <c r="V102" s="19">
        <v>218</v>
      </c>
      <c r="W102" s="19">
        <v>145</v>
      </c>
      <c r="X102" s="19">
        <v>34</v>
      </c>
      <c r="Y102" s="19">
        <v>5</v>
      </c>
      <c r="Z102" s="19">
        <v>323246.32140000002</v>
      </c>
      <c r="AA102" s="19">
        <v>95452.168919999996</v>
      </c>
      <c r="AB102" s="19">
        <v>12</v>
      </c>
      <c r="AC102" s="19">
        <v>2.32736125</v>
      </c>
      <c r="AD102" s="19">
        <v>-0.62980250000000004</v>
      </c>
      <c r="AE102" s="19">
        <v>104</v>
      </c>
      <c r="AF102" s="19">
        <v>5</v>
      </c>
      <c r="AG102">
        <f>Table5[[#This Row],[VAN_deliverywieghtPerCapacity]]/Table5[[#This Row],[NumberOfusedVans]]</f>
        <v>0.46547225000000003</v>
      </c>
      <c r="AH102">
        <f>ABS(Table5[[#This Row],[VAN_pickUpWieghtPerCapacity]])/Table5[[#This Row],[NumberOfusedVans]]</f>
        <v>0.1259605</v>
      </c>
    </row>
    <row r="103" spans="1:34" x14ac:dyDescent="0.25">
      <c r="A103" s="19">
        <v>20160601</v>
      </c>
      <c r="B103" s="19">
        <v>343</v>
      </c>
      <c r="C103" s="19">
        <v>63</v>
      </c>
      <c r="D103" s="19">
        <v>158</v>
      </c>
      <c r="E103" s="19">
        <v>147</v>
      </c>
      <c r="F103" s="19">
        <v>38</v>
      </c>
      <c r="G103" s="19">
        <v>278</v>
      </c>
      <c r="H103" s="19">
        <v>61</v>
      </c>
      <c r="I103" s="19">
        <v>158</v>
      </c>
      <c r="J103" s="19">
        <v>147</v>
      </c>
      <c r="K103" s="19">
        <v>38</v>
      </c>
      <c r="L103" s="19">
        <v>204535.73069999999</v>
      </c>
      <c r="M103" s="19">
        <v>63168.215759999999</v>
      </c>
      <c r="N103" s="19">
        <v>67</v>
      </c>
      <c r="O103" s="19">
        <v>343</v>
      </c>
      <c r="P103" s="19">
        <v>63</v>
      </c>
      <c r="Q103" s="19">
        <v>158</v>
      </c>
      <c r="R103" s="19">
        <v>147</v>
      </c>
      <c r="S103" s="19">
        <v>38</v>
      </c>
      <c r="T103" s="19">
        <v>278</v>
      </c>
      <c r="U103" s="19">
        <v>61</v>
      </c>
      <c r="V103" s="19">
        <v>158</v>
      </c>
      <c r="W103" s="19">
        <v>85</v>
      </c>
      <c r="X103" s="19">
        <v>35</v>
      </c>
      <c r="Y103" s="19">
        <v>4</v>
      </c>
      <c r="Z103" s="19">
        <v>204535.73069999999</v>
      </c>
      <c r="AA103" s="19">
        <v>63168.215759999999</v>
      </c>
      <c r="AB103" s="19">
        <v>67</v>
      </c>
      <c r="AC103" s="19">
        <v>2.4550325000000002</v>
      </c>
      <c r="AD103" s="19">
        <v>-0.42380125000000002</v>
      </c>
      <c r="AE103" s="19">
        <v>67</v>
      </c>
      <c r="AF103" s="19">
        <v>4</v>
      </c>
      <c r="AG103">
        <f>Table5[[#This Row],[VAN_deliverywieghtPerCapacity]]/Table5[[#This Row],[NumberOfusedVans]]</f>
        <v>0.61375812500000004</v>
      </c>
      <c r="AH103">
        <f>ABS(Table5[[#This Row],[VAN_pickUpWieghtPerCapacity]])/Table5[[#This Row],[NumberOfusedVans]]</f>
        <v>0.1059503125</v>
      </c>
    </row>
    <row r="104" spans="1:34" x14ac:dyDescent="0.25">
      <c r="A104" s="19">
        <v>20160602</v>
      </c>
      <c r="B104" s="19">
        <v>305</v>
      </c>
      <c r="C104" s="19">
        <v>60</v>
      </c>
      <c r="D104" s="19">
        <v>157</v>
      </c>
      <c r="E104" s="19">
        <v>112</v>
      </c>
      <c r="F104" s="19">
        <v>36</v>
      </c>
      <c r="G104" s="19">
        <v>276</v>
      </c>
      <c r="H104" s="19">
        <v>58</v>
      </c>
      <c r="I104" s="19">
        <v>157</v>
      </c>
      <c r="J104" s="19">
        <v>112</v>
      </c>
      <c r="K104" s="19">
        <v>36</v>
      </c>
      <c r="L104" s="19">
        <v>476183.11969999998</v>
      </c>
      <c r="M104" s="19">
        <v>87016.480769999995</v>
      </c>
      <c r="N104" s="19">
        <v>31</v>
      </c>
      <c r="O104" s="19">
        <v>305</v>
      </c>
      <c r="P104" s="19">
        <v>60</v>
      </c>
      <c r="Q104" s="19">
        <v>157</v>
      </c>
      <c r="R104" s="19">
        <v>112</v>
      </c>
      <c r="S104" s="19">
        <v>36</v>
      </c>
      <c r="T104" s="19">
        <v>276</v>
      </c>
      <c r="U104" s="19">
        <v>58</v>
      </c>
      <c r="V104" s="19">
        <v>157</v>
      </c>
      <c r="W104" s="19">
        <v>86</v>
      </c>
      <c r="X104" s="19">
        <v>33</v>
      </c>
      <c r="Y104" s="19">
        <v>4</v>
      </c>
      <c r="Z104" s="19">
        <v>476183.11969999998</v>
      </c>
      <c r="AA104" s="19">
        <v>87016.480769999995</v>
      </c>
      <c r="AB104" s="19">
        <v>31</v>
      </c>
      <c r="AC104" s="19">
        <v>2.6373074999999999</v>
      </c>
      <c r="AD104" s="19">
        <v>-0.63430375000000006</v>
      </c>
      <c r="AE104" s="19">
        <v>63</v>
      </c>
      <c r="AF104" s="19">
        <v>4</v>
      </c>
      <c r="AG104">
        <f>Table5[[#This Row],[VAN_deliverywieghtPerCapacity]]/Table5[[#This Row],[NumberOfusedVans]]</f>
        <v>0.65932687499999998</v>
      </c>
      <c r="AH104">
        <f>ABS(Table5[[#This Row],[VAN_pickUpWieghtPerCapacity]])/Table5[[#This Row],[NumberOfusedVans]]</f>
        <v>0.15857593750000001</v>
      </c>
    </row>
    <row r="105" spans="1:34" x14ac:dyDescent="0.25">
      <c r="A105" s="19">
        <v>20160603</v>
      </c>
      <c r="B105" s="19">
        <v>313</v>
      </c>
      <c r="C105" s="19">
        <v>66</v>
      </c>
      <c r="D105" s="19">
        <v>149</v>
      </c>
      <c r="E105" s="19">
        <v>132</v>
      </c>
      <c r="F105" s="19">
        <v>32</v>
      </c>
      <c r="G105" s="19">
        <v>310</v>
      </c>
      <c r="H105" s="19">
        <v>64</v>
      </c>
      <c r="I105" s="19">
        <v>149</v>
      </c>
      <c r="J105" s="19">
        <v>132</v>
      </c>
      <c r="K105" s="19">
        <v>32</v>
      </c>
      <c r="L105" s="19">
        <v>668107.56579999998</v>
      </c>
      <c r="M105" s="19">
        <v>114609.68090000001</v>
      </c>
      <c r="N105" s="19">
        <v>5</v>
      </c>
      <c r="O105" s="19">
        <v>313</v>
      </c>
      <c r="P105" s="19">
        <v>66</v>
      </c>
      <c r="Q105" s="19">
        <v>149</v>
      </c>
      <c r="R105" s="19">
        <v>132</v>
      </c>
      <c r="S105" s="19">
        <v>32</v>
      </c>
      <c r="T105" s="19">
        <v>310</v>
      </c>
      <c r="U105" s="19">
        <v>64</v>
      </c>
      <c r="V105" s="19">
        <v>149</v>
      </c>
      <c r="W105" s="19">
        <v>132</v>
      </c>
      <c r="X105" s="19">
        <v>29</v>
      </c>
      <c r="Y105" s="19">
        <v>5</v>
      </c>
      <c r="Z105" s="19">
        <v>668107.56579999998</v>
      </c>
      <c r="AA105" s="19">
        <v>114609.68090000001</v>
      </c>
      <c r="AB105" s="19">
        <v>5</v>
      </c>
      <c r="AC105" s="19">
        <v>3.1523300000000001</v>
      </c>
      <c r="AD105" s="19">
        <v>-0.55681875000000003</v>
      </c>
      <c r="AE105" s="19">
        <v>61</v>
      </c>
      <c r="AF105" s="19">
        <v>5</v>
      </c>
      <c r="AG105">
        <f>Table5[[#This Row],[VAN_deliverywieghtPerCapacity]]/Table5[[#This Row],[NumberOfusedVans]]</f>
        <v>0.63046599999999997</v>
      </c>
      <c r="AH105">
        <f>ABS(Table5[[#This Row],[VAN_pickUpWieghtPerCapacity]])/Table5[[#This Row],[NumberOfusedVans]]</f>
        <v>0.11136375000000001</v>
      </c>
    </row>
    <row r="106" spans="1:34" x14ac:dyDescent="0.25">
      <c r="A106" s="19">
        <v>20160606</v>
      </c>
      <c r="B106" s="19">
        <v>405</v>
      </c>
      <c r="C106" s="19">
        <v>99</v>
      </c>
      <c r="D106" s="19">
        <v>155</v>
      </c>
      <c r="E106" s="19">
        <v>194</v>
      </c>
      <c r="F106" s="19">
        <v>56</v>
      </c>
      <c r="G106" s="19">
        <v>364</v>
      </c>
      <c r="H106" s="19">
        <v>97</v>
      </c>
      <c r="I106" s="19">
        <v>155</v>
      </c>
      <c r="J106" s="19">
        <v>194</v>
      </c>
      <c r="K106" s="19">
        <v>56</v>
      </c>
      <c r="L106" s="19">
        <v>564198.94290000002</v>
      </c>
      <c r="M106" s="19">
        <v>115817.90489999999</v>
      </c>
      <c r="N106" s="19">
        <v>43</v>
      </c>
      <c r="O106" s="19">
        <v>405</v>
      </c>
      <c r="P106" s="19">
        <v>99</v>
      </c>
      <c r="Q106" s="19">
        <v>155</v>
      </c>
      <c r="R106" s="19">
        <v>194</v>
      </c>
      <c r="S106" s="19">
        <v>56</v>
      </c>
      <c r="T106" s="19">
        <v>364</v>
      </c>
      <c r="U106" s="19">
        <v>97</v>
      </c>
      <c r="V106" s="19">
        <v>155</v>
      </c>
      <c r="W106" s="19">
        <v>156</v>
      </c>
      <c r="X106" s="19">
        <v>53</v>
      </c>
      <c r="Y106" s="19">
        <v>6</v>
      </c>
      <c r="Z106" s="19">
        <v>564198.94290000002</v>
      </c>
      <c r="AA106" s="19">
        <v>115817.90489999999</v>
      </c>
      <c r="AB106" s="19">
        <v>43</v>
      </c>
      <c r="AC106" s="19">
        <v>2.8930337499999998</v>
      </c>
      <c r="AD106" s="19">
        <v>-0.54862750000000005</v>
      </c>
      <c r="AE106" s="19">
        <v>99</v>
      </c>
      <c r="AF106" s="19">
        <v>6</v>
      </c>
      <c r="AG106">
        <f>Table5[[#This Row],[VAN_deliverywieghtPerCapacity]]/Table5[[#This Row],[NumberOfusedVans]]</f>
        <v>0.48217229166666664</v>
      </c>
      <c r="AH106">
        <f>ABS(Table5[[#This Row],[VAN_pickUpWieghtPerCapacity]])/Table5[[#This Row],[NumberOfusedVans]]</f>
        <v>9.1437916666666674E-2</v>
      </c>
    </row>
    <row r="107" spans="1:34" x14ac:dyDescent="0.25">
      <c r="A107" s="19">
        <v>20160607</v>
      </c>
      <c r="B107" s="19">
        <v>396</v>
      </c>
      <c r="C107" s="19">
        <v>83</v>
      </c>
      <c r="D107" s="19">
        <v>195</v>
      </c>
      <c r="E107" s="19">
        <v>172</v>
      </c>
      <c r="F107" s="19">
        <v>29</v>
      </c>
      <c r="G107" s="19">
        <v>391</v>
      </c>
      <c r="H107" s="19">
        <v>81</v>
      </c>
      <c r="I107" s="19">
        <v>195</v>
      </c>
      <c r="J107" s="19">
        <v>172</v>
      </c>
      <c r="K107" s="19">
        <v>29</v>
      </c>
      <c r="L107" s="19">
        <v>705334.48030000005</v>
      </c>
      <c r="M107" s="19">
        <v>128040.1032</v>
      </c>
      <c r="N107" s="19">
        <v>7</v>
      </c>
      <c r="O107" s="19">
        <v>396</v>
      </c>
      <c r="P107" s="19">
        <v>83</v>
      </c>
      <c r="Q107" s="19">
        <v>195</v>
      </c>
      <c r="R107" s="19">
        <v>172</v>
      </c>
      <c r="S107" s="19">
        <v>29</v>
      </c>
      <c r="T107" s="19">
        <v>391</v>
      </c>
      <c r="U107" s="19">
        <v>81</v>
      </c>
      <c r="V107" s="19">
        <v>195</v>
      </c>
      <c r="W107" s="19">
        <v>170</v>
      </c>
      <c r="X107" s="19">
        <v>26</v>
      </c>
      <c r="Y107" s="19">
        <v>6</v>
      </c>
      <c r="Z107" s="19">
        <v>705334.48030000005</v>
      </c>
      <c r="AA107" s="19">
        <v>128040.1032</v>
      </c>
      <c r="AB107" s="19">
        <v>7</v>
      </c>
      <c r="AC107" s="19">
        <v>3.2129750000000001</v>
      </c>
      <c r="AD107" s="19">
        <v>-0.33277374999999998</v>
      </c>
      <c r="AE107" s="19">
        <v>93</v>
      </c>
      <c r="AF107" s="19">
        <v>6</v>
      </c>
      <c r="AG107">
        <f>Table5[[#This Row],[VAN_deliverywieghtPerCapacity]]/Table5[[#This Row],[NumberOfusedVans]]</f>
        <v>0.53549583333333339</v>
      </c>
      <c r="AH107">
        <f>ABS(Table5[[#This Row],[VAN_pickUpWieghtPerCapacity]])/Table5[[#This Row],[NumberOfusedVans]]</f>
        <v>5.5462291666666663E-2</v>
      </c>
    </row>
    <row r="108" spans="1:34" x14ac:dyDescent="0.25">
      <c r="A108" s="19">
        <v>20160608</v>
      </c>
      <c r="B108" s="19">
        <v>370</v>
      </c>
      <c r="C108" s="19">
        <v>94</v>
      </c>
      <c r="D108" s="19">
        <v>163</v>
      </c>
      <c r="E108" s="19">
        <v>163</v>
      </c>
      <c r="F108" s="19">
        <v>44</v>
      </c>
      <c r="G108" s="19">
        <v>367</v>
      </c>
      <c r="H108" s="19">
        <v>92</v>
      </c>
      <c r="I108" s="19">
        <v>163</v>
      </c>
      <c r="J108" s="19">
        <v>163</v>
      </c>
      <c r="K108" s="19">
        <v>44</v>
      </c>
      <c r="L108" s="19">
        <v>720180.81389999995</v>
      </c>
      <c r="M108" s="19">
        <v>127816.2733</v>
      </c>
      <c r="N108" s="19">
        <v>5</v>
      </c>
      <c r="O108" s="19">
        <v>370</v>
      </c>
      <c r="P108" s="19">
        <v>94</v>
      </c>
      <c r="Q108" s="19">
        <v>163</v>
      </c>
      <c r="R108" s="19">
        <v>163</v>
      </c>
      <c r="S108" s="19">
        <v>44</v>
      </c>
      <c r="T108" s="19">
        <v>367</v>
      </c>
      <c r="U108" s="19">
        <v>92</v>
      </c>
      <c r="V108" s="19">
        <v>163</v>
      </c>
      <c r="W108" s="19">
        <v>163</v>
      </c>
      <c r="X108" s="19">
        <v>41</v>
      </c>
      <c r="Y108" s="19">
        <v>6</v>
      </c>
      <c r="Z108" s="19">
        <v>720180.81389999995</v>
      </c>
      <c r="AA108" s="19">
        <v>127816.2733</v>
      </c>
      <c r="AB108" s="19">
        <v>5</v>
      </c>
      <c r="AC108" s="19">
        <v>2.5237487500000002</v>
      </c>
      <c r="AD108" s="19">
        <v>-0.82549125000000001</v>
      </c>
      <c r="AE108" s="19">
        <v>99</v>
      </c>
      <c r="AF108" s="19">
        <v>6</v>
      </c>
      <c r="AG108">
        <f>Table5[[#This Row],[VAN_deliverywieghtPerCapacity]]/Table5[[#This Row],[NumberOfusedVans]]</f>
        <v>0.42062479166666672</v>
      </c>
      <c r="AH108">
        <f>ABS(Table5[[#This Row],[VAN_pickUpWieghtPerCapacity]])/Table5[[#This Row],[NumberOfusedVans]]</f>
        <v>0.13758187499999999</v>
      </c>
    </row>
    <row r="109" spans="1:34" x14ac:dyDescent="0.25">
      <c r="A109" s="19">
        <v>20160609</v>
      </c>
      <c r="B109" s="19">
        <v>391</v>
      </c>
      <c r="C109" s="19">
        <v>88</v>
      </c>
      <c r="D109" s="19">
        <v>176</v>
      </c>
      <c r="E109" s="19">
        <v>192</v>
      </c>
      <c r="F109" s="19">
        <v>23</v>
      </c>
      <c r="G109" s="19">
        <v>309</v>
      </c>
      <c r="H109" s="19">
        <v>86</v>
      </c>
      <c r="I109" s="19">
        <v>176</v>
      </c>
      <c r="J109" s="19">
        <v>192</v>
      </c>
      <c r="K109" s="19">
        <v>23</v>
      </c>
      <c r="L109" s="19">
        <v>303322.3933</v>
      </c>
      <c r="M109" s="19">
        <v>80579.015400000004</v>
      </c>
      <c r="N109" s="19">
        <v>84</v>
      </c>
      <c r="O109" s="19">
        <v>391</v>
      </c>
      <c r="P109" s="19">
        <v>88</v>
      </c>
      <c r="Q109" s="19">
        <v>176</v>
      </c>
      <c r="R109" s="19">
        <v>192</v>
      </c>
      <c r="S109" s="19">
        <v>23</v>
      </c>
      <c r="T109" s="19">
        <v>309</v>
      </c>
      <c r="U109" s="19">
        <v>86</v>
      </c>
      <c r="V109" s="19">
        <v>176</v>
      </c>
      <c r="W109" s="19">
        <v>113</v>
      </c>
      <c r="X109" s="19">
        <v>20</v>
      </c>
      <c r="Y109" s="19">
        <v>4</v>
      </c>
      <c r="Z109" s="19">
        <v>303322.3933</v>
      </c>
      <c r="AA109" s="19">
        <v>80579.015400000004</v>
      </c>
      <c r="AB109" s="19">
        <v>84</v>
      </c>
      <c r="AC109" s="19">
        <v>2.2275462500000001</v>
      </c>
      <c r="AD109" s="19">
        <v>-0.55775249999999998</v>
      </c>
      <c r="AE109" s="19">
        <v>85</v>
      </c>
      <c r="AF109" s="19">
        <v>4</v>
      </c>
      <c r="AG109">
        <f>Table5[[#This Row],[VAN_deliverywieghtPerCapacity]]/Table5[[#This Row],[NumberOfusedVans]]</f>
        <v>0.55688656250000002</v>
      </c>
      <c r="AH109">
        <f>ABS(Table5[[#This Row],[VAN_pickUpWieghtPerCapacity]])/Table5[[#This Row],[NumberOfusedVans]]</f>
        <v>0.139438125</v>
      </c>
    </row>
    <row r="110" spans="1:34" x14ac:dyDescent="0.25">
      <c r="A110" s="19">
        <v>20160610</v>
      </c>
      <c r="B110" s="19">
        <v>418</v>
      </c>
      <c r="C110" s="19">
        <v>89</v>
      </c>
      <c r="D110" s="19">
        <v>217</v>
      </c>
      <c r="E110" s="19">
        <v>166</v>
      </c>
      <c r="F110" s="19">
        <v>35</v>
      </c>
      <c r="G110" s="19">
        <v>415</v>
      </c>
      <c r="H110" s="19">
        <v>87</v>
      </c>
      <c r="I110" s="19">
        <v>217</v>
      </c>
      <c r="J110" s="19">
        <v>166</v>
      </c>
      <c r="K110" s="19">
        <v>35</v>
      </c>
      <c r="L110" s="19">
        <v>854872.53189999994</v>
      </c>
      <c r="M110" s="19">
        <v>146898.52789999999</v>
      </c>
      <c r="N110" s="19">
        <v>5</v>
      </c>
      <c r="O110" s="19">
        <v>418</v>
      </c>
      <c r="P110" s="19">
        <v>89</v>
      </c>
      <c r="Q110" s="19">
        <v>217</v>
      </c>
      <c r="R110" s="19">
        <v>166</v>
      </c>
      <c r="S110" s="19">
        <v>35</v>
      </c>
      <c r="T110" s="19">
        <v>415</v>
      </c>
      <c r="U110" s="19">
        <v>87</v>
      </c>
      <c r="V110" s="19">
        <v>217</v>
      </c>
      <c r="W110" s="19">
        <v>166</v>
      </c>
      <c r="X110" s="19">
        <v>32</v>
      </c>
      <c r="Y110" s="19">
        <v>6</v>
      </c>
      <c r="Z110" s="19">
        <v>854872.53189999994</v>
      </c>
      <c r="AA110" s="19">
        <v>146898.52789999999</v>
      </c>
      <c r="AB110" s="19">
        <v>5</v>
      </c>
      <c r="AC110" s="19">
        <v>2.9099637500000002</v>
      </c>
      <c r="AD110" s="19">
        <v>-0.74748999999999999</v>
      </c>
      <c r="AE110" s="19">
        <v>69</v>
      </c>
      <c r="AF110" s="19">
        <v>6</v>
      </c>
      <c r="AG110">
        <f>Table5[[#This Row],[VAN_deliverywieghtPerCapacity]]/Table5[[#This Row],[NumberOfusedVans]]</f>
        <v>0.48499395833333336</v>
      </c>
      <c r="AH110">
        <f>ABS(Table5[[#This Row],[VAN_pickUpWieghtPerCapacity]])/Table5[[#This Row],[NumberOfusedVans]]</f>
        <v>0.12458166666666666</v>
      </c>
    </row>
    <row r="111" spans="1:34" x14ac:dyDescent="0.25">
      <c r="A111" s="19">
        <v>20160613</v>
      </c>
      <c r="B111" s="19">
        <v>374</v>
      </c>
      <c r="C111" s="19">
        <v>79</v>
      </c>
      <c r="D111" s="19">
        <v>178</v>
      </c>
      <c r="E111" s="19">
        <v>157</v>
      </c>
      <c r="F111" s="19">
        <v>39</v>
      </c>
      <c r="G111" s="19">
        <v>341</v>
      </c>
      <c r="H111" s="19">
        <v>77</v>
      </c>
      <c r="I111" s="19">
        <v>178</v>
      </c>
      <c r="J111" s="19">
        <v>157</v>
      </c>
      <c r="K111" s="19">
        <v>39</v>
      </c>
      <c r="L111" s="19">
        <v>318106.51289999997</v>
      </c>
      <c r="M111" s="19">
        <v>84669.586160000006</v>
      </c>
      <c r="N111" s="19">
        <v>35</v>
      </c>
      <c r="O111" s="19">
        <v>374</v>
      </c>
      <c r="P111" s="19">
        <v>79</v>
      </c>
      <c r="Q111" s="19">
        <v>178</v>
      </c>
      <c r="R111" s="19">
        <v>157</v>
      </c>
      <c r="S111" s="19">
        <v>39</v>
      </c>
      <c r="T111" s="19">
        <v>341</v>
      </c>
      <c r="U111" s="19">
        <v>77</v>
      </c>
      <c r="V111" s="19">
        <v>178</v>
      </c>
      <c r="W111" s="19">
        <v>127</v>
      </c>
      <c r="X111" s="19">
        <v>36</v>
      </c>
      <c r="Y111" s="19">
        <v>4</v>
      </c>
      <c r="Z111" s="19">
        <v>318106.51289999997</v>
      </c>
      <c r="AA111" s="19">
        <v>84669.586160000006</v>
      </c>
      <c r="AB111" s="19">
        <v>35</v>
      </c>
      <c r="AC111" s="19">
        <v>3.0672412499999999</v>
      </c>
      <c r="AD111" s="19">
        <v>-0.75049750000000004</v>
      </c>
      <c r="AE111" s="19">
        <v>97</v>
      </c>
      <c r="AF111" s="19">
        <v>4</v>
      </c>
      <c r="AG111">
        <f>Table5[[#This Row],[VAN_deliverywieghtPerCapacity]]/Table5[[#This Row],[NumberOfusedVans]]</f>
        <v>0.76681031249999998</v>
      </c>
      <c r="AH111">
        <f>ABS(Table5[[#This Row],[VAN_pickUpWieghtPerCapacity]])/Table5[[#This Row],[NumberOfusedVans]]</f>
        <v>0.18762437500000001</v>
      </c>
    </row>
    <row r="112" spans="1:34" x14ac:dyDescent="0.25">
      <c r="A112" s="19">
        <v>20160614</v>
      </c>
      <c r="B112" s="19">
        <v>385</v>
      </c>
      <c r="C112" s="19">
        <v>76</v>
      </c>
      <c r="D112" s="19">
        <v>164</v>
      </c>
      <c r="E112" s="19">
        <v>176</v>
      </c>
      <c r="F112" s="19">
        <v>45</v>
      </c>
      <c r="G112" s="19">
        <v>382</v>
      </c>
      <c r="H112" s="19">
        <v>74</v>
      </c>
      <c r="I112" s="19">
        <v>164</v>
      </c>
      <c r="J112" s="19">
        <v>176</v>
      </c>
      <c r="K112" s="19">
        <v>45</v>
      </c>
      <c r="L112" s="19">
        <v>707712.38930000004</v>
      </c>
      <c r="M112" s="19">
        <v>126214.11500000001</v>
      </c>
      <c r="N112" s="19">
        <v>5</v>
      </c>
      <c r="O112" s="19">
        <v>385</v>
      </c>
      <c r="P112" s="19">
        <v>76</v>
      </c>
      <c r="Q112" s="19">
        <v>164</v>
      </c>
      <c r="R112" s="19">
        <v>176</v>
      </c>
      <c r="S112" s="19">
        <v>45</v>
      </c>
      <c r="T112" s="19">
        <v>382</v>
      </c>
      <c r="U112" s="19">
        <v>74</v>
      </c>
      <c r="V112" s="19">
        <v>164</v>
      </c>
      <c r="W112" s="19">
        <v>176</v>
      </c>
      <c r="X112" s="19">
        <v>42</v>
      </c>
      <c r="Y112" s="19">
        <v>5</v>
      </c>
      <c r="Z112" s="19">
        <v>707712.38930000004</v>
      </c>
      <c r="AA112" s="19">
        <v>126214.11500000001</v>
      </c>
      <c r="AB112" s="19">
        <v>5</v>
      </c>
      <c r="AC112" s="19">
        <v>2.639875</v>
      </c>
      <c r="AD112" s="19">
        <v>-0.59673874999999998</v>
      </c>
      <c r="AE112" s="19">
        <v>91</v>
      </c>
      <c r="AF112" s="19">
        <v>5</v>
      </c>
      <c r="AG112">
        <f>Table5[[#This Row],[VAN_deliverywieghtPerCapacity]]/Table5[[#This Row],[NumberOfusedVans]]</f>
        <v>0.52797499999999997</v>
      </c>
      <c r="AH112">
        <f>ABS(Table5[[#This Row],[VAN_pickUpWieghtPerCapacity]])/Table5[[#This Row],[NumberOfusedVans]]</f>
        <v>0.11934775</v>
      </c>
    </row>
    <row r="113" spans="1:34" x14ac:dyDescent="0.25">
      <c r="A113" s="19">
        <v>20160615</v>
      </c>
      <c r="B113" s="19">
        <v>352</v>
      </c>
      <c r="C113" s="19">
        <v>91</v>
      </c>
      <c r="D113" s="19">
        <v>135</v>
      </c>
      <c r="E113" s="19">
        <v>178</v>
      </c>
      <c r="F113" s="19">
        <v>39</v>
      </c>
      <c r="G113" s="19">
        <v>316</v>
      </c>
      <c r="H113" s="19">
        <v>89</v>
      </c>
      <c r="I113" s="19">
        <v>135</v>
      </c>
      <c r="J113" s="19">
        <v>178</v>
      </c>
      <c r="K113" s="19">
        <v>39</v>
      </c>
      <c r="L113" s="19">
        <v>908930.17929999996</v>
      </c>
      <c r="M113" s="19">
        <v>138323.71609999999</v>
      </c>
      <c r="N113" s="19">
        <v>38</v>
      </c>
      <c r="O113" s="19">
        <v>352</v>
      </c>
      <c r="P113" s="19">
        <v>91</v>
      </c>
      <c r="Q113" s="19">
        <v>135</v>
      </c>
      <c r="R113" s="19">
        <v>178</v>
      </c>
      <c r="S113" s="19">
        <v>39</v>
      </c>
      <c r="T113" s="19">
        <v>316</v>
      </c>
      <c r="U113" s="19">
        <v>89</v>
      </c>
      <c r="V113" s="19">
        <v>135</v>
      </c>
      <c r="W113" s="19">
        <v>145</v>
      </c>
      <c r="X113" s="19">
        <v>36</v>
      </c>
      <c r="Y113" s="19">
        <v>6</v>
      </c>
      <c r="Z113" s="19">
        <v>908930.17929999996</v>
      </c>
      <c r="AA113" s="19">
        <v>138323.71609999999</v>
      </c>
      <c r="AB113" s="19">
        <v>38</v>
      </c>
      <c r="AC113" s="19">
        <v>2.5848987499999998</v>
      </c>
      <c r="AD113" s="19">
        <v>-0.63190124999999997</v>
      </c>
      <c r="AE113" s="19">
        <v>89</v>
      </c>
      <c r="AF113" s="19">
        <v>6</v>
      </c>
      <c r="AG113">
        <f>Table5[[#This Row],[VAN_deliverywieghtPerCapacity]]/Table5[[#This Row],[NumberOfusedVans]]</f>
        <v>0.43081645833333332</v>
      </c>
      <c r="AH113">
        <f>ABS(Table5[[#This Row],[VAN_pickUpWieghtPerCapacity]])/Table5[[#This Row],[NumberOfusedVans]]</f>
        <v>0.10531687499999999</v>
      </c>
    </row>
    <row r="114" spans="1:34" x14ac:dyDescent="0.25">
      <c r="A114" s="19">
        <v>20160616</v>
      </c>
      <c r="B114" s="19">
        <v>385</v>
      </c>
      <c r="C114" s="19">
        <v>84</v>
      </c>
      <c r="D114" s="19">
        <v>172</v>
      </c>
      <c r="E114" s="19">
        <v>165</v>
      </c>
      <c r="F114" s="19">
        <v>48</v>
      </c>
      <c r="G114" s="19">
        <v>354</v>
      </c>
      <c r="H114" s="19">
        <v>82</v>
      </c>
      <c r="I114" s="19">
        <v>172</v>
      </c>
      <c r="J114" s="19">
        <v>165</v>
      </c>
      <c r="K114" s="19">
        <v>48</v>
      </c>
      <c r="L114" s="19">
        <v>721836.43539999996</v>
      </c>
      <c r="M114" s="19">
        <v>125085.2792</v>
      </c>
      <c r="N114" s="19">
        <v>33</v>
      </c>
      <c r="O114" s="19">
        <v>385</v>
      </c>
      <c r="P114" s="19">
        <v>84</v>
      </c>
      <c r="Q114" s="19">
        <v>172</v>
      </c>
      <c r="R114" s="19">
        <v>165</v>
      </c>
      <c r="S114" s="19">
        <v>48</v>
      </c>
      <c r="T114" s="19">
        <v>354</v>
      </c>
      <c r="U114" s="19">
        <v>82</v>
      </c>
      <c r="V114" s="19">
        <v>172</v>
      </c>
      <c r="W114" s="19">
        <v>137</v>
      </c>
      <c r="X114" s="19">
        <v>45</v>
      </c>
      <c r="Y114" s="19">
        <v>5</v>
      </c>
      <c r="Z114" s="19">
        <v>721836.43539999996</v>
      </c>
      <c r="AA114" s="19">
        <v>125085.2792</v>
      </c>
      <c r="AB114" s="19">
        <v>33</v>
      </c>
      <c r="AC114" s="19">
        <v>2.8777499999999998</v>
      </c>
      <c r="AD114" s="19">
        <v>-0.31335000000000002</v>
      </c>
      <c r="AE114" s="19">
        <v>83</v>
      </c>
      <c r="AF114" s="19">
        <v>5</v>
      </c>
      <c r="AG114">
        <f>Table5[[#This Row],[VAN_deliverywieghtPerCapacity]]/Table5[[#This Row],[NumberOfusedVans]]</f>
        <v>0.57555000000000001</v>
      </c>
      <c r="AH114">
        <f>ABS(Table5[[#This Row],[VAN_pickUpWieghtPerCapacity]])/Table5[[#This Row],[NumberOfusedVans]]</f>
        <v>6.2670000000000003E-2</v>
      </c>
    </row>
    <row r="115" spans="1:34" x14ac:dyDescent="0.25">
      <c r="A115" s="19">
        <v>20160617</v>
      </c>
      <c r="B115" s="19">
        <v>403</v>
      </c>
      <c r="C115" s="19">
        <v>81</v>
      </c>
      <c r="D115" s="19">
        <v>176</v>
      </c>
      <c r="E115" s="19">
        <v>179</v>
      </c>
      <c r="F115" s="19">
        <v>48</v>
      </c>
      <c r="G115" s="19">
        <v>367</v>
      </c>
      <c r="H115" s="19">
        <v>79</v>
      </c>
      <c r="I115" s="19">
        <v>176</v>
      </c>
      <c r="J115" s="19">
        <v>179</v>
      </c>
      <c r="K115" s="19">
        <v>48</v>
      </c>
      <c r="L115" s="19">
        <v>669435.88509999996</v>
      </c>
      <c r="M115" s="19">
        <v>121689.2297</v>
      </c>
      <c r="N115" s="19">
        <v>38</v>
      </c>
      <c r="O115" s="19">
        <v>403</v>
      </c>
      <c r="P115" s="19">
        <v>81</v>
      </c>
      <c r="Q115" s="19">
        <v>176</v>
      </c>
      <c r="R115" s="19">
        <v>179</v>
      </c>
      <c r="S115" s="19">
        <v>48</v>
      </c>
      <c r="T115" s="19">
        <v>367</v>
      </c>
      <c r="U115" s="19">
        <v>79</v>
      </c>
      <c r="V115" s="19">
        <v>176</v>
      </c>
      <c r="W115" s="19">
        <v>146</v>
      </c>
      <c r="X115" s="19">
        <v>45</v>
      </c>
      <c r="Y115" s="19">
        <v>6</v>
      </c>
      <c r="Z115" s="19">
        <v>669435.88509999996</v>
      </c>
      <c r="AA115" s="19">
        <v>121689.2297</v>
      </c>
      <c r="AB115" s="19">
        <v>38</v>
      </c>
      <c r="AC115" s="19">
        <v>2.6260962499999998</v>
      </c>
      <c r="AD115" s="19">
        <v>-0.23054749999999999</v>
      </c>
      <c r="AE115" s="19">
        <v>95</v>
      </c>
      <c r="AF115" s="19">
        <v>6</v>
      </c>
      <c r="AG115">
        <f>Table5[[#This Row],[VAN_deliverywieghtPerCapacity]]/Table5[[#This Row],[NumberOfusedVans]]</f>
        <v>0.43768270833333328</v>
      </c>
      <c r="AH115">
        <f>ABS(Table5[[#This Row],[VAN_pickUpWieghtPerCapacity]])/Table5[[#This Row],[NumberOfusedVans]]</f>
        <v>3.8424583333333331E-2</v>
      </c>
    </row>
    <row r="116" spans="1:34" x14ac:dyDescent="0.25">
      <c r="A116" s="19">
        <v>20160620</v>
      </c>
      <c r="B116" s="19">
        <v>467</v>
      </c>
      <c r="C116" s="19">
        <v>84</v>
      </c>
      <c r="D116" s="19">
        <v>221</v>
      </c>
      <c r="E116" s="19">
        <v>188</v>
      </c>
      <c r="F116" s="19">
        <v>58</v>
      </c>
      <c r="G116" s="19">
        <v>453</v>
      </c>
      <c r="H116" s="19">
        <v>82</v>
      </c>
      <c r="I116" s="19">
        <v>221</v>
      </c>
      <c r="J116" s="19">
        <v>188</v>
      </c>
      <c r="K116" s="19">
        <v>58</v>
      </c>
      <c r="L116" s="19">
        <v>715253.81519999995</v>
      </c>
      <c r="M116" s="19">
        <v>136612.84340000001</v>
      </c>
      <c r="N116" s="19">
        <v>16</v>
      </c>
      <c r="O116" s="19">
        <v>467</v>
      </c>
      <c r="P116" s="19">
        <v>84</v>
      </c>
      <c r="Q116" s="19">
        <v>221</v>
      </c>
      <c r="R116" s="19">
        <v>188</v>
      </c>
      <c r="S116" s="19">
        <v>58</v>
      </c>
      <c r="T116" s="19">
        <v>453</v>
      </c>
      <c r="U116" s="19">
        <v>82</v>
      </c>
      <c r="V116" s="19">
        <v>221</v>
      </c>
      <c r="W116" s="19">
        <v>177</v>
      </c>
      <c r="X116" s="19">
        <v>55</v>
      </c>
      <c r="Y116" s="19">
        <v>7</v>
      </c>
      <c r="Z116" s="19">
        <v>715253.81519999995</v>
      </c>
      <c r="AA116" s="19">
        <v>136612.84340000001</v>
      </c>
      <c r="AB116" s="19">
        <v>16</v>
      </c>
      <c r="AC116" s="19">
        <v>3.9482175000000002</v>
      </c>
      <c r="AD116" s="19">
        <v>-0.55334000000000005</v>
      </c>
      <c r="AE116" s="19">
        <v>99</v>
      </c>
      <c r="AF116" s="19">
        <v>7</v>
      </c>
      <c r="AG116">
        <f>Table5[[#This Row],[VAN_deliverywieghtPerCapacity]]/Table5[[#This Row],[NumberOfusedVans]]</f>
        <v>0.56403107142857145</v>
      </c>
      <c r="AH116">
        <f>ABS(Table5[[#This Row],[VAN_pickUpWieghtPerCapacity]])/Table5[[#This Row],[NumberOfusedVans]]</f>
        <v>7.904857142857144E-2</v>
      </c>
    </row>
    <row r="117" spans="1:34" x14ac:dyDescent="0.25">
      <c r="A117" s="19">
        <v>20160621</v>
      </c>
      <c r="B117" s="19">
        <v>334</v>
      </c>
      <c r="C117" s="19">
        <v>76</v>
      </c>
      <c r="D117" s="19">
        <v>180</v>
      </c>
      <c r="E117" s="19">
        <v>113</v>
      </c>
      <c r="F117" s="19">
        <v>41</v>
      </c>
      <c r="G117" s="19">
        <v>330</v>
      </c>
      <c r="H117" s="19">
        <v>74</v>
      </c>
      <c r="I117" s="19">
        <v>180</v>
      </c>
      <c r="J117" s="19">
        <v>113</v>
      </c>
      <c r="K117" s="19">
        <v>41</v>
      </c>
      <c r="L117" s="19">
        <v>634543.67209999997</v>
      </c>
      <c r="M117" s="19">
        <v>113268.9305</v>
      </c>
      <c r="N117" s="19">
        <v>6</v>
      </c>
      <c r="O117" s="19">
        <v>334</v>
      </c>
      <c r="P117" s="19">
        <v>76</v>
      </c>
      <c r="Q117" s="19">
        <v>180</v>
      </c>
      <c r="R117" s="19">
        <v>113</v>
      </c>
      <c r="S117" s="19">
        <v>41</v>
      </c>
      <c r="T117" s="19">
        <v>330</v>
      </c>
      <c r="U117" s="19">
        <v>74</v>
      </c>
      <c r="V117" s="19">
        <v>180</v>
      </c>
      <c r="W117" s="19">
        <v>113</v>
      </c>
      <c r="X117" s="19">
        <v>37</v>
      </c>
      <c r="Y117" s="19">
        <v>4</v>
      </c>
      <c r="Z117" s="19">
        <v>634543.67209999997</v>
      </c>
      <c r="AA117" s="19">
        <v>113268.9305</v>
      </c>
      <c r="AB117" s="19">
        <v>6</v>
      </c>
      <c r="AC117" s="19">
        <v>2.3803899999999998</v>
      </c>
      <c r="AD117" s="19">
        <v>-0.59419500000000003</v>
      </c>
      <c r="AE117" s="19">
        <v>79</v>
      </c>
      <c r="AF117" s="19">
        <v>4</v>
      </c>
      <c r="AG117">
        <f>Table5[[#This Row],[VAN_deliverywieghtPerCapacity]]/Table5[[#This Row],[NumberOfusedVans]]</f>
        <v>0.59509749999999995</v>
      </c>
      <c r="AH117">
        <f>ABS(Table5[[#This Row],[VAN_pickUpWieghtPerCapacity]])/Table5[[#This Row],[NumberOfusedVans]]</f>
        <v>0.14854875000000001</v>
      </c>
    </row>
    <row r="118" spans="1:34" x14ac:dyDescent="0.25">
      <c r="A118" s="19">
        <v>20160622</v>
      </c>
      <c r="B118" s="19">
        <v>385</v>
      </c>
      <c r="C118" s="19">
        <v>84</v>
      </c>
      <c r="D118" s="19">
        <v>121</v>
      </c>
      <c r="E118" s="19">
        <v>202</v>
      </c>
      <c r="F118" s="19">
        <v>62</v>
      </c>
      <c r="G118" s="19">
        <v>343</v>
      </c>
      <c r="H118" s="19">
        <v>82</v>
      </c>
      <c r="I118" s="19">
        <v>121</v>
      </c>
      <c r="J118" s="19">
        <v>202</v>
      </c>
      <c r="K118" s="19">
        <v>62</v>
      </c>
      <c r="L118" s="19">
        <v>815522.97750000004</v>
      </c>
      <c r="M118" s="19">
        <v>132317.068</v>
      </c>
      <c r="N118" s="19">
        <v>44</v>
      </c>
      <c r="O118" s="19">
        <v>385</v>
      </c>
      <c r="P118" s="19">
        <v>84</v>
      </c>
      <c r="Q118" s="19">
        <v>121</v>
      </c>
      <c r="R118" s="19">
        <v>202</v>
      </c>
      <c r="S118" s="19">
        <v>62</v>
      </c>
      <c r="T118" s="19">
        <v>343</v>
      </c>
      <c r="U118" s="19">
        <v>82</v>
      </c>
      <c r="V118" s="19">
        <v>121</v>
      </c>
      <c r="W118" s="19">
        <v>165</v>
      </c>
      <c r="X118" s="19">
        <v>57</v>
      </c>
      <c r="Y118" s="19">
        <v>6</v>
      </c>
      <c r="Z118" s="19">
        <v>815522.97750000004</v>
      </c>
      <c r="AA118" s="19">
        <v>132317.068</v>
      </c>
      <c r="AB118" s="19">
        <v>44</v>
      </c>
      <c r="AC118" s="19">
        <v>3.0623062499999998</v>
      </c>
      <c r="AD118" s="19">
        <v>-0.48892374999999999</v>
      </c>
      <c r="AE118" s="19">
        <v>90</v>
      </c>
      <c r="AF118" s="19">
        <v>6</v>
      </c>
      <c r="AG118">
        <f>Table5[[#This Row],[VAN_deliverywieghtPerCapacity]]/Table5[[#This Row],[NumberOfusedVans]]</f>
        <v>0.510384375</v>
      </c>
      <c r="AH118">
        <f>ABS(Table5[[#This Row],[VAN_pickUpWieghtPerCapacity]])/Table5[[#This Row],[NumberOfusedVans]]</f>
        <v>8.148729166666667E-2</v>
      </c>
    </row>
    <row r="119" spans="1:34" x14ac:dyDescent="0.25">
      <c r="A119" s="19">
        <v>20160623</v>
      </c>
      <c r="B119" s="19">
        <v>433</v>
      </c>
      <c r="C119" s="19">
        <v>88</v>
      </c>
      <c r="D119" s="19">
        <v>193</v>
      </c>
      <c r="E119" s="19">
        <v>189</v>
      </c>
      <c r="F119" s="19">
        <v>51</v>
      </c>
      <c r="G119" s="19">
        <v>419</v>
      </c>
      <c r="H119" s="19">
        <v>86</v>
      </c>
      <c r="I119" s="19">
        <v>193</v>
      </c>
      <c r="J119" s="19">
        <v>189</v>
      </c>
      <c r="K119" s="19">
        <v>51</v>
      </c>
      <c r="L119" s="19">
        <v>743580.56409999996</v>
      </c>
      <c r="M119" s="19">
        <v>137242.25080000001</v>
      </c>
      <c r="N119" s="19">
        <v>16</v>
      </c>
      <c r="O119" s="19">
        <v>433</v>
      </c>
      <c r="P119" s="19">
        <v>88</v>
      </c>
      <c r="Q119" s="19">
        <v>193</v>
      </c>
      <c r="R119" s="19">
        <v>189</v>
      </c>
      <c r="S119" s="19">
        <v>51</v>
      </c>
      <c r="T119" s="19">
        <v>419</v>
      </c>
      <c r="U119" s="19">
        <v>86</v>
      </c>
      <c r="V119" s="19">
        <v>193</v>
      </c>
      <c r="W119" s="19">
        <v>180</v>
      </c>
      <c r="X119" s="19">
        <v>46</v>
      </c>
      <c r="Y119" s="19">
        <v>6</v>
      </c>
      <c r="Z119" s="19">
        <v>743580.56409999996</v>
      </c>
      <c r="AA119" s="19">
        <v>137242.25080000001</v>
      </c>
      <c r="AB119" s="19">
        <v>16</v>
      </c>
      <c r="AC119" s="19">
        <v>4.2762662499999999</v>
      </c>
      <c r="AD119" s="19">
        <v>-0.44085999999999997</v>
      </c>
      <c r="AE119" s="19">
        <v>91</v>
      </c>
      <c r="AF119" s="19">
        <v>6</v>
      </c>
      <c r="AG119">
        <f>Table5[[#This Row],[VAN_deliverywieghtPerCapacity]]/Table5[[#This Row],[NumberOfusedVans]]</f>
        <v>0.71271104166666666</v>
      </c>
      <c r="AH119">
        <f>ABS(Table5[[#This Row],[VAN_pickUpWieghtPerCapacity]])/Table5[[#This Row],[NumberOfusedVans]]</f>
        <v>7.3476666666666662E-2</v>
      </c>
    </row>
    <row r="120" spans="1:34" x14ac:dyDescent="0.25">
      <c r="A120" s="19">
        <v>20160624</v>
      </c>
      <c r="B120" s="19">
        <v>398</v>
      </c>
      <c r="C120" s="19">
        <v>99</v>
      </c>
      <c r="D120" s="19">
        <v>184</v>
      </c>
      <c r="E120" s="19">
        <v>184</v>
      </c>
      <c r="F120" s="19">
        <v>30</v>
      </c>
      <c r="G120" s="19">
        <v>362</v>
      </c>
      <c r="H120" s="19">
        <v>97</v>
      </c>
      <c r="I120" s="19">
        <v>184</v>
      </c>
      <c r="J120" s="19">
        <v>184</v>
      </c>
      <c r="K120" s="19">
        <v>30</v>
      </c>
      <c r="L120" s="19">
        <v>920755.29989999998</v>
      </c>
      <c r="M120" s="19">
        <v>147667.97700000001</v>
      </c>
      <c r="N120" s="19">
        <v>38</v>
      </c>
      <c r="O120" s="19">
        <v>398</v>
      </c>
      <c r="P120" s="19">
        <v>99</v>
      </c>
      <c r="Q120" s="19">
        <v>184</v>
      </c>
      <c r="R120" s="19">
        <v>184</v>
      </c>
      <c r="S120" s="19">
        <v>30</v>
      </c>
      <c r="T120" s="19">
        <v>362</v>
      </c>
      <c r="U120" s="19">
        <v>97</v>
      </c>
      <c r="V120" s="19">
        <v>184</v>
      </c>
      <c r="W120" s="19">
        <v>153</v>
      </c>
      <c r="X120" s="19">
        <v>25</v>
      </c>
      <c r="Y120" s="19">
        <v>6</v>
      </c>
      <c r="Z120" s="19">
        <v>920755.29989999998</v>
      </c>
      <c r="AA120" s="19">
        <v>147667.97700000001</v>
      </c>
      <c r="AB120" s="19">
        <v>38</v>
      </c>
      <c r="AC120" s="19">
        <v>2.4940025000000001</v>
      </c>
      <c r="AD120" s="19">
        <v>-0.72955625000000002</v>
      </c>
      <c r="AE120" s="19">
        <v>92</v>
      </c>
      <c r="AF120" s="19">
        <v>6</v>
      </c>
      <c r="AG120">
        <f>Table5[[#This Row],[VAN_deliverywieghtPerCapacity]]/Table5[[#This Row],[NumberOfusedVans]]</f>
        <v>0.41566708333333335</v>
      </c>
      <c r="AH120">
        <f>ABS(Table5[[#This Row],[VAN_pickUpWieghtPerCapacity]])/Table5[[#This Row],[NumberOfusedVans]]</f>
        <v>0.12159270833333334</v>
      </c>
    </row>
    <row r="121" spans="1:34" x14ac:dyDescent="0.25">
      <c r="A121" s="19">
        <v>20160627</v>
      </c>
      <c r="B121" s="19">
        <v>506</v>
      </c>
      <c r="C121" s="19">
        <v>95</v>
      </c>
      <c r="D121" s="19">
        <v>219</v>
      </c>
      <c r="E121" s="19">
        <v>207</v>
      </c>
      <c r="F121" s="19">
        <v>80</v>
      </c>
      <c r="G121" s="19">
        <v>501</v>
      </c>
      <c r="H121" s="19">
        <v>93</v>
      </c>
      <c r="I121" s="19">
        <v>219</v>
      </c>
      <c r="J121" s="19">
        <v>207</v>
      </c>
      <c r="K121" s="19">
        <v>80</v>
      </c>
      <c r="L121" s="19">
        <v>950100.59050000005</v>
      </c>
      <c r="M121" s="19">
        <v>166509.05309999999</v>
      </c>
      <c r="N121" s="19">
        <v>7</v>
      </c>
      <c r="O121" s="19">
        <v>506</v>
      </c>
      <c r="P121" s="19">
        <v>95</v>
      </c>
      <c r="Q121" s="19">
        <v>219</v>
      </c>
      <c r="R121" s="19">
        <v>207</v>
      </c>
      <c r="S121" s="19">
        <v>80</v>
      </c>
      <c r="T121" s="19">
        <v>501</v>
      </c>
      <c r="U121" s="19">
        <v>93</v>
      </c>
      <c r="V121" s="19">
        <v>219</v>
      </c>
      <c r="W121" s="19">
        <v>207</v>
      </c>
      <c r="X121" s="19">
        <v>75</v>
      </c>
      <c r="Y121" s="19">
        <v>6</v>
      </c>
      <c r="Z121" s="19">
        <v>950100.59050000005</v>
      </c>
      <c r="AA121" s="19">
        <v>166509.05309999999</v>
      </c>
      <c r="AB121" s="19">
        <v>7</v>
      </c>
      <c r="AC121" s="19">
        <v>3.8892175</v>
      </c>
      <c r="AD121" s="19">
        <v>-0.65490000000000004</v>
      </c>
      <c r="AE121" s="19">
        <v>119</v>
      </c>
      <c r="AF121" s="19">
        <v>6</v>
      </c>
      <c r="AG121">
        <f>Table5[[#This Row],[VAN_deliverywieghtPerCapacity]]/Table5[[#This Row],[NumberOfusedVans]]</f>
        <v>0.64820291666666663</v>
      </c>
      <c r="AH121">
        <f>ABS(Table5[[#This Row],[VAN_pickUpWieghtPerCapacity]])/Table5[[#This Row],[NumberOfusedVans]]</f>
        <v>0.10915000000000001</v>
      </c>
    </row>
    <row r="122" spans="1:34" x14ac:dyDescent="0.25">
      <c r="A122" s="19">
        <v>20160628</v>
      </c>
      <c r="B122" s="19">
        <v>383</v>
      </c>
      <c r="C122" s="19">
        <v>80</v>
      </c>
      <c r="D122" s="19">
        <v>184</v>
      </c>
      <c r="E122" s="19">
        <v>154</v>
      </c>
      <c r="F122" s="19">
        <v>45</v>
      </c>
      <c r="G122" s="19">
        <v>378</v>
      </c>
      <c r="H122" s="19">
        <v>78</v>
      </c>
      <c r="I122" s="19">
        <v>184</v>
      </c>
      <c r="J122" s="19">
        <v>154</v>
      </c>
      <c r="K122" s="19">
        <v>45</v>
      </c>
      <c r="L122" s="19">
        <v>520897.85359999997</v>
      </c>
      <c r="M122" s="19">
        <v>107600.80680000001</v>
      </c>
      <c r="N122" s="19">
        <v>7</v>
      </c>
      <c r="O122" s="19">
        <v>383</v>
      </c>
      <c r="P122" s="19">
        <v>80</v>
      </c>
      <c r="Q122" s="19">
        <v>184</v>
      </c>
      <c r="R122" s="19">
        <v>154</v>
      </c>
      <c r="S122" s="19">
        <v>45</v>
      </c>
      <c r="T122" s="19">
        <v>378</v>
      </c>
      <c r="U122" s="19">
        <v>78</v>
      </c>
      <c r="V122" s="19">
        <v>184</v>
      </c>
      <c r="W122" s="19">
        <v>154</v>
      </c>
      <c r="X122" s="19">
        <v>40</v>
      </c>
      <c r="Y122" s="19">
        <v>5</v>
      </c>
      <c r="Z122" s="19">
        <v>520897.85359999997</v>
      </c>
      <c r="AA122" s="19">
        <v>107600.80680000001</v>
      </c>
      <c r="AB122" s="19">
        <v>7</v>
      </c>
      <c r="AC122" s="23">
        <v>1.26668</v>
      </c>
      <c r="AD122" s="19">
        <v>-0.77232624999999999</v>
      </c>
      <c r="AE122" s="19">
        <v>80</v>
      </c>
      <c r="AF122" s="19">
        <v>5</v>
      </c>
      <c r="AG122">
        <f>Table5[[#This Row],[VAN_deliverywieghtPerCapacity]]/Table5[[#This Row],[NumberOfusedVans]]</f>
        <v>0.25333600000000001</v>
      </c>
      <c r="AH122">
        <f>ABS(Table5[[#This Row],[VAN_pickUpWieghtPerCapacity]])/Table5[[#This Row],[NumberOfusedVans]]</f>
        <v>0.15446525</v>
      </c>
    </row>
    <row r="123" spans="1:34" x14ac:dyDescent="0.25">
      <c r="A123" s="19">
        <v>20160629</v>
      </c>
      <c r="B123" s="19">
        <v>380</v>
      </c>
      <c r="C123" s="19">
        <v>92</v>
      </c>
      <c r="D123" s="19">
        <v>140</v>
      </c>
      <c r="E123" s="19">
        <v>195</v>
      </c>
      <c r="F123" s="19">
        <v>45</v>
      </c>
      <c r="G123" s="19">
        <v>375</v>
      </c>
      <c r="H123" s="19">
        <v>90</v>
      </c>
      <c r="I123" s="19">
        <v>140</v>
      </c>
      <c r="J123" s="19">
        <v>195</v>
      </c>
      <c r="K123" s="19">
        <v>45</v>
      </c>
      <c r="L123" s="19">
        <v>824924.26820000005</v>
      </c>
      <c r="M123" s="19">
        <v>137963.18410000001</v>
      </c>
      <c r="N123" s="19">
        <v>7</v>
      </c>
      <c r="O123" s="19">
        <v>380</v>
      </c>
      <c r="P123" s="19">
        <v>92</v>
      </c>
      <c r="Q123" s="19">
        <v>140</v>
      </c>
      <c r="R123" s="19">
        <v>195</v>
      </c>
      <c r="S123" s="19">
        <v>45</v>
      </c>
      <c r="T123" s="19">
        <v>375</v>
      </c>
      <c r="U123" s="19">
        <v>90</v>
      </c>
      <c r="V123" s="19">
        <v>140</v>
      </c>
      <c r="W123" s="19">
        <v>195</v>
      </c>
      <c r="X123" s="19">
        <v>40</v>
      </c>
      <c r="Y123" s="19">
        <v>6</v>
      </c>
      <c r="Z123" s="19">
        <v>824924.26820000005</v>
      </c>
      <c r="AA123" s="19">
        <v>137963.18410000001</v>
      </c>
      <c r="AB123" s="19">
        <v>7</v>
      </c>
      <c r="AC123" s="19">
        <v>3.7298062500000002</v>
      </c>
      <c r="AD123" s="19">
        <v>-0.47254750000000001</v>
      </c>
      <c r="AE123" s="19">
        <v>88</v>
      </c>
      <c r="AF123" s="19">
        <v>6</v>
      </c>
      <c r="AG123">
        <f>Table5[[#This Row],[VAN_deliverywieghtPerCapacity]]/Table5[[#This Row],[NumberOfusedVans]]</f>
        <v>0.62163437500000007</v>
      </c>
      <c r="AH123">
        <f>ABS(Table5[[#This Row],[VAN_pickUpWieghtPerCapacity]])/Table5[[#This Row],[NumberOfusedVans]]</f>
        <v>7.8757916666666664E-2</v>
      </c>
    </row>
    <row r="124" spans="1:34" x14ac:dyDescent="0.25">
      <c r="A124" s="19">
        <v>20160630</v>
      </c>
      <c r="B124" s="19">
        <v>337</v>
      </c>
      <c r="C124" s="19">
        <v>79</v>
      </c>
      <c r="D124" s="19">
        <v>134</v>
      </c>
      <c r="E124" s="19">
        <v>178</v>
      </c>
      <c r="F124" s="19">
        <v>25</v>
      </c>
      <c r="G124" s="19">
        <v>325</v>
      </c>
      <c r="H124" s="19">
        <v>77</v>
      </c>
      <c r="I124" s="19">
        <v>134</v>
      </c>
      <c r="J124" s="19">
        <v>178</v>
      </c>
      <c r="K124" s="19">
        <v>25</v>
      </c>
      <c r="L124" s="19">
        <v>500885.07390000002</v>
      </c>
      <c r="M124" s="19">
        <v>101239.65670000001</v>
      </c>
      <c r="N124" s="19">
        <v>14</v>
      </c>
      <c r="O124" s="19">
        <v>337</v>
      </c>
      <c r="P124" s="19">
        <v>79</v>
      </c>
      <c r="Q124" s="19">
        <v>134</v>
      </c>
      <c r="R124" s="19">
        <v>178</v>
      </c>
      <c r="S124" s="19">
        <v>25</v>
      </c>
      <c r="T124" s="19">
        <v>325</v>
      </c>
      <c r="U124" s="19">
        <v>77</v>
      </c>
      <c r="V124" s="19">
        <v>134</v>
      </c>
      <c r="W124" s="19">
        <v>171</v>
      </c>
      <c r="X124" s="19">
        <v>20</v>
      </c>
      <c r="Y124" s="19">
        <v>6</v>
      </c>
      <c r="Z124" s="19">
        <v>500885.07390000002</v>
      </c>
      <c r="AA124" s="19">
        <v>101239.65670000001</v>
      </c>
      <c r="AB124" s="19">
        <v>14</v>
      </c>
      <c r="AC124" s="19">
        <v>2.5705537500000002</v>
      </c>
      <c r="AD124" s="19">
        <v>-0.88860749999999999</v>
      </c>
      <c r="AE124" s="19">
        <v>81</v>
      </c>
      <c r="AF124" s="19">
        <v>6</v>
      </c>
      <c r="AG124">
        <f>Table5[[#This Row],[VAN_deliverywieghtPerCapacity]]/Table5[[#This Row],[NumberOfusedVans]]</f>
        <v>0.42842562500000003</v>
      </c>
      <c r="AH124">
        <f>ABS(Table5[[#This Row],[VAN_pickUpWieghtPerCapacity]])/Table5[[#This Row],[NumberOfusedVans]]</f>
        <v>0.14810124999999999</v>
      </c>
    </row>
    <row r="125" spans="1:34" x14ac:dyDescent="0.25">
      <c r="A125" s="19">
        <v>20160701</v>
      </c>
      <c r="B125" s="19">
        <v>253</v>
      </c>
      <c r="C125" s="19">
        <v>54</v>
      </c>
      <c r="D125" s="19">
        <v>114</v>
      </c>
      <c r="E125" s="19">
        <v>129</v>
      </c>
      <c r="F125" s="19">
        <v>10</v>
      </c>
      <c r="G125" s="19">
        <v>192</v>
      </c>
      <c r="H125" s="19">
        <v>52</v>
      </c>
      <c r="I125" s="19">
        <v>114</v>
      </c>
      <c r="J125" s="19">
        <v>129</v>
      </c>
      <c r="K125" s="19">
        <v>10</v>
      </c>
      <c r="L125" s="19">
        <v>197033.49410000001</v>
      </c>
      <c r="M125" s="19">
        <v>49173.014470000002</v>
      </c>
      <c r="N125" s="19">
        <v>63</v>
      </c>
      <c r="O125" s="19">
        <v>253</v>
      </c>
      <c r="P125" s="19">
        <v>54</v>
      </c>
      <c r="Q125" s="19">
        <v>114</v>
      </c>
      <c r="R125" s="19">
        <v>129</v>
      </c>
      <c r="S125" s="19">
        <v>10</v>
      </c>
      <c r="T125" s="19">
        <v>192</v>
      </c>
      <c r="U125" s="19">
        <v>52</v>
      </c>
      <c r="V125" s="19">
        <v>114</v>
      </c>
      <c r="W125" s="19">
        <v>73</v>
      </c>
      <c r="X125" s="19">
        <v>5</v>
      </c>
      <c r="Y125" s="19">
        <v>3</v>
      </c>
      <c r="Z125" s="19">
        <v>197033.49410000001</v>
      </c>
      <c r="AA125" s="19">
        <v>49173.014470000002</v>
      </c>
      <c r="AB125" s="19">
        <v>63</v>
      </c>
      <c r="AC125" s="19">
        <v>1.5077512500000001</v>
      </c>
      <c r="AD125" s="19">
        <v>-0.33365375000000003</v>
      </c>
      <c r="AE125" s="19">
        <v>47</v>
      </c>
      <c r="AF125" s="19">
        <v>3</v>
      </c>
      <c r="AG125">
        <f>Table5[[#This Row],[VAN_deliverywieghtPerCapacity]]/Table5[[#This Row],[NumberOfusedVans]]</f>
        <v>0.50258375</v>
      </c>
      <c r="AH125">
        <f>ABS(Table5[[#This Row],[VAN_pickUpWieghtPerCapacity]])/Table5[[#This Row],[NumberOfusedVans]]</f>
        <v>0.11121791666666668</v>
      </c>
    </row>
    <row r="126" spans="1:34" x14ac:dyDescent="0.25">
      <c r="A126" s="19">
        <v>20160704</v>
      </c>
      <c r="B126" s="19">
        <v>339</v>
      </c>
      <c r="C126" s="19">
        <v>58</v>
      </c>
      <c r="D126" s="19">
        <v>188</v>
      </c>
      <c r="E126" s="19">
        <v>128</v>
      </c>
      <c r="F126" s="19">
        <v>23</v>
      </c>
      <c r="G126" s="19">
        <v>324</v>
      </c>
      <c r="H126" s="19">
        <v>56</v>
      </c>
      <c r="I126" s="19">
        <v>188</v>
      </c>
      <c r="J126" s="19">
        <v>128</v>
      </c>
      <c r="K126" s="19">
        <v>23</v>
      </c>
      <c r="L126" s="19">
        <v>298715.9583</v>
      </c>
      <c r="M126" s="19">
        <v>78364.436249999999</v>
      </c>
      <c r="N126" s="19">
        <v>17</v>
      </c>
      <c r="O126" s="19">
        <v>339</v>
      </c>
      <c r="P126" s="19">
        <v>58</v>
      </c>
      <c r="Q126" s="19">
        <v>188</v>
      </c>
      <c r="R126" s="19">
        <v>128</v>
      </c>
      <c r="S126" s="19">
        <v>23</v>
      </c>
      <c r="T126" s="19">
        <v>324</v>
      </c>
      <c r="U126" s="19">
        <v>56</v>
      </c>
      <c r="V126" s="19">
        <v>188</v>
      </c>
      <c r="W126" s="19">
        <v>119</v>
      </c>
      <c r="X126" s="19">
        <v>17</v>
      </c>
      <c r="Y126" s="19">
        <v>4</v>
      </c>
      <c r="Z126" s="19">
        <v>298715.9583</v>
      </c>
      <c r="AA126" s="19">
        <v>78364.436249999999</v>
      </c>
      <c r="AB126" s="19">
        <v>17</v>
      </c>
      <c r="AC126" s="19">
        <v>3.3102450000000001</v>
      </c>
      <c r="AD126" s="19">
        <v>-0.36398000000000003</v>
      </c>
      <c r="AE126" s="19">
        <v>67</v>
      </c>
      <c r="AF126" s="19">
        <v>4</v>
      </c>
      <c r="AG126">
        <f>Table5[[#This Row],[VAN_deliverywieghtPerCapacity]]/Table5[[#This Row],[NumberOfusedVans]]</f>
        <v>0.82756125000000003</v>
      </c>
      <c r="AH126">
        <f>ABS(Table5[[#This Row],[VAN_pickUpWieghtPerCapacity]])/Table5[[#This Row],[NumberOfusedVans]]</f>
        <v>9.0995000000000006E-2</v>
      </c>
    </row>
    <row r="127" spans="1:34" x14ac:dyDescent="0.25">
      <c r="A127" s="19">
        <v>20160705</v>
      </c>
      <c r="B127" s="19">
        <v>288</v>
      </c>
      <c r="C127" s="19">
        <v>72</v>
      </c>
      <c r="D127" s="19">
        <v>142</v>
      </c>
      <c r="E127" s="19">
        <v>133</v>
      </c>
      <c r="F127" s="19">
        <v>13</v>
      </c>
      <c r="G127" s="19">
        <v>243</v>
      </c>
      <c r="H127" s="19">
        <v>70</v>
      </c>
      <c r="I127" s="19">
        <v>142</v>
      </c>
      <c r="J127" s="19">
        <v>133</v>
      </c>
      <c r="K127" s="19">
        <v>13</v>
      </c>
      <c r="L127" s="19">
        <v>256677.5961</v>
      </c>
      <c r="M127" s="19">
        <v>64620.983650000002</v>
      </c>
      <c r="N127" s="19">
        <v>47</v>
      </c>
      <c r="O127" s="19">
        <v>288</v>
      </c>
      <c r="P127" s="19">
        <v>72</v>
      </c>
      <c r="Q127" s="19">
        <v>142</v>
      </c>
      <c r="R127" s="19">
        <v>133</v>
      </c>
      <c r="S127" s="19">
        <v>13</v>
      </c>
      <c r="T127" s="19">
        <v>243</v>
      </c>
      <c r="U127" s="19">
        <v>70</v>
      </c>
      <c r="V127" s="19">
        <v>142</v>
      </c>
      <c r="W127" s="19">
        <v>94</v>
      </c>
      <c r="X127" s="19">
        <v>7</v>
      </c>
      <c r="Y127" s="19">
        <v>3</v>
      </c>
      <c r="Z127" s="19">
        <v>256677.5961</v>
      </c>
      <c r="AA127" s="19">
        <v>64620.983650000002</v>
      </c>
      <c r="AB127" s="19">
        <v>47</v>
      </c>
      <c r="AC127" s="19">
        <v>1.3096399999999999</v>
      </c>
      <c r="AD127" s="19">
        <v>-0.49942124999999998</v>
      </c>
      <c r="AE127" s="19">
        <v>69</v>
      </c>
      <c r="AF127" s="19">
        <v>3</v>
      </c>
      <c r="AG127">
        <f>Table5[[#This Row],[VAN_deliverywieghtPerCapacity]]/Table5[[#This Row],[NumberOfusedVans]]</f>
        <v>0.43654666666666664</v>
      </c>
      <c r="AH127">
        <f>ABS(Table5[[#This Row],[VAN_pickUpWieghtPerCapacity]])/Table5[[#This Row],[NumberOfusedVans]]</f>
        <v>0.16647375</v>
      </c>
    </row>
    <row r="128" spans="1:34" x14ac:dyDescent="0.25">
      <c r="A128" s="19">
        <v>20160706</v>
      </c>
      <c r="B128" s="19">
        <v>335</v>
      </c>
      <c r="C128" s="19">
        <v>61</v>
      </c>
      <c r="D128" s="19">
        <v>193</v>
      </c>
      <c r="E128" s="19">
        <v>121</v>
      </c>
      <c r="F128" s="19">
        <v>21</v>
      </c>
      <c r="G128" s="19">
        <v>312</v>
      </c>
      <c r="H128" s="19">
        <v>59</v>
      </c>
      <c r="I128" s="19">
        <v>193</v>
      </c>
      <c r="J128" s="19">
        <v>121</v>
      </c>
      <c r="K128" s="19">
        <v>21</v>
      </c>
      <c r="L128" s="19">
        <v>280197.29719999997</v>
      </c>
      <c r="M128" s="19">
        <v>73817.75675</v>
      </c>
      <c r="N128" s="19">
        <v>25</v>
      </c>
      <c r="O128" s="19">
        <v>335</v>
      </c>
      <c r="P128" s="19">
        <v>61</v>
      </c>
      <c r="Q128" s="19">
        <v>193</v>
      </c>
      <c r="R128" s="19">
        <v>121</v>
      </c>
      <c r="S128" s="19">
        <v>21</v>
      </c>
      <c r="T128" s="19">
        <v>312</v>
      </c>
      <c r="U128" s="19">
        <v>59</v>
      </c>
      <c r="V128" s="19">
        <v>193</v>
      </c>
      <c r="W128" s="19">
        <v>104</v>
      </c>
      <c r="X128" s="19">
        <v>15</v>
      </c>
      <c r="Y128" s="19">
        <v>4</v>
      </c>
      <c r="Z128" s="19">
        <v>280197.29719999997</v>
      </c>
      <c r="AA128" s="19">
        <v>73817.75675</v>
      </c>
      <c r="AB128" s="19">
        <v>25</v>
      </c>
      <c r="AC128" s="19">
        <v>2.9354925000000001</v>
      </c>
      <c r="AD128" s="19">
        <v>-0.34555374999999999</v>
      </c>
      <c r="AE128" s="19">
        <v>70</v>
      </c>
      <c r="AF128" s="19">
        <v>4</v>
      </c>
      <c r="AG128">
        <f>Table5[[#This Row],[VAN_deliverywieghtPerCapacity]]/Table5[[#This Row],[NumberOfusedVans]]</f>
        <v>0.73387312500000002</v>
      </c>
      <c r="AH128">
        <f>ABS(Table5[[#This Row],[VAN_pickUpWieghtPerCapacity]])/Table5[[#This Row],[NumberOfusedVans]]</f>
        <v>8.6388437499999998E-2</v>
      </c>
    </row>
    <row r="129" spans="1:34" x14ac:dyDescent="0.25">
      <c r="A129" s="19">
        <v>20160707</v>
      </c>
      <c r="B129" s="19">
        <v>277</v>
      </c>
      <c r="C129" s="19">
        <v>57</v>
      </c>
      <c r="D129" s="19">
        <v>146</v>
      </c>
      <c r="E129" s="19">
        <v>111</v>
      </c>
      <c r="F129" s="19">
        <v>20</v>
      </c>
      <c r="G129" s="19">
        <v>265</v>
      </c>
      <c r="H129" s="19">
        <v>55</v>
      </c>
      <c r="I129" s="19">
        <v>146</v>
      </c>
      <c r="J129" s="19">
        <v>111</v>
      </c>
      <c r="K129" s="19">
        <v>20</v>
      </c>
      <c r="L129" s="19">
        <v>224759.75510000001</v>
      </c>
      <c r="M129" s="19">
        <v>62708.377950000002</v>
      </c>
      <c r="N129" s="19">
        <v>14</v>
      </c>
      <c r="O129" s="19">
        <v>277</v>
      </c>
      <c r="P129" s="19">
        <v>57</v>
      </c>
      <c r="Q129" s="19">
        <v>146</v>
      </c>
      <c r="R129" s="19">
        <v>111</v>
      </c>
      <c r="S129" s="19">
        <v>20</v>
      </c>
      <c r="T129" s="19">
        <v>265</v>
      </c>
      <c r="U129" s="19">
        <v>55</v>
      </c>
      <c r="V129" s="19">
        <v>146</v>
      </c>
      <c r="W129" s="19">
        <v>105</v>
      </c>
      <c r="X129" s="19">
        <v>14</v>
      </c>
      <c r="Y129" s="19">
        <v>4</v>
      </c>
      <c r="Z129" s="19">
        <v>224759.75510000001</v>
      </c>
      <c r="AA129" s="19">
        <v>62708.377950000002</v>
      </c>
      <c r="AB129" s="19">
        <v>14</v>
      </c>
      <c r="AC129" s="19">
        <v>2.01062875</v>
      </c>
      <c r="AD129" s="19">
        <v>-0.27373124999999998</v>
      </c>
      <c r="AE129" s="19">
        <v>60</v>
      </c>
      <c r="AF129" s="19">
        <v>4</v>
      </c>
      <c r="AG129">
        <f>Table5[[#This Row],[VAN_deliverywieghtPerCapacity]]/Table5[[#This Row],[NumberOfusedVans]]</f>
        <v>0.50265718749999999</v>
      </c>
      <c r="AH129">
        <f>ABS(Table5[[#This Row],[VAN_pickUpWieghtPerCapacity]])/Table5[[#This Row],[NumberOfusedVans]]</f>
        <v>6.8432812499999995E-2</v>
      </c>
    </row>
    <row r="130" spans="1:34" x14ac:dyDescent="0.25">
      <c r="A130" s="19">
        <v>20160708</v>
      </c>
      <c r="B130" s="19">
        <v>224</v>
      </c>
      <c r="C130" s="19">
        <v>67</v>
      </c>
      <c r="D130" s="19">
        <v>118</v>
      </c>
      <c r="E130" s="19">
        <v>90</v>
      </c>
      <c r="F130" s="19">
        <v>16</v>
      </c>
      <c r="G130" s="19">
        <v>218</v>
      </c>
      <c r="H130" s="19">
        <v>65</v>
      </c>
      <c r="I130" s="19">
        <v>118</v>
      </c>
      <c r="J130" s="19">
        <v>90</v>
      </c>
      <c r="K130" s="19">
        <v>16</v>
      </c>
      <c r="L130" s="19">
        <v>177596.2965</v>
      </c>
      <c r="M130" s="19">
        <v>52103.666689999998</v>
      </c>
      <c r="N130" s="19">
        <v>8</v>
      </c>
      <c r="O130" s="19">
        <v>224</v>
      </c>
      <c r="P130" s="19">
        <v>67</v>
      </c>
      <c r="Q130" s="19">
        <v>118</v>
      </c>
      <c r="R130" s="19">
        <v>90</v>
      </c>
      <c r="S130" s="19">
        <v>16</v>
      </c>
      <c r="T130" s="19">
        <v>218</v>
      </c>
      <c r="U130" s="19">
        <v>65</v>
      </c>
      <c r="V130" s="19">
        <v>118</v>
      </c>
      <c r="W130" s="19">
        <v>90</v>
      </c>
      <c r="X130" s="19">
        <v>10</v>
      </c>
      <c r="Y130" s="19">
        <v>3</v>
      </c>
      <c r="Z130" s="19">
        <v>177596.2965</v>
      </c>
      <c r="AA130" s="19">
        <v>52103.666689999998</v>
      </c>
      <c r="AB130" s="19">
        <v>8</v>
      </c>
      <c r="AC130" s="19">
        <v>1.7770362500000001</v>
      </c>
      <c r="AD130" s="19">
        <v>-0.49437750000000003</v>
      </c>
      <c r="AE130" s="19">
        <v>52</v>
      </c>
      <c r="AF130" s="19">
        <v>3</v>
      </c>
      <c r="AG130">
        <f>Table5[[#This Row],[VAN_deliverywieghtPerCapacity]]/Table5[[#This Row],[NumberOfusedVans]]</f>
        <v>0.59234541666666674</v>
      </c>
      <c r="AH130">
        <f>ABS(Table5[[#This Row],[VAN_pickUpWieghtPerCapacity]])/Table5[[#This Row],[NumberOfusedVans]]</f>
        <v>0.16479250000000001</v>
      </c>
    </row>
    <row r="131" spans="1:34" x14ac:dyDescent="0.25">
      <c r="A131" s="19">
        <v>20160711</v>
      </c>
      <c r="B131" s="19">
        <v>276</v>
      </c>
      <c r="C131" s="19">
        <v>62</v>
      </c>
      <c r="D131" s="19">
        <v>161</v>
      </c>
      <c r="E131" s="19">
        <v>92</v>
      </c>
      <c r="F131" s="19">
        <v>23</v>
      </c>
      <c r="G131" s="19">
        <v>226</v>
      </c>
      <c r="H131" s="19">
        <v>60</v>
      </c>
      <c r="I131" s="19">
        <v>161</v>
      </c>
      <c r="J131" s="19">
        <v>92</v>
      </c>
      <c r="K131" s="19">
        <v>23</v>
      </c>
      <c r="L131" s="19">
        <v>206605.5344</v>
      </c>
      <c r="M131" s="19">
        <v>58674.498099999997</v>
      </c>
      <c r="N131" s="19">
        <v>52</v>
      </c>
      <c r="O131" s="19">
        <v>276</v>
      </c>
      <c r="P131" s="19">
        <v>62</v>
      </c>
      <c r="Q131" s="19">
        <v>161</v>
      </c>
      <c r="R131" s="19">
        <v>92</v>
      </c>
      <c r="S131" s="19">
        <v>23</v>
      </c>
      <c r="T131" s="19">
        <v>226</v>
      </c>
      <c r="U131" s="19">
        <v>60</v>
      </c>
      <c r="V131" s="19">
        <v>161</v>
      </c>
      <c r="W131" s="19">
        <v>48</v>
      </c>
      <c r="X131" s="19">
        <v>17</v>
      </c>
      <c r="Y131" s="19">
        <v>3</v>
      </c>
      <c r="Z131" s="19">
        <v>206605.5344</v>
      </c>
      <c r="AA131" s="19">
        <v>58674.498099999997</v>
      </c>
      <c r="AB131" s="19">
        <v>52</v>
      </c>
      <c r="AC131" s="19">
        <v>2.1285425</v>
      </c>
      <c r="AD131" s="19">
        <v>-0.48622874999999999</v>
      </c>
      <c r="AE131" s="19">
        <v>60</v>
      </c>
      <c r="AF131" s="19">
        <v>3</v>
      </c>
      <c r="AG131">
        <f>Table5[[#This Row],[VAN_deliverywieghtPerCapacity]]/Table5[[#This Row],[NumberOfusedVans]]</f>
        <v>0.70951416666666667</v>
      </c>
      <c r="AH131">
        <f>ABS(Table5[[#This Row],[VAN_pickUpWieghtPerCapacity]])/Table5[[#This Row],[NumberOfusedVans]]</f>
        <v>0.16207625000000001</v>
      </c>
    </row>
    <row r="132" spans="1:34" x14ac:dyDescent="0.25">
      <c r="A132" s="19">
        <v>20160712</v>
      </c>
      <c r="B132" s="19">
        <v>280</v>
      </c>
      <c r="C132" s="19">
        <v>63</v>
      </c>
      <c r="D132" s="19">
        <v>182</v>
      </c>
      <c r="E132" s="19">
        <v>85</v>
      </c>
      <c r="F132" s="19">
        <v>13</v>
      </c>
      <c r="G132" s="19">
        <v>274</v>
      </c>
      <c r="H132" s="19">
        <v>61</v>
      </c>
      <c r="I132" s="19">
        <v>182</v>
      </c>
      <c r="J132" s="19">
        <v>85</v>
      </c>
      <c r="K132" s="19">
        <v>13</v>
      </c>
      <c r="L132" s="19">
        <v>273833.50069999998</v>
      </c>
      <c r="M132" s="19">
        <v>70725.015060000005</v>
      </c>
      <c r="N132" s="19">
        <v>8</v>
      </c>
      <c r="O132" s="19">
        <v>280</v>
      </c>
      <c r="P132" s="19">
        <v>63</v>
      </c>
      <c r="Q132" s="19">
        <v>182</v>
      </c>
      <c r="R132" s="19">
        <v>85</v>
      </c>
      <c r="S132" s="19">
        <v>13</v>
      </c>
      <c r="T132" s="19">
        <v>274</v>
      </c>
      <c r="U132" s="19">
        <v>61</v>
      </c>
      <c r="V132" s="19">
        <v>182</v>
      </c>
      <c r="W132" s="19">
        <v>85</v>
      </c>
      <c r="X132" s="19">
        <v>7</v>
      </c>
      <c r="Y132" s="19">
        <v>4</v>
      </c>
      <c r="Z132" s="19">
        <v>273833.50069999998</v>
      </c>
      <c r="AA132" s="19">
        <v>70725.015060000005</v>
      </c>
      <c r="AB132" s="19">
        <v>8</v>
      </c>
      <c r="AC132" s="19">
        <v>2.3276224999999999</v>
      </c>
      <c r="AD132" s="19">
        <v>-0.31375249999999999</v>
      </c>
      <c r="AE132" s="19">
        <v>53</v>
      </c>
      <c r="AF132" s="19">
        <v>4</v>
      </c>
      <c r="AG132">
        <f>Table5[[#This Row],[VAN_deliverywieghtPerCapacity]]/Table5[[#This Row],[NumberOfusedVans]]</f>
        <v>0.58190562499999998</v>
      </c>
      <c r="AH132">
        <f>ABS(Table5[[#This Row],[VAN_pickUpWieghtPerCapacity]])/Table5[[#This Row],[NumberOfusedVans]]</f>
        <v>7.8438124999999997E-2</v>
      </c>
    </row>
    <row r="133" spans="1:34" x14ac:dyDescent="0.25">
      <c r="A133" s="19">
        <v>20160713</v>
      </c>
      <c r="B133" s="19">
        <v>188</v>
      </c>
      <c r="C133" s="19">
        <v>50</v>
      </c>
      <c r="D133" s="19">
        <v>81</v>
      </c>
      <c r="E133" s="19">
        <v>91</v>
      </c>
      <c r="F133" s="19">
        <v>16</v>
      </c>
      <c r="G133" s="19">
        <v>143</v>
      </c>
      <c r="H133" s="19">
        <v>48</v>
      </c>
      <c r="I133" s="19">
        <v>81</v>
      </c>
      <c r="J133" s="19">
        <v>91</v>
      </c>
      <c r="K133" s="19">
        <v>16</v>
      </c>
      <c r="L133" s="19">
        <v>255925.31359999999</v>
      </c>
      <c r="M133" s="19">
        <v>48113.27822</v>
      </c>
      <c r="N133" s="19">
        <v>47</v>
      </c>
      <c r="O133" s="19">
        <v>188</v>
      </c>
      <c r="P133" s="19">
        <v>50</v>
      </c>
      <c r="Q133" s="19">
        <v>81</v>
      </c>
      <c r="R133" s="19">
        <v>91</v>
      </c>
      <c r="S133" s="19">
        <v>16</v>
      </c>
      <c r="T133" s="19">
        <v>143</v>
      </c>
      <c r="U133" s="19">
        <v>48</v>
      </c>
      <c r="V133" s="19">
        <v>81</v>
      </c>
      <c r="W133" s="19">
        <v>52</v>
      </c>
      <c r="X133" s="19">
        <v>10</v>
      </c>
      <c r="Y133" s="19">
        <v>3</v>
      </c>
      <c r="Z133" s="19">
        <v>255925.31359999999</v>
      </c>
      <c r="AA133" s="19">
        <v>48113.27822</v>
      </c>
      <c r="AB133" s="19">
        <v>47</v>
      </c>
      <c r="AC133" s="19">
        <v>1.74608875</v>
      </c>
      <c r="AD133" s="19">
        <v>-0.22299625000000001</v>
      </c>
      <c r="AE133" s="19">
        <v>45</v>
      </c>
      <c r="AF133" s="19">
        <v>3</v>
      </c>
      <c r="AG133">
        <f>Table5[[#This Row],[VAN_deliverywieghtPerCapacity]]/Table5[[#This Row],[NumberOfusedVans]]</f>
        <v>0.58202958333333332</v>
      </c>
      <c r="AH133">
        <f>ABS(Table5[[#This Row],[VAN_pickUpWieghtPerCapacity]])/Table5[[#This Row],[NumberOfusedVans]]</f>
        <v>7.433208333333334E-2</v>
      </c>
    </row>
    <row r="134" spans="1:34" x14ac:dyDescent="0.25">
      <c r="A134" s="19">
        <v>20160714</v>
      </c>
      <c r="B134" s="19">
        <v>205</v>
      </c>
      <c r="C134" s="19">
        <v>37</v>
      </c>
      <c r="D134" s="19">
        <v>106</v>
      </c>
      <c r="E134" s="19">
        <v>83</v>
      </c>
      <c r="F134" s="19">
        <v>16</v>
      </c>
      <c r="G134" s="19">
        <v>199</v>
      </c>
      <c r="H134" s="19">
        <v>35</v>
      </c>
      <c r="I134" s="19">
        <v>106</v>
      </c>
      <c r="J134" s="19">
        <v>83</v>
      </c>
      <c r="K134" s="19">
        <v>16</v>
      </c>
      <c r="L134" s="19">
        <v>209162.288</v>
      </c>
      <c r="M134" s="19">
        <v>49064.605920000002</v>
      </c>
      <c r="N134" s="19">
        <v>8</v>
      </c>
      <c r="O134" s="19">
        <v>205</v>
      </c>
      <c r="P134" s="19">
        <v>37</v>
      </c>
      <c r="Q134" s="19">
        <v>106</v>
      </c>
      <c r="R134" s="19">
        <v>83</v>
      </c>
      <c r="S134" s="19">
        <v>16</v>
      </c>
      <c r="T134" s="19">
        <v>199</v>
      </c>
      <c r="U134" s="19">
        <v>35</v>
      </c>
      <c r="V134" s="19">
        <v>106</v>
      </c>
      <c r="W134" s="19">
        <v>83</v>
      </c>
      <c r="X134" s="19">
        <v>10</v>
      </c>
      <c r="Y134" s="19">
        <v>3</v>
      </c>
      <c r="Z134" s="19">
        <v>209162.288</v>
      </c>
      <c r="AA134" s="19">
        <v>49064.605920000002</v>
      </c>
      <c r="AB134" s="19">
        <v>8</v>
      </c>
      <c r="AC134" s="19">
        <v>2.6578650000000001</v>
      </c>
      <c r="AD134" s="19">
        <v>-0.28894500000000001</v>
      </c>
      <c r="AE134" s="19">
        <v>38</v>
      </c>
      <c r="AF134" s="19">
        <v>3</v>
      </c>
      <c r="AG134">
        <f>Table5[[#This Row],[VAN_deliverywieghtPerCapacity]]/Table5[[#This Row],[NumberOfusedVans]]</f>
        <v>0.88595500000000005</v>
      </c>
      <c r="AH134">
        <f>ABS(Table5[[#This Row],[VAN_pickUpWieghtPerCapacity]])/Table5[[#This Row],[NumberOfusedVans]]</f>
        <v>9.6314999999999998E-2</v>
      </c>
    </row>
    <row r="135" spans="1:34" x14ac:dyDescent="0.25">
      <c r="A135" s="19">
        <v>20160715</v>
      </c>
      <c r="B135" s="19">
        <v>155</v>
      </c>
      <c r="C135" s="19">
        <v>34</v>
      </c>
      <c r="D135" s="19">
        <v>90</v>
      </c>
      <c r="E135" s="19">
        <v>55</v>
      </c>
      <c r="F135" s="19">
        <v>10</v>
      </c>
      <c r="G135" s="19">
        <v>148</v>
      </c>
      <c r="H135" s="19">
        <v>32</v>
      </c>
      <c r="I135" s="19">
        <v>90</v>
      </c>
      <c r="J135" s="19">
        <v>55</v>
      </c>
      <c r="K135" s="19">
        <v>10</v>
      </c>
      <c r="L135" s="19">
        <v>156244.5379</v>
      </c>
      <c r="M135" s="19">
        <v>37822.008410000002</v>
      </c>
      <c r="N135" s="19">
        <v>9</v>
      </c>
      <c r="O135" s="19">
        <v>155</v>
      </c>
      <c r="P135" s="19">
        <v>34</v>
      </c>
      <c r="Q135" s="19">
        <v>90</v>
      </c>
      <c r="R135" s="19">
        <v>55</v>
      </c>
      <c r="S135" s="19">
        <v>10</v>
      </c>
      <c r="T135" s="19">
        <v>148</v>
      </c>
      <c r="U135" s="19">
        <v>32</v>
      </c>
      <c r="V135" s="19">
        <v>90</v>
      </c>
      <c r="W135" s="19">
        <v>54</v>
      </c>
      <c r="X135" s="19">
        <v>4</v>
      </c>
      <c r="Y135" s="19">
        <v>3</v>
      </c>
      <c r="Z135" s="19">
        <v>156244.5379</v>
      </c>
      <c r="AA135" s="19">
        <v>37822.008410000002</v>
      </c>
      <c r="AB135" s="19">
        <v>9</v>
      </c>
      <c r="AC135" s="19">
        <v>1.9467812499999999</v>
      </c>
      <c r="AD135" s="19">
        <v>-0.22444</v>
      </c>
      <c r="AE135" s="19">
        <v>30</v>
      </c>
      <c r="AF135" s="19">
        <v>3</v>
      </c>
      <c r="AG135">
        <f>Table5[[#This Row],[VAN_deliverywieghtPerCapacity]]/Table5[[#This Row],[NumberOfusedVans]]</f>
        <v>0.64892708333333327</v>
      </c>
      <c r="AH135">
        <f>ABS(Table5[[#This Row],[VAN_pickUpWieghtPerCapacity]])/Table5[[#This Row],[NumberOfusedVans]]</f>
        <v>7.4813333333333329E-2</v>
      </c>
    </row>
    <row r="136" spans="1:34" x14ac:dyDescent="0.25">
      <c r="A136" s="19">
        <v>20160718</v>
      </c>
      <c r="B136" s="19">
        <v>160</v>
      </c>
      <c r="C136" s="19">
        <v>32</v>
      </c>
      <c r="D136" s="19">
        <v>95</v>
      </c>
      <c r="E136" s="19">
        <v>52</v>
      </c>
      <c r="F136" s="19">
        <v>13</v>
      </c>
      <c r="G136" s="19">
        <v>154</v>
      </c>
      <c r="H136" s="19">
        <v>30</v>
      </c>
      <c r="I136" s="19">
        <v>95</v>
      </c>
      <c r="J136" s="19">
        <v>52</v>
      </c>
      <c r="K136" s="19">
        <v>13</v>
      </c>
      <c r="L136" s="19">
        <v>116425.65429999999</v>
      </c>
      <c r="M136" s="19">
        <v>34598.308879999997</v>
      </c>
      <c r="N136" s="19">
        <v>8</v>
      </c>
      <c r="O136" s="19">
        <v>160</v>
      </c>
      <c r="P136" s="19">
        <v>32</v>
      </c>
      <c r="Q136" s="19">
        <v>95</v>
      </c>
      <c r="R136" s="19">
        <v>52</v>
      </c>
      <c r="S136" s="19">
        <v>13</v>
      </c>
      <c r="T136" s="19">
        <v>154</v>
      </c>
      <c r="U136" s="19">
        <v>30</v>
      </c>
      <c r="V136" s="19">
        <v>95</v>
      </c>
      <c r="W136" s="19">
        <v>52</v>
      </c>
      <c r="X136" s="19">
        <v>7</v>
      </c>
      <c r="Y136" s="19">
        <v>2</v>
      </c>
      <c r="Z136" s="19">
        <v>116425.65429999999</v>
      </c>
      <c r="AA136" s="19">
        <v>34598.308879999997</v>
      </c>
      <c r="AB136" s="19">
        <v>8</v>
      </c>
      <c r="AC136" s="19">
        <v>1.3141974999999999</v>
      </c>
      <c r="AD136" s="19">
        <v>-0.19844999999999999</v>
      </c>
      <c r="AE136" s="19">
        <v>38</v>
      </c>
      <c r="AF136" s="19">
        <v>2</v>
      </c>
      <c r="AG136">
        <f>Table5[[#This Row],[VAN_deliverywieghtPerCapacity]]/Table5[[#This Row],[NumberOfusedVans]]</f>
        <v>0.65709874999999995</v>
      </c>
      <c r="AH136">
        <f>ABS(Table5[[#This Row],[VAN_pickUpWieghtPerCapacity]])/Table5[[#This Row],[NumberOfusedVans]]</f>
        <v>9.9224999999999994E-2</v>
      </c>
    </row>
    <row r="137" spans="1:34" x14ac:dyDescent="0.25">
      <c r="A137" s="19">
        <v>20160719</v>
      </c>
      <c r="B137" s="19">
        <v>139</v>
      </c>
      <c r="C137" s="19">
        <v>33</v>
      </c>
      <c r="D137" s="19">
        <v>68</v>
      </c>
      <c r="E137" s="19">
        <v>54</v>
      </c>
      <c r="F137" s="19">
        <v>17</v>
      </c>
      <c r="G137" s="19">
        <v>133</v>
      </c>
      <c r="H137" s="19">
        <v>31</v>
      </c>
      <c r="I137" s="19">
        <v>68</v>
      </c>
      <c r="J137" s="19">
        <v>54</v>
      </c>
      <c r="K137" s="19">
        <v>17</v>
      </c>
      <c r="L137" s="19">
        <v>128336.749</v>
      </c>
      <c r="M137" s="19">
        <v>33270.307410000001</v>
      </c>
      <c r="N137" s="19">
        <v>8</v>
      </c>
      <c r="O137" s="19">
        <v>139</v>
      </c>
      <c r="P137" s="19">
        <v>33</v>
      </c>
      <c r="Q137" s="19">
        <v>68</v>
      </c>
      <c r="R137" s="19">
        <v>54</v>
      </c>
      <c r="S137" s="19">
        <v>17</v>
      </c>
      <c r="T137" s="19">
        <v>133</v>
      </c>
      <c r="U137" s="19">
        <v>31</v>
      </c>
      <c r="V137" s="19">
        <v>68</v>
      </c>
      <c r="W137" s="19">
        <v>54</v>
      </c>
      <c r="X137" s="19">
        <v>11</v>
      </c>
      <c r="Y137" s="19">
        <v>2</v>
      </c>
      <c r="Z137" s="19">
        <v>128336.749</v>
      </c>
      <c r="AA137" s="19">
        <v>33270.307410000001</v>
      </c>
      <c r="AB137" s="19">
        <v>8</v>
      </c>
      <c r="AC137" s="19">
        <v>1.47040375</v>
      </c>
      <c r="AD137" s="19">
        <v>-0.21876499999999999</v>
      </c>
      <c r="AE137" s="19">
        <v>36</v>
      </c>
      <c r="AF137" s="19">
        <v>2</v>
      </c>
      <c r="AG137">
        <f>Table5[[#This Row],[VAN_deliverywieghtPerCapacity]]/Table5[[#This Row],[NumberOfusedVans]]</f>
        <v>0.735201875</v>
      </c>
      <c r="AH137">
        <f>ABS(Table5[[#This Row],[VAN_pickUpWieghtPerCapacity]])/Table5[[#This Row],[NumberOfusedVans]]</f>
        <v>0.10938249999999999</v>
      </c>
    </row>
    <row r="138" spans="1:34" x14ac:dyDescent="0.25">
      <c r="A138" s="19">
        <v>20160720</v>
      </c>
      <c r="B138" s="19">
        <v>174</v>
      </c>
      <c r="C138" s="19">
        <v>41</v>
      </c>
      <c r="D138" s="19">
        <v>86</v>
      </c>
      <c r="E138" s="19">
        <v>75</v>
      </c>
      <c r="F138" s="19">
        <v>13</v>
      </c>
      <c r="G138" s="19">
        <v>135</v>
      </c>
      <c r="H138" s="19">
        <v>39</v>
      </c>
      <c r="I138" s="19">
        <v>86</v>
      </c>
      <c r="J138" s="19">
        <v>75</v>
      </c>
      <c r="K138" s="19">
        <v>13</v>
      </c>
      <c r="L138" s="19">
        <v>202569.30549999999</v>
      </c>
      <c r="M138" s="19">
        <v>43071.23749</v>
      </c>
      <c r="N138" s="19">
        <v>41</v>
      </c>
      <c r="O138" s="19">
        <v>174</v>
      </c>
      <c r="P138" s="19">
        <v>41</v>
      </c>
      <c r="Q138" s="19">
        <v>86</v>
      </c>
      <c r="R138" s="19">
        <v>75</v>
      </c>
      <c r="S138" s="19">
        <v>13</v>
      </c>
      <c r="T138" s="19">
        <v>135</v>
      </c>
      <c r="U138" s="19">
        <v>39</v>
      </c>
      <c r="V138" s="19">
        <v>86</v>
      </c>
      <c r="W138" s="19">
        <v>42</v>
      </c>
      <c r="X138" s="19">
        <v>7</v>
      </c>
      <c r="Y138" s="19">
        <v>3</v>
      </c>
      <c r="Z138" s="19">
        <v>202569.30549999999</v>
      </c>
      <c r="AA138" s="19">
        <v>43071.23749</v>
      </c>
      <c r="AB138" s="19">
        <v>41</v>
      </c>
      <c r="AC138" s="19">
        <v>1.2146625</v>
      </c>
      <c r="AD138" s="19">
        <v>-0.40163500000000002</v>
      </c>
      <c r="AE138" s="19">
        <v>51</v>
      </c>
      <c r="AF138" s="19">
        <v>3</v>
      </c>
      <c r="AG138">
        <f>Table5[[#This Row],[VAN_deliverywieghtPerCapacity]]/Table5[[#This Row],[NumberOfusedVans]]</f>
        <v>0.40488750000000001</v>
      </c>
      <c r="AH138">
        <f>ABS(Table5[[#This Row],[VAN_pickUpWieghtPerCapacity]])/Table5[[#This Row],[NumberOfusedVans]]</f>
        <v>0.13387833333333335</v>
      </c>
    </row>
    <row r="139" spans="1:34" x14ac:dyDescent="0.25">
      <c r="A139" s="19">
        <v>20160721</v>
      </c>
      <c r="B139" s="19">
        <v>254</v>
      </c>
      <c r="C139" s="19">
        <v>63</v>
      </c>
      <c r="D139" s="19">
        <v>152</v>
      </c>
      <c r="E139" s="19">
        <v>90</v>
      </c>
      <c r="F139" s="19">
        <v>12</v>
      </c>
      <c r="G139" s="19">
        <v>201</v>
      </c>
      <c r="H139" s="19">
        <v>61</v>
      </c>
      <c r="I139" s="19">
        <v>152</v>
      </c>
      <c r="J139" s="19">
        <v>90</v>
      </c>
      <c r="K139" s="19">
        <v>12</v>
      </c>
      <c r="L139" s="19">
        <v>206238.27540000001</v>
      </c>
      <c r="M139" s="19">
        <v>53961.444779999998</v>
      </c>
      <c r="N139" s="19">
        <v>55</v>
      </c>
      <c r="O139" s="19">
        <v>254</v>
      </c>
      <c r="P139" s="19">
        <v>63</v>
      </c>
      <c r="Q139" s="19">
        <v>152</v>
      </c>
      <c r="R139" s="19">
        <v>90</v>
      </c>
      <c r="S139" s="19">
        <v>12</v>
      </c>
      <c r="T139" s="19">
        <v>201</v>
      </c>
      <c r="U139" s="19">
        <v>61</v>
      </c>
      <c r="V139" s="19">
        <v>152</v>
      </c>
      <c r="W139" s="19">
        <v>43</v>
      </c>
      <c r="X139" s="19">
        <v>6</v>
      </c>
      <c r="Y139" s="19">
        <v>3</v>
      </c>
      <c r="Z139" s="19">
        <v>206238.27540000001</v>
      </c>
      <c r="AA139" s="19">
        <v>53961.444779999998</v>
      </c>
      <c r="AB139" s="19">
        <v>55</v>
      </c>
      <c r="AC139" s="19">
        <v>1.3187549999999999</v>
      </c>
      <c r="AD139" s="19">
        <v>-0.40436499999999997</v>
      </c>
      <c r="AE139" s="19">
        <v>60</v>
      </c>
      <c r="AF139" s="19">
        <v>3</v>
      </c>
      <c r="AG139">
        <f>Table5[[#This Row],[VAN_deliverywieghtPerCapacity]]/Table5[[#This Row],[NumberOfusedVans]]</f>
        <v>0.43958499999999995</v>
      </c>
      <c r="AH139">
        <f>ABS(Table5[[#This Row],[VAN_pickUpWieghtPerCapacity]])/Table5[[#This Row],[NumberOfusedVans]]</f>
        <v>0.13478833333333332</v>
      </c>
    </row>
    <row r="140" spans="1:34" x14ac:dyDescent="0.25">
      <c r="A140" s="19">
        <v>20160722</v>
      </c>
      <c r="B140" s="19">
        <v>285</v>
      </c>
      <c r="C140" s="19">
        <v>50</v>
      </c>
      <c r="D140" s="19">
        <v>164</v>
      </c>
      <c r="E140" s="19">
        <v>106</v>
      </c>
      <c r="F140" s="19">
        <v>15</v>
      </c>
      <c r="G140" s="19">
        <v>269</v>
      </c>
      <c r="H140" s="19">
        <v>48</v>
      </c>
      <c r="I140" s="19">
        <v>164</v>
      </c>
      <c r="J140" s="19">
        <v>106</v>
      </c>
      <c r="K140" s="19">
        <v>15</v>
      </c>
      <c r="L140" s="19">
        <v>226725.329</v>
      </c>
      <c r="M140" s="19">
        <v>62405.279609999998</v>
      </c>
      <c r="N140" s="19">
        <v>18</v>
      </c>
      <c r="O140" s="19">
        <v>285</v>
      </c>
      <c r="P140" s="19">
        <v>50</v>
      </c>
      <c r="Q140" s="19">
        <v>164</v>
      </c>
      <c r="R140" s="19">
        <v>106</v>
      </c>
      <c r="S140" s="19">
        <v>15</v>
      </c>
      <c r="T140" s="19">
        <v>269</v>
      </c>
      <c r="U140" s="19">
        <v>48</v>
      </c>
      <c r="V140" s="19">
        <v>164</v>
      </c>
      <c r="W140" s="19">
        <v>96</v>
      </c>
      <c r="X140" s="19">
        <v>9</v>
      </c>
      <c r="Y140" s="19">
        <v>3</v>
      </c>
      <c r="Z140" s="19">
        <v>226725.329</v>
      </c>
      <c r="AA140" s="19">
        <v>62405.279609999998</v>
      </c>
      <c r="AB140" s="19">
        <v>18</v>
      </c>
      <c r="AC140" s="19">
        <v>1.4953425</v>
      </c>
      <c r="AD140" s="19">
        <v>-0.33251874999999997</v>
      </c>
      <c r="AE140" s="19">
        <v>63</v>
      </c>
      <c r="AF140" s="19">
        <v>3</v>
      </c>
      <c r="AG140">
        <f>Table5[[#This Row],[VAN_deliverywieghtPerCapacity]]/Table5[[#This Row],[NumberOfusedVans]]</f>
        <v>0.49844749999999999</v>
      </c>
      <c r="AH140">
        <f>ABS(Table5[[#This Row],[VAN_pickUpWieghtPerCapacity]])/Table5[[#This Row],[NumberOfusedVans]]</f>
        <v>0.11083958333333332</v>
      </c>
    </row>
    <row r="141" spans="1:34" x14ac:dyDescent="0.25">
      <c r="A141" s="19">
        <v>20160725</v>
      </c>
      <c r="B141" s="19">
        <v>307</v>
      </c>
      <c r="C141" s="19">
        <v>58</v>
      </c>
      <c r="D141" s="19">
        <v>177</v>
      </c>
      <c r="E141" s="19">
        <v>115</v>
      </c>
      <c r="F141" s="19">
        <v>15</v>
      </c>
      <c r="G141" s="19">
        <v>301</v>
      </c>
      <c r="H141" s="19">
        <v>56</v>
      </c>
      <c r="I141" s="19">
        <v>177</v>
      </c>
      <c r="J141" s="19">
        <v>115</v>
      </c>
      <c r="K141" s="19">
        <v>15</v>
      </c>
      <c r="L141" s="19">
        <v>216717.24239999999</v>
      </c>
      <c r="M141" s="19">
        <v>64624.551820000001</v>
      </c>
      <c r="N141" s="19">
        <v>8</v>
      </c>
      <c r="O141" s="19">
        <v>307</v>
      </c>
      <c r="P141" s="19">
        <v>58</v>
      </c>
      <c r="Q141" s="19">
        <v>177</v>
      </c>
      <c r="R141" s="19">
        <v>115</v>
      </c>
      <c r="S141" s="19">
        <v>15</v>
      </c>
      <c r="T141" s="19">
        <v>301</v>
      </c>
      <c r="U141" s="19">
        <v>56</v>
      </c>
      <c r="V141" s="19">
        <v>177</v>
      </c>
      <c r="W141" s="19">
        <v>115</v>
      </c>
      <c r="X141" s="19">
        <v>9</v>
      </c>
      <c r="Y141" s="19">
        <v>4</v>
      </c>
      <c r="Z141" s="19">
        <v>216717.24239999999</v>
      </c>
      <c r="AA141" s="19">
        <v>64624.551820000001</v>
      </c>
      <c r="AB141" s="19">
        <v>8</v>
      </c>
      <c r="AC141" s="19">
        <v>2.7570199999999998</v>
      </c>
      <c r="AD141" s="19">
        <v>-0.41853750000000001</v>
      </c>
      <c r="AE141" s="19">
        <v>69</v>
      </c>
      <c r="AF141" s="19">
        <v>4</v>
      </c>
      <c r="AG141">
        <f>Table5[[#This Row],[VAN_deliverywieghtPerCapacity]]/Table5[[#This Row],[NumberOfusedVans]]</f>
        <v>0.68925499999999995</v>
      </c>
      <c r="AH141">
        <f>ABS(Table5[[#This Row],[VAN_pickUpWieghtPerCapacity]])/Table5[[#This Row],[NumberOfusedVans]]</f>
        <v>0.104634375</v>
      </c>
    </row>
    <row r="142" spans="1:34" x14ac:dyDescent="0.25">
      <c r="A142" s="19">
        <v>20160726</v>
      </c>
      <c r="B142" s="19">
        <v>243</v>
      </c>
      <c r="C142" s="19">
        <v>57</v>
      </c>
      <c r="D142" s="19">
        <v>154</v>
      </c>
      <c r="E142" s="19">
        <v>79</v>
      </c>
      <c r="F142" s="19">
        <v>10</v>
      </c>
      <c r="G142" s="19">
        <v>237</v>
      </c>
      <c r="H142" s="19">
        <v>55</v>
      </c>
      <c r="I142" s="19">
        <v>154</v>
      </c>
      <c r="J142" s="19">
        <v>79</v>
      </c>
      <c r="K142" s="19">
        <v>10</v>
      </c>
      <c r="L142" s="19">
        <v>221510.66639999999</v>
      </c>
      <c r="M142" s="19">
        <v>58935.95998</v>
      </c>
      <c r="N142" s="19">
        <v>8</v>
      </c>
      <c r="O142" s="19">
        <v>243</v>
      </c>
      <c r="P142" s="19">
        <v>57</v>
      </c>
      <c r="Q142" s="19">
        <v>154</v>
      </c>
      <c r="R142" s="19">
        <v>79</v>
      </c>
      <c r="S142" s="19">
        <v>10</v>
      </c>
      <c r="T142" s="19">
        <v>237</v>
      </c>
      <c r="U142" s="19">
        <v>55</v>
      </c>
      <c r="V142" s="19">
        <v>154</v>
      </c>
      <c r="W142" s="19">
        <v>79</v>
      </c>
      <c r="X142" s="19">
        <v>4</v>
      </c>
      <c r="Y142" s="19">
        <v>3</v>
      </c>
      <c r="Z142" s="19">
        <v>221510.66639999999</v>
      </c>
      <c r="AA142" s="19">
        <v>58935.95998</v>
      </c>
      <c r="AB142" s="19">
        <v>8</v>
      </c>
      <c r="AC142" s="19">
        <v>1.67580375</v>
      </c>
      <c r="AD142" s="19">
        <v>-0.47469125000000001</v>
      </c>
      <c r="AE142" s="19">
        <v>55</v>
      </c>
      <c r="AF142" s="19">
        <v>3</v>
      </c>
      <c r="AG142">
        <f>Table5[[#This Row],[VAN_deliverywieghtPerCapacity]]/Table5[[#This Row],[NumberOfusedVans]]</f>
        <v>0.55860125000000005</v>
      </c>
      <c r="AH142">
        <f>ABS(Table5[[#This Row],[VAN_pickUpWieghtPerCapacity]])/Table5[[#This Row],[NumberOfusedVans]]</f>
        <v>0.15823041666666668</v>
      </c>
    </row>
    <row r="143" spans="1:34" x14ac:dyDescent="0.25">
      <c r="A143" s="19">
        <v>20160727</v>
      </c>
      <c r="B143" s="19">
        <v>253</v>
      </c>
      <c r="C143" s="19">
        <v>52</v>
      </c>
      <c r="D143" s="19">
        <v>134</v>
      </c>
      <c r="E143" s="19">
        <v>106</v>
      </c>
      <c r="F143" s="19">
        <v>13</v>
      </c>
      <c r="G143" s="19">
        <v>247</v>
      </c>
      <c r="H143" s="19">
        <v>50</v>
      </c>
      <c r="I143" s="19">
        <v>134</v>
      </c>
      <c r="J143" s="19">
        <v>106</v>
      </c>
      <c r="K143" s="19">
        <v>13</v>
      </c>
      <c r="L143" s="19">
        <v>248522.99299999999</v>
      </c>
      <c r="M143" s="19">
        <v>62087.069369999997</v>
      </c>
      <c r="N143" s="19">
        <v>8</v>
      </c>
      <c r="O143" s="19">
        <v>253</v>
      </c>
      <c r="P143" s="19">
        <v>52</v>
      </c>
      <c r="Q143" s="19">
        <v>134</v>
      </c>
      <c r="R143" s="19">
        <v>106</v>
      </c>
      <c r="S143" s="19">
        <v>13</v>
      </c>
      <c r="T143" s="19">
        <v>247</v>
      </c>
      <c r="U143" s="19">
        <v>50</v>
      </c>
      <c r="V143" s="19">
        <v>134</v>
      </c>
      <c r="W143" s="19">
        <v>106</v>
      </c>
      <c r="X143" s="19">
        <v>7</v>
      </c>
      <c r="Y143" s="19">
        <v>4</v>
      </c>
      <c r="Z143" s="19">
        <v>248522.99299999999</v>
      </c>
      <c r="AA143" s="19">
        <v>62087.069369999997</v>
      </c>
      <c r="AB143" s="19">
        <v>8</v>
      </c>
      <c r="AC143" s="19">
        <v>2.003355</v>
      </c>
      <c r="AD143" s="19">
        <v>-0.55572500000000002</v>
      </c>
      <c r="AE143" s="19">
        <v>70</v>
      </c>
      <c r="AF143" s="19">
        <v>4</v>
      </c>
      <c r="AG143">
        <f>Table5[[#This Row],[VAN_deliverywieghtPerCapacity]]/Table5[[#This Row],[NumberOfusedVans]]</f>
        <v>0.50083875</v>
      </c>
      <c r="AH143">
        <f>ABS(Table5[[#This Row],[VAN_pickUpWieghtPerCapacity]])/Table5[[#This Row],[NumberOfusedVans]]</f>
        <v>0.13893125000000001</v>
      </c>
    </row>
    <row r="144" spans="1:34" x14ac:dyDescent="0.25">
      <c r="A144" s="19">
        <v>20160728</v>
      </c>
      <c r="B144" s="19">
        <v>227</v>
      </c>
      <c r="C144" s="19">
        <v>52</v>
      </c>
      <c r="D144" s="19">
        <v>133</v>
      </c>
      <c r="E144" s="19">
        <v>83</v>
      </c>
      <c r="F144" s="19">
        <v>11</v>
      </c>
      <c r="G144" s="19">
        <v>221</v>
      </c>
      <c r="H144" s="19">
        <v>50</v>
      </c>
      <c r="I144" s="19">
        <v>133</v>
      </c>
      <c r="J144" s="19">
        <v>83</v>
      </c>
      <c r="K144" s="19">
        <v>11</v>
      </c>
      <c r="L144" s="19">
        <v>281745.83850000001</v>
      </c>
      <c r="M144" s="19">
        <v>63637.125460000003</v>
      </c>
      <c r="N144" s="19">
        <v>8</v>
      </c>
      <c r="O144" s="19">
        <v>227</v>
      </c>
      <c r="P144" s="19">
        <v>52</v>
      </c>
      <c r="Q144" s="19">
        <v>133</v>
      </c>
      <c r="R144" s="19">
        <v>83</v>
      </c>
      <c r="S144" s="19">
        <v>11</v>
      </c>
      <c r="T144" s="19">
        <v>221</v>
      </c>
      <c r="U144" s="19">
        <v>50</v>
      </c>
      <c r="V144" s="19">
        <v>133</v>
      </c>
      <c r="W144" s="19">
        <v>83</v>
      </c>
      <c r="X144" s="19">
        <v>5</v>
      </c>
      <c r="Y144" s="19">
        <v>3</v>
      </c>
      <c r="Z144" s="19">
        <v>281745.83850000001</v>
      </c>
      <c r="AA144" s="19">
        <v>63637.125460000003</v>
      </c>
      <c r="AB144" s="19">
        <v>8</v>
      </c>
      <c r="AC144" s="19">
        <v>1.78288125</v>
      </c>
      <c r="AD144" s="19">
        <v>-0.30355874999999999</v>
      </c>
      <c r="AE144" s="19">
        <v>44</v>
      </c>
      <c r="AF144" s="19">
        <v>3</v>
      </c>
      <c r="AG144">
        <f>Table5[[#This Row],[VAN_deliverywieghtPerCapacity]]/Table5[[#This Row],[NumberOfusedVans]]</f>
        <v>0.59429374999999995</v>
      </c>
      <c r="AH144">
        <f>ABS(Table5[[#This Row],[VAN_pickUpWieghtPerCapacity]])/Table5[[#This Row],[NumberOfusedVans]]</f>
        <v>0.10118624999999999</v>
      </c>
    </row>
    <row r="145" spans="1:34" x14ac:dyDescent="0.25">
      <c r="A145" s="19">
        <v>20160729</v>
      </c>
      <c r="B145" s="19">
        <v>228</v>
      </c>
      <c r="C145" s="19">
        <v>54</v>
      </c>
      <c r="D145" s="19">
        <v>113</v>
      </c>
      <c r="E145" s="19">
        <v>100</v>
      </c>
      <c r="F145" s="19">
        <v>15</v>
      </c>
      <c r="G145" s="19">
        <v>172</v>
      </c>
      <c r="H145" s="19">
        <v>52</v>
      </c>
      <c r="I145" s="19">
        <v>113</v>
      </c>
      <c r="J145" s="19">
        <v>100</v>
      </c>
      <c r="K145" s="19">
        <v>15</v>
      </c>
      <c r="L145" s="19">
        <v>252086.82990000001</v>
      </c>
      <c r="M145" s="19">
        <v>53527.814689999999</v>
      </c>
      <c r="N145" s="19">
        <v>58</v>
      </c>
      <c r="O145" s="19">
        <v>228</v>
      </c>
      <c r="P145" s="19">
        <v>54</v>
      </c>
      <c r="Q145" s="19">
        <v>113</v>
      </c>
      <c r="R145" s="19">
        <v>100</v>
      </c>
      <c r="S145" s="19">
        <v>15</v>
      </c>
      <c r="T145" s="19">
        <v>172</v>
      </c>
      <c r="U145" s="19">
        <v>52</v>
      </c>
      <c r="V145" s="19">
        <v>113</v>
      </c>
      <c r="W145" s="19">
        <v>50</v>
      </c>
      <c r="X145" s="19">
        <v>9</v>
      </c>
      <c r="Y145" s="19">
        <v>3</v>
      </c>
      <c r="Z145" s="19">
        <v>252086.82990000001</v>
      </c>
      <c r="AA145" s="19">
        <v>53527.814689999999</v>
      </c>
      <c r="AB145" s="19">
        <v>58</v>
      </c>
      <c r="AC145" s="19">
        <v>1.737735</v>
      </c>
      <c r="AD145" s="19">
        <v>-0.47093374999999998</v>
      </c>
      <c r="AE145" s="19">
        <v>60</v>
      </c>
      <c r="AF145" s="19">
        <v>3</v>
      </c>
      <c r="AG145">
        <f>Table5[[#This Row],[VAN_deliverywieghtPerCapacity]]/Table5[[#This Row],[NumberOfusedVans]]</f>
        <v>0.57924500000000001</v>
      </c>
      <c r="AH145">
        <f>ABS(Table5[[#This Row],[VAN_pickUpWieghtPerCapacity]])/Table5[[#This Row],[NumberOfusedVans]]</f>
        <v>0.15697791666666666</v>
      </c>
    </row>
    <row r="146" spans="1:34" x14ac:dyDescent="0.25">
      <c r="A146" s="19">
        <v>20160801</v>
      </c>
      <c r="B146" s="19">
        <v>372</v>
      </c>
      <c r="C146" s="19">
        <v>70</v>
      </c>
      <c r="D146" s="19">
        <v>211</v>
      </c>
      <c r="E146" s="19">
        <v>142</v>
      </c>
      <c r="F146" s="19">
        <v>19</v>
      </c>
      <c r="G146" s="19">
        <v>346</v>
      </c>
      <c r="H146" s="19">
        <v>68</v>
      </c>
      <c r="I146" s="19">
        <v>211</v>
      </c>
      <c r="J146" s="19">
        <v>142</v>
      </c>
      <c r="K146" s="19">
        <v>19</v>
      </c>
      <c r="L146" s="19">
        <v>312470.26569999999</v>
      </c>
      <c r="M146" s="19">
        <v>83682.323910000006</v>
      </c>
      <c r="N146" s="19">
        <v>28</v>
      </c>
      <c r="O146" s="19">
        <v>372</v>
      </c>
      <c r="P146" s="19">
        <v>70</v>
      </c>
      <c r="Q146" s="19">
        <v>211</v>
      </c>
      <c r="R146" s="19">
        <v>142</v>
      </c>
      <c r="S146" s="19">
        <v>19</v>
      </c>
      <c r="T146" s="19">
        <v>346</v>
      </c>
      <c r="U146" s="19">
        <v>68</v>
      </c>
      <c r="V146" s="19">
        <v>211</v>
      </c>
      <c r="W146" s="19">
        <v>122</v>
      </c>
      <c r="X146" s="19">
        <v>13</v>
      </c>
      <c r="Y146" s="19">
        <v>4</v>
      </c>
      <c r="Z146" s="19">
        <v>312470.26569999999</v>
      </c>
      <c r="AA146" s="19">
        <v>83682.323910000006</v>
      </c>
      <c r="AB146" s="19">
        <v>28</v>
      </c>
      <c r="AC146" s="19">
        <v>2.8917099999999998</v>
      </c>
      <c r="AD146" s="19">
        <v>-0.45217875000000002</v>
      </c>
      <c r="AE146" s="19">
        <v>74</v>
      </c>
      <c r="AF146" s="19">
        <v>4</v>
      </c>
      <c r="AG146">
        <f>Table5[[#This Row],[VAN_deliverywieghtPerCapacity]]/Table5[[#This Row],[NumberOfusedVans]]</f>
        <v>0.72292749999999995</v>
      </c>
      <c r="AH146">
        <f>ABS(Table5[[#This Row],[VAN_pickUpWieghtPerCapacity]])/Table5[[#This Row],[NumberOfusedVans]]</f>
        <v>0.1130446875</v>
      </c>
    </row>
    <row r="147" spans="1:34" x14ac:dyDescent="0.25">
      <c r="A147" s="19">
        <v>20160802</v>
      </c>
      <c r="B147" s="19">
        <v>289</v>
      </c>
      <c r="C147" s="19">
        <v>59</v>
      </c>
      <c r="D147" s="19">
        <v>148</v>
      </c>
      <c r="E147" s="19">
        <v>119</v>
      </c>
      <c r="F147" s="19">
        <v>22</v>
      </c>
      <c r="G147" s="19">
        <v>255</v>
      </c>
      <c r="H147" s="19">
        <v>57</v>
      </c>
      <c r="I147" s="19">
        <v>148</v>
      </c>
      <c r="J147" s="19">
        <v>119</v>
      </c>
      <c r="K147" s="19">
        <v>22</v>
      </c>
      <c r="L147" s="19">
        <v>303865.41879999998</v>
      </c>
      <c r="M147" s="19">
        <v>68867.887690000003</v>
      </c>
      <c r="N147" s="19">
        <v>36</v>
      </c>
      <c r="O147" s="19">
        <v>289</v>
      </c>
      <c r="P147" s="19">
        <v>59</v>
      </c>
      <c r="Q147" s="19">
        <v>148</v>
      </c>
      <c r="R147" s="19">
        <v>119</v>
      </c>
      <c r="S147" s="19">
        <v>22</v>
      </c>
      <c r="T147" s="19">
        <v>255</v>
      </c>
      <c r="U147" s="19">
        <v>57</v>
      </c>
      <c r="V147" s="19">
        <v>148</v>
      </c>
      <c r="W147" s="19">
        <v>91</v>
      </c>
      <c r="X147" s="19">
        <v>16</v>
      </c>
      <c r="Y147" s="19">
        <v>4</v>
      </c>
      <c r="Z147" s="19">
        <v>303865.41879999998</v>
      </c>
      <c r="AA147" s="19">
        <v>68867.887690000003</v>
      </c>
      <c r="AB147" s="19">
        <v>36</v>
      </c>
      <c r="AC147" s="19">
        <v>2.137975</v>
      </c>
      <c r="AD147" s="19">
        <v>-0.2177925</v>
      </c>
      <c r="AE147" s="19">
        <v>64</v>
      </c>
      <c r="AF147" s="19">
        <v>4</v>
      </c>
      <c r="AG147">
        <f>Table5[[#This Row],[VAN_deliverywieghtPerCapacity]]/Table5[[#This Row],[NumberOfusedVans]]</f>
        <v>0.53449374999999999</v>
      </c>
      <c r="AH147">
        <f>ABS(Table5[[#This Row],[VAN_pickUpWieghtPerCapacity]])/Table5[[#This Row],[NumberOfusedVans]]</f>
        <v>5.4448125E-2</v>
      </c>
    </row>
    <row r="148" spans="1:34" x14ac:dyDescent="0.25">
      <c r="A148" s="19">
        <v>20160803</v>
      </c>
      <c r="B148" s="19">
        <v>307</v>
      </c>
      <c r="C148" s="19">
        <v>51</v>
      </c>
      <c r="D148" s="19">
        <v>170</v>
      </c>
      <c r="E148" s="19">
        <v>123</v>
      </c>
      <c r="F148" s="19">
        <v>14</v>
      </c>
      <c r="G148" s="19">
        <v>295</v>
      </c>
      <c r="H148" s="19">
        <v>49</v>
      </c>
      <c r="I148" s="19">
        <v>170</v>
      </c>
      <c r="J148" s="19">
        <v>123</v>
      </c>
      <c r="K148" s="19">
        <v>14</v>
      </c>
      <c r="L148" s="19">
        <v>265895.23090000002</v>
      </c>
      <c r="M148" s="19">
        <v>71090.570779999995</v>
      </c>
      <c r="N148" s="19">
        <v>14</v>
      </c>
      <c r="O148" s="19">
        <v>307</v>
      </c>
      <c r="P148" s="19">
        <v>51</v>
      </c>
      <c r="Q148" s="19">
        <v>170</v>
      </c>
      <c r="R148" s="19">
        <v>123</v>
      </c>
      <c r="S148" s="19">
        <v>14</v>
      </c>
      <c r="T148" s="19">
        <v>295</v>
      </c>
      <c r="U148" s="19">
        <v>49</v>
      </c>
      <c r="V148" s="19">
        <v>170</v>
      </c>
      <c r="W148" s="19">
        <v>117</v>
      </c>
      <c r="X148" s="19">
        <v>8</v>
      </c>
      <c r="Y148" s="19">
        <v>4</v>
      </c>
      <c r="Z148" s="19">
        <v>265895.23090000002</v>
      </c>
      <c r="AA148" s="19">
        <v>71090.570779999995</v>
      </c>
      <c r="AB148" s="19">
        <v>14</v>
      </c>
      <c r="AC148" s="19">
        <v>1.9921424999999999</v>
      </c>
      <c r="AD148" s="19">
        <v>-0.25922125000000001</v>
      </c>
      <c r="AE148" s="19">
        <v>54</v>
      </c>
      <c r="AF148" s="19">
        <v>4</v>
      </c>
      <c r="AG148">
        <f>Table5[[#This Row],[VAN_deliverywieghtPerCapacity]]/Table5[[#This Row],[NumberOfusedVans]]</f>
        <v>0.49803562499999998</v>
      </c>
      <c r="AH148">
        <f>ABS(Table5[[#This Row],[VAN_pickUpWieghtPerCapacity]])/Table5[[#This Row],[NumberOfusedVans]]</f>
        <v>6.4805312500000004E-2</v>
      </c>
    </row>
    <row r="149" spans="1:34" x14ac:dyDescent="0.25">
      <c r="A149" s="19">
        <v>20160804</v>
      </c>
      <c r="B149" s="19">
        <v>281</v>
      </c>
      <c r="C149" s="19">
        <v>72</v>
      </c>
      <c r="D149" s="19">
        <v>129</v>
      </c>
      <c r="E149" s="19">
        <v>134</v>
      </c>
      <c r="F149" s="19">
        <v>18</v>
      </c>
      <c r="G149" s="19">
        <v>251</v>
      </c>
      <c r="H149" s="19">
        <v>70</v>
      </c>
      <c r="I149" s="19">
        <v>129</v>
      </c>
      <c r="J149" s="19">
        <v>134</v>
      </c>
      <c r="K149" s="19">
        <v>18</v>
      </c>
      <c r="L149" s="19">
        <v>214806.49239999999</v>
      </c>
      <c r="M149" s="19">
        <v>60132.584320000002</v>
      </c>
      <c r="N149" s="19">
        <v>32</v>
      </c>
      <c r="O149" s="19">
        <v>281</v>
      </c>
      <c r="P149" s="19">
        <v>72</v>
      </c>
      <c r="Q149" s="19">
        <v>129</v>
      </c>
      <c r="R149" s="19">
        <v>134</v>
      </c>
      <c r="S149" s="19">
        <v>18</v>
      </c>
      <c r="T149" s="19">
        <v>251</v>
      </c>
      <c r="U149" s="19">
        <v>70</v>
      </c>
      <c r="V149" s="19">
        <v>129</v>
      </c>
      <c r="W149" s="19">
        <v>110</v>
      </c>
      <c r="X149" s="19">
        <v>12</v>
      </c>
      <c r="Y149" s="19">
        <v>4</v>
      </c>
      <c r="Z149" s="19">
        <v>214806.49239999999</v>
      </c>
      <c r="AA149" s="19">
        <v>60132.584320000002</v>
      </c>
      <c r="AB149" s="19">
        <v>32</v>
      </c>
      <c r="AC149" s="19">
        <v>2.5439050000000001</v>
      </c>
      <c r="AD149" s="19">
        <v>-0.38613500000000001</v>
      </c>
      <c r="AE149" s="19">
        <v>53</v>
      </c>
      <c r="AF149" s="19">
        <v>4</v>
      </c>
      <c r="AG149">
        <f>Table5[[#This Row],[VAN_deliverywieghtPerCapacity]]/Table5[[#This Row],[NumberOfusedVans]]</f>
        <v>0.63597625000000002</v>
      </c>
      <c r="AH149">
        <f>ABS(Table5[[#This Row],[VAN_pickUpWieghtPerCapacity]])/Table5[[#This Row],[NumberOfusedVans]]</f>
        <v>9.6533750000000002E-2</v>
      </c>
    </row>
    <row r="150" spans="1:34" x14ac:dyDescent="0.25">
      <c r="A150" s="19">
        <v>20160805</v>
      </c>
      <c r="B150" s="19">
        <v>298</v>
      </c>
      <c r="C150" s="19">
        <v>74</v>
      </c>
      <c r="D150" s="19">
        <v>120</v>
      </c>
      <c r="E150" s="19">
        <v>149</v>
      </c>
      <c r="F150" s="19">
        <v>29</v>
      </c>
      <c r="G150" s="19">
        <v>235</v>
      </c>
      <c r="H150" s="19">
        <v>72</v>
      </c>
      <c r="I150" s="19">
        <v>120</v>
      </c>
      <c r="J150" s="19">
        <v>149</v>
      </c>
      <c r="K150" s="19">
        <v>29</v>
      </c>
      <c r="L150" s="19">
        <v>198683.64670000001</v>
      </c>
      <c r="M150" s="19">
        <v>57001.528200000001</v>
      </c>
      <c r="N150" s="19">
        <v>65</v>
      </c>
      <c r="O150" s="19">
        <v>298</v>
      </c>
      <c r="P150" s="19">
        <v>74</v>
      </c>
      <c r="Q150" s="19">
        <v>120</v>
      </c>
      <c r="R150" s="19">
        <v>149</v>
      </c>
      <c r="S150" s="19">
        <v>29</v>
      </c>
      <c r="T150" s="19">
        <v>235</v>
      </c>
      <c r="U150" s="19">
        <v>72</v>
      </c>
      <c r="V150" s="19">
        <v>120</v>
      </c>
      <c r="W150" s="19">
        <v>92</v>
      </c>
      <c r="X150" s="19">
        <v>23</v>
      </c>
      <c r="Y150" s="19">
        <v>4</v>
      </c>
      <c r="Z150" s="19">
        <v>198683.64670000001</v>
      </c>
      <c r="AA150" s="19">
        <v>57001.528200000001</v>
      </c>
      <c r="AB150" s="19">
        <v>65</v>
      </c>
      <c r="AC150" s="19">
        <v>2.2011862500000001</v>
      </c>
      <c r="AD150" s="19">
        <v>-0.86243875000000003</v>
      </c>
      <c r="AE150" s="19">
        <v>71</v>
      </c>
      <c r="AF150" s="19">
        <v>4</v>
      </c>
      <c r="AG150">
        <f>Table5[[#This Row],[VAN_deliverywieghtPerCapacity]]/Table5[[#This Row],[NumberOfusedVans]]</f>
        <v>0.55029656250000003</v>
      </c>
      <c r="AH150">
        <f>ABS(Table5[[#This Row],[VAN_pickUpWieghtPerCapacity]])/Table5[[#This Row],[NumberOfusedVans]]</f>
        <v>0.21560968750000001</v>
      </c>
    </row>
    <row r="151" spans="1:34" x14ac:dyDescent="0.25">
      <c r="A151" s="19">
        <v>20160808</v>
      </c>
      <c r="B151" s="19">
        <v>295</v>
      </c>
      <c r="C151" s="19">
        <v>60</v>
      </c>
      <c r="D151" s="19">
        <v>195</v>
      </c>
      <c r="E151" s="19">
        <v>83</v>
      </c>
      <c r="F151" s="19">
        <v>17</v>
      </c>
      <c r="G151" s="19">
        <v>289</v>
      </c>
      <c r="H151" s="19">
        <v>58</v>
      </c>
      <c r="I151" s="19">
        <v>195</v>
      </c>
      <c r="J151" s="19">
        <v>83</v>
      </c>
      <c r="K151" s="19">
        <v>17</v>
      </c>
      <c r="L151" s="19">
        <v>385411.72110000002</v>
      </c>
      <c r="M151" s="19">
        <v>80407.054900000003</v>
      </c>
      <c r="N151" s="19">
        <v>8</v>
      </c>
      <c r="O151" s="19">
        <v>295</v>
      </c>
      <c r="P151" s="19">
        <v>60</v>
      </c>
      <c r="Q151" s="19">
        <v>195</v>
      </c>
      <c r="R151" s="19">
        <v>83</v>
      </c>
      <c r="S151" s="19">
        <v>17</v>
      </c>
      <c r="T151" s="19">
        <v>289</v>
      </c>
      <c r="U151" s="19">
        <v>58</v>
      </c>
      <c r="V151" s="19">
        <v>195</v>
      </c>
      <c r="W151" s="19">
        <v>83</v>
      </c>
      <c r="X151" s="19">
        <v>11</v>
      </c>
      <c r="Y151" s="19">
        <v>4</v>
      </c>
      <c r="Z151" s="19">
        <v>385411.72110000002</v>
      </c>
      <c r="AA151" s="19">
        <v>80407.054900000003</v>
      </c>
      <c r="AB151" s="19">
        <v>8</v>
      </c>
      <c r="AC151" s="19">
        <v>2.7483087500000001</v>
      </c>
      <c r="AD151" s="19">
        <v>-0.58245875000000003</v>
      </c>
      <c r="AE151" s="19">
        <v>46</v>
      </c>
      <c r="AF151" s="19">
        <v>4</v>
      </c>
      <c r="AG151">
        <f>Table5[[#This Row],[VAN_deliverywieghtPerCapacity]]/Table5[[#This Row],[NumberOfusedVans]]</f>
        <v>0.68707718750000002</v>
      </c>
      <c r="AH151">
        <f>ABS(Table5[[#This Row],[VAN_pickUpWieghtPerCapacity]])/Table5[[#This Row],[NumberOfusedVans]]</f>
        <v>0.14561468750000001</v>
      </c>
    </row>
    <row r="152" spans="1:34" x14ac:dyDescent="0.25">
      <c r="A152" s="19">
        <v>20160809</v>
      </c>
      <c r="B152" s="19">
        <v>203</v>
      </c>
      <c r="C152" s="19">
        <v>50</v>
      </c>
      <c r="D152" s="19">
        <v>84</v>
      </c>
      <c r="E152" s="19">
        <v>106</v>
      </c>
      <c r="F152" s="19">
        <v>13</v>
      </c>
      <c r="G152" s="19">
        <v>191</v>
      </c>
      <c r="H152" s="19">
        <v>48</v>
      </c>
      <c r="I152" s="19">
        <v>84</v>
      </c>
      <c r="J152" s="19">
        <v>106</v>
      </c>
      <c r="K152" s="19">
        <v>13</v>
      </c>
      <c r="L152" s="19">
        <v>197303.1096</v>
      </c>
      <c r="M152" s="19">
        <v>48597.279869999998</v>
      </c>
      <c r="N152" s="19">
        <v>14</v>
      </c>
      <c r="O152" s="19">
        <v>203</v>
      </c>
      <c r="P152" s="19">
        <v>50</v>
      </c>
      <c r="Q152" s="19">
        <v>84</v>
      </c>
      <c r="R152" s="19">
        <v>106</v>
      </c>
      <c r="S152" s="19">
        <v>13</v>
      </c>
      <c r="T152" s="19">
        <v>191</v>
      </c>
      <c r="U152" s="19">
        <v>48</v>
      </c>
      <c r="V152" s="19">
        <v>84</v>
      </c>
      <c r="W152" s="19">
        <v>100</v>
      </c>
      <c r="X152" s="19">
        <v>7</v>
      </c>
      <c r="Y152" s="19">
        <v>3</v>
      </c>
      <c r="Z152" s="19">
        <v>197303.1096</v>
      </c>
      <c r="AA152" s="19">
        <v>48597.279869999998</v>
      </c>
      <c r="AB152" s="19">
        <v>14</v>
      </c>
      <c r="AC152" s="19">
        <v>2.0317937499999998</v>
      </c>
      <c r="AD152" s="19">
        <v>-0.31839875000000001</v>
      </c>
      <c r="AE152" s="19">
        <v>48</v>
      </c>
      <c r="AF152" s="19">
        <v>3</v>
      </c>
      <c r="AG152">
        <f>Table5[[#This Row],[VAN_deliverywieghtPerCapacity]]/Table5[[#This Row],[NumberOfusedVans]]</f>
        <v>0.67726458333333328</v>
      </c>
      <c r="AH152">
        <f>ABS(Table5[[#This Row],[VAN_pickUpWieghtPerCapacity]])/Table5[[#This Row],[NumberOfusedVans]]</f>
        <v>0.10613291666666667</v>
      </c>
    </row>
    <row r="153" spans="1:34" x14ac:dyDescent="0.25">
      <c r="A153" s="19">
        <v>20160810</v>
      </c>
      <c r="B153" s="19">
        <v>196</v>
      </c>
      <c r="C153" s="19">
        <v>62</v>
      </c>
      <c r="D153" s="19">
        <v>102</v>
      </c>
      <c r="E153" s="19">
        <v>77</v>
      </c>
      <c r="F153" s="19">
        <v>17</v>
      </c>
      <c r="G153" s="19">
        <v>190</v>
      </c>
      <c r="H153" s="19">
        <v>60</v>
      </c>
      <c r="I153" s="19">
        <v>102</v>
      </c>
      <c r="J153" s="19">
        <v>77</v>
      </c>
      <c r="K153" s="19">
        <v>17</v>
      </c>
      <c r="L153" s="19">
        <v>180455.57699999999</v>
      </c>
      <c r="M153" s="19">
        <v>46601.001929999999</v>
      </c>
      <c r="N153" s="19">
        <v>8</v>
      </c>
      <c r="O153" s="19">
        <v>196</v>
      </c>
      <c r="P153" s="19">
        <v>62</v>
      </c>
      <c r="Q153" s="19">
        <v>102</v>
      </c>
      <c r="R153" s="19">
        <v>77</v>
      </c>
      <c r="S153" s="19">
        <v>17</v>
      </c>
      <c r="T153" s="19">
        <v>190</v>
      </c>
      <c r="U153" s="19">
        <v>60</v>
      </c>
      <c r="V153" s="19">
        <v>102</v>
      </c>
      <c r="W153" s="19">
        <v>77</v>
      </c>
      <c r="X153" s="19">
        <v>11</v>
      </c>
      <c r="Y153" s="19">
        <v>3</v>
      </c>
      <c r="Z153" s="19">
        <v>180455.57699999999</v>
      </c>
      <c r="AA153" s="19">
        <v>46601.001929999999</v>
      </c>
      <c r="AB153" s="19">
        <v>8</v>
      </c>
      <c r="AC153" s="19">
        <v>2.3039112500000001</v>
      </c>
      <c r="AD153" s="19">
        <v>-0.44776624999999998</v>
      </c>
      <c r="AE153" s="19">
        <v>47</v>
      </c>
      <c r="AF153" s="19">
        <v>3</v>
      </c>
      <c r="AG153">
        <f>Table5[[#This Row],[VAN_deliverywieghtPerCapacity]]/Table5[[#This Row],[NumberOfusedVans]]</f>
        <v>0.76797041666666666</v>
      </c>
      <c r="AH153">
        <f>ABS(Table5[[#This Row],[VAN_pickUpWieghtPerCapacity]])/Table5[[#This Row],[NumberOfusedVans]]</f>
        <v>0.14925541666666667</v>
      </c>
    </row>
    <row r="154" spans="1:34" x14ac:dyDescent="0.25">
      <c r="A154" s="19">
        <v>20160811</v>
      </c>
      <c r="B154" s="19">
        <v>278</v>
      </c>
      <c r="C154" s="19">
        <v>61</v>
      </c>
      <c r="D154" s="19">
        <v>92</v>
      </c>
      <c r="E154" s="19">
        <v>140</v>
      </c>
      <c r="F154" s="19">
        <v>46</v>
      </c>
      <c r="G154" s="19">
        <v>261</v>
      </c>
      <c r="H154" s="19">
        <v>59</v>
      </c>
      <c r="I154" s="19">
        <v>92</v>
      </c>
      <c r="J154" s="19">
        <v>140</v>
      </c>
      <c r="K154" s="19">
        <v>46</v>
      </c>
      <c r="L154" s="19">
        <v>224405.54920000001</v>
      </c>
      <c r="M154" s="19">
        <v>60876.499430000003</v>
      </c>
      <c r="N154" s="19">
        <v>19</v>
      </c>
      <c r="O154" s="19">
        <v>278</v>
      </c>
      <c r="P154" s="19">
        <v>61</v>
      </c>
      <c r="Q154" s="19">
        <v>92</v>
      </c>
      <c r="R154" s="19">
        <v>140</v>
      </c>
      <c r="S154" s="19">
        <v>46</v>
      </c>
      <c r="T154" s="19">
        <v>261</v>
      </c>
      <c r="U154" s="19">
        <v>59</v>
      </c>
      <c r="V154" s="19">
        <v>92</v>
      </c>
      <c r="W154" s="19">
        <v>129</v>
      </c>
      <c r="X154" s="19">
        <v>40</v>
      </c>
      <c r="Y154" s="19">
        <v>4</v>
      </c>
      <c r="Z154" s="19">
        <v>224405.54920000001</v>
      </c>
      <c r="AA154" s="19">
        <v>60876.499430000003</v>
      </c>
      <c r="AB154" s="19">
        <v>19</v>
      </c>
      <c r="AC154" s="19">
        <v>2.5948012500000002</v>
      </c>
      <c r="AD154" s="19">
        <v>-0.30566375000000001</v>
      </c>
      <c r="AE154" s="19">
        <v>55</v>
      </c>
      <c r="AF154" s="19">
        <v>4</v>
      </c>
      <c r="AG154">
        <f>Table5[[#This Row],[VAN_deliverywieghtPerCapacity]]/Table5[[#This Row],[NumberOfusedVans]]</f>
        <v>0.64870031250000004</v>
      </c>
      <c r="AH154">
        <f>ABS(Table5[[#This Row],[VAN_pickUpWieghtPerCapacity]])/Table5[[#This Row],[NumberOfusedVans]]</f>
        <v>7.6415937500000003E-2</v>
      </c>
    </row>
    <row r="155" spans="1:34" x14ac:dyDescent="0.25">
      <c r="A155" s="19">
        <v>20160812</v>
      </c>
      <c r="B155" s="19">
        <v>287</v>
      </c>
      <c r="C155" s="19">
        <v>63</v>
      </c>
      <c r="D155" s="19">
        <v>116</v>
      </c>
      <c r="E155" s="19">
        <v>136</v>
      </c>
      <c r="F155" s="19">
        <v>35</v>
      </c>
      <c r="G155" s="19">
        <v>263</v>
      </c>
      <c r="H155" s="19">
        <v>61</v>
      </c>
      <c r="I155" s="19">
        <v>116</v>
      </c>
      <c r="J155" s="19">
        <v>136</v>
      </c>
      <c r="K155" s="19">
        <v>35</v>
      </c>
      <c r="L155" s="19">
        <v>249551.6349</v>
      </c>
      <c r="M155" s="19">
        <v>67099.647140000001</v>
      </c>
      <c r="N155" s="19">
        <v>26</v>
      </c>
      <c r="O155" s="19">
        <v>287</v>
      </c>
      <c r="P155" s="19">
        <v>63</v>
      </c>
      <c r="Q155" s="19">
        <v>116</v>
      </c>
      <c r="R155" s="19">
        <v>136</v>
      </c>
      <c r="S155" s="19">
        <v>35</v>
      </c>
      <c r="T155" s="19">
        <v>263</v>
      </c>
      <c r="U155" s="19">
        <v>61</v>
      </c>
      <c r="V155" s="19">
        <v>116</v>
      </c>
      <c r="W155" s="19">
        <v>118</v>
      </c>
      <c r="X155" s="19">
        <v>29</v>
      </c>
      <c r="Y155" s="19">
        <v>3</v>
      </c>
      <c r="Z155" s="19">
        <v>249551.6349</v>
      </c>
      <c r="AA155" s="19">
        <v>67099.647140000001</v>
      </c>
      <c r="AB155" s="19">
        <v>26</v>
      </c>
      <c r="AC155" s="19">
        <v>2.5276049999999999</v>
      </c>
      <c r="AD155" s="19">
        <v>-0.26960499999999998</v>
      </c>
      <c r="AE155" s="19">
        <v>71</v>
      </c>
      <c r="AF155" s="19">
        <v>3</v>
      </c>
      <c r="AG155">
        <f>Table5[[#This Row],[VAN_deliverywieghtPerCapacity]]/Table5[[#This Row],[NumberOfusedVans]]</f>
        <v>0.84253499999999992</v>
      </c>
      <c r="AH155">
        <f>ABS(Table5[[#This Row],[VAN_pickUpWieghtPerCapacity]])/Table5[[#This Row],[NumberOfusedVans]]</f>
        <v>8.9868333333333328E-2</v>
      </c>
    </row>
    <row r="156" spans="1:34" x14ac:dyDescent="0.25">
      <c r="A156" s="19">
        <v>20160815</v>
      </c>
      <c r="B156" s="19">
        <v>423</v>
      </c>
      <c r="C156" s="19">
        <v>88</v>
      </c>
      <c r="D156" s="19">
        <v>218</v>
      </c>
      <c r="E156" s="19">
        <v>166</v>
      </c>
      <c r="F156" s="19">
        <v>39</v>
      </c>
      <c r="G156" s="19">
        <v>417</v>
      </c>
      <c r="H156" s="19">
        <v>86</v>
      </c>
      <c r="I156" s="19">
        <v>218</v>
      </c>
      <c r="J156" s="19">
        <v>166</v>
      </c>
      <c r="K156" s="19">
        <v>39</v>
      </c>
      <c r="L156" s="19">
        <v>364415.65669999999</v>
      </c>
      <c r="M156" s="19">
        <v>99157.409109999993</v>
      </c>
      <c r="N156" s="19">
        <v>8</v>
      </c>
      <c r="O156" s="19">
        <v>423</v>
      </c>
      <c r="P156" s="19">
        <v>88</v>
      </c>
      <c r="Q156" s="19">
        <v>218</v>
      </c>
      <c r="R156" s="19">
        <v>166</v>
      </c>
      <c r="S156" s="19">
        <v>39</v>
      </c>
      <c r="T156" s="19">
        <v>417</v>
      </c>
      <c r="U156" s="19">
        <v>86</v>
      </c>
      <c r="V156" s="19">
        <v>218</v>
      </c>
      <c r="W156" s="19">
        <v>166</v>
      </c>
      <c r="X156" s="19">
        <v>33</v>
      </c>
      <c r="Y156" s="19">
        <v>5</v>
      </c>
      <c r="Z156" s="19">
        <v>364415.65669999999</v>
      </c>
      <c r="AA156" s="19">
        <v>99157.409109999993</v>
      </c>
      <c r="AB156" s="19">
        <v>8</v>
      </c>
      <c r="AC156" s="19">
        <v>4.1604012499999996</v>
      </c>
      <c r="AD156" s="19">
        <v>-0.69473375000000004</v>
      </c>
      <c r="AE156" s="19">
        <v>82</v>
      </c>
      <c r="AF156" s="19">
        <v>5</v>
      </c>
      <c r="AG156">
        <f>Table5[[#This Row],[VAN_deliverywieghtPerCapacity]]/Table5[[#This Row],[NumberOfusedVans]]</f>
        <v>0.83208024999999997</v>
      </c>
      <c r="AH156">
        <f>ABS(Table5[[#This Row],[VAN_pickUpWieghtPerCapacity]])/Table5[[#This Row],[NumberOfusedVans]]</f>
        <v>0.13894675000000001</v>
      </c>
    </row>
    <row r="157" spans="1:34" x14ac:dyDescent="0.25">
      <c r="A157" s="19">
        <v>20160816</v>
      </c>
      <c r="B157" s="19">
        <v>313</v>
      </c>
      <c r="C157" s="19">
        <v>82</v>
      </c>
      <c r="D157" s="19">
        <v>162</v>
      </c>
      <c r="E157" s="19">
        <v>131</v>
      </c>
      <c r="F157" s="19">
        <v>20</v>
      </c>
      <c r="G157" s="19">
        <v>307</v>
      </c>
      <c r="H157" s="19">
        <v>80</v>
      </c>
      <c r="I157" s="19">
        <v>162</v>
      </c>
      <c r="J157" s="19">
        <v>131</v>
      </c>
      <c r="K157" s="19">
        <v>20</v>
      </c>
      <c r="L157" s="19">
        <v>258447.2861</v>
      </c>
      <c r="M157" s="19">
        <v>73780.255749999997</v>
      </c>
      <c r="N157" s="19">
        <v>8</v>
      </c>
      <c r="O157" s="19">
        <v>313</v>
      </c>
      <c r="P157" s="19">
        <v>82</v>
      </c>
      <c r="Q157" s="19">
        <v>162</v>
      </c>
      <c r="R157" s="19">
        <v>131</v>
      </c>
      <c r="S157" s="19">
        <v>20</v>
      </c>
      <c r="T157" s="19">
        <v>307</v>
      </c>
      <c r="U157" s="19">
        <v>80</v>
      </c>
      <c r="V157" s="19">
        <v>162</v>
      </c>
      <c r="W157" s="19">
        <v>131</v>
      </c>
      <c r="X157" s="19">
        <v>14</v>
      </c>
      <c r="Y157" s="19">
        <v>4</v>
      </c>
      <c r="Z157" s="19">
        <v>258447.2861</v>
      </c>
      <c r="AA157" s="19">
        <v>73780.255749999997</v>
      </c>
      <c r="AB157" s="19">
        <v>8</v>
      </c>
      <c r="AC157" s="19">
        <v>1.91299625</v>
      </c>
      <c r="AD157" s="19">
        <v>-0.40339750000000002</v>
      </c>
      <c r="AE157" s="19">
        <v>92</v>
      </c>
      <c r="AF157" s="19">
        <v>4</v>
      </c>
      <c r="AG157">
        <f>Table5[[#This Row],[VAN_deliverywieghtPerCapacity]]/Table5[[#This Row],[NumberOfusedVans]]</f>
        <v>0.47824906249999999</v>
      </c>
      <c r="AH157">
        <f>ABS(Table5[[#This Row],[VAN_pickUpWieghtPerCapacity]])/Table5[[#This Row],[NumberOfusedVans]]</f>
        <v>0.100849375</v>
      </c>
    </row>
    <row r="158" spans="1:34" x14ac:dyDescent="0.25">
      <c r="A158" s="19">
        <v>20160817</v>
      </c>
      <c r="B158" s="19">
        <v>372</v>
      </c>
      <c r="C158" s="19">
        <v>76</v>
      </c>
      <c r="D158" s="19">
        <v>162</v>
      </c>
      <c r="E158" s="19">
        <v>166</v>
      </c>
      <c r="F158" s="19">
        <v>44</v>
      </c>
      <c r="G158" s="19">
        <v>319</v>
      </c>
      <c r="H158" s="19">
        <v>74</v>
      </c>
      <c r="I158" s="19">
        <v>162</v>
      </c>
      <c r="J158" s="19">
        <v>166</v>
      </c>
      <c r="K158" s="19">
        <v>44</v>
      </c>
      <c r="L158" s="19">
        <v>315605.23759999999</v>
      </c>
      <c r="M158" s="19">
        <v>79644.471380000003</v>
      </c>
      <c r="N158" s="19">
        <v>55</v>
      </c>
      <c r="O158" s="19">
        <v>372</v>
      </c>
      <c r="P158" s="19">
        <v>76</v>
      </c>
      <c r="Q158" s="19">
        <v>162</v>
      </c>
      <c r="R158" s="19">
        <v>166</v>
      </c>
      <c r="S158" s="19">
        <v>44</v>
      </c>
      <c r="T158" s="19">
        <v>319</v>
      </c>
      <c r="U158" s="19">
        <v>74</v>
      </c>
      <c r="V158" s="19">
        <v>162</v>
      </c>
      <c r="W158" s="19">
        <v>119</v>
      </c>
      <c r="X158" s="19">
        <v>38</v>
      </c>
      <c r="Y158" s="19">
        <v>4</v>
      </c>
      <c r="Z158" s="19">
        <v>315605.23759999999</v>
      </c>
      <c r="AA158" s="19">
        <v>79644.471380000003</v>
      </c>
      <c r="AB158" s="19">
        <v>55</v>
      </c>
      <c r="AC158" s="19">
        <v>2.4359299999999999</v>
      </c>
      <c r="AD158" s="19">
        <v>-0.32641750000000003</v>
      </c>
      <c r="AE158" s="19">
        <v>77</v>
      </c>
      <c r="AF158" s="19">
        <v>4</v>
      </c>
      <c r="AG158">
        <f>Table5[[#This Row],[VAN_deliverywieghtPerCapacity]]/Table5[[#This Row],[NumberOfusedVans]]</f>
        <v>0.60898249999999998</v>
      </c>
      <c r="AH158">
        <f>ABS(Table5[[#This Row],[VAN_pickUpWieghtPerCapacity]])/Table5[[#This Row],[NumberOfusedVans]]</f>
        <v>8.1604375000000007E-2</v>
      </c>
    </row>
    <row r="159" spans="1:34" x14ac:dyDescent="0.25">
      <c r="A159" s="19">
        <v>20160818</v>
      </c>
      <c r="B159" s="19">
        <v>420</v>
      </c>
      <c r="C159" s="19">
        <v>73</v>
      </c>
      <c r="D159" s="19">
        <v>205</v>
      </c>
      <c r="E159" s="19">
        <v>174</v>
      </c>
      <c r="F159" s="19">
        <v>41</v>
      </c>
      <c r="G159" s="19">
        <v>414</v>
      </c>
      <c r="H159" s="19">
        <v>71</v>
      </c>
      <c r="I159" s="19">
        <v>205</v>
      </c>
      <c r="J159" s="19">
        <v>174</v>
      </c>
      <c r="K159" s="19">
        <v>41</v>
      </c>
      <c r="L159" s="19">
        <v>331473.2635</v>
      </c>
      <c r="M159" s="19">
        <v>92232.593720000004</v>
      </c>
      <c r="N159" s="19">
        <v>8</v>
      </c>
      <c r="O159" s="19">
        <v>420</v>
      </c>
      <c r="P159" s="19">
        <v>73</v>
      </c>
      <c r="Q159" s="19">
        <v>205</v>
      </c>
      <c r="R159" s="19">
        <v>174</v>
      </c>
      <c r="S159" s="19">
        <v>41</v>
      </c>
      <c r="T159" s="19">
        <v>414</v>
      </c>
      <c r="U159" s="19">
        <v>71</v>
      </c>
      <c r="V159" s="19">
        <v>205</v>
      </c>
      <c r="W159" s="19">
        <v>174</v>
      </c>
      <c r="X159" s="19">
        <v>35</v>
      </c>
      <c r="Y159" s="19">
        <v>5</v>
      </c>
      <c r="Z159" s="19">
        <v>331473.2635</v>
      </c>
      <c r="AA159" s="19">
        <v>92232.593720000004</v>
      </c>
      <c r="AB159" s="19">
        <v>8</v>
      </c>
      <c r="AC159" s="19">
        <v>2.98759</v>
      </c>
      <c r="AD159" s="19">
        <v>-0.31972875000000001</v>
      </c>
      <c r="AE159" s="19">
        <v>84</v>
      </c>
      <c r="AF159" s="19">
        <v>5</v>
      </c>
      <c r="AG159">
        <f>Table5[[#This Row],[VAN_deliverywieghtPerCapacity]]/Table5[[#This Row],[NumberOfusedVans]]</f>
        <v>0.59751799999999999</v>
      </c>
      <c r="AH159">
        <f>ABS(Table5[[#This Row],[VAN_pickUpWieghtPerCapacity]])/Table5[[#This Row],[NumberOfusedVans]]</f>
        <v>6.3945749999999996E-2</v>
      </c>
    </row>
    <row r="160" spans="1:34" x14ac:dyDescent="0.25">
      <c r="A160" s="19">
        <v>20160819</v>
      </c>
      <c r="B160" s="19">
        <v>333</v>
      </c>
      <c r="C160" s="19">
        <v>80</v>
      </c>
      <c r="D160" s="19">
        <v>146</v>
      </c>
      <c r="E160" s="19">
        <v>155</v>
      </c>
      <c r="F160" s="19">
        <v>32</v>
      </c>
      <c r="G160" s="19">
        <v>325</v>
      </c>
      <c r="H160" s="19">
        <v>78</v>
      </c>
      <c r="I160" s="19">
        <v>146</v>
      </c>
      <c r="J160" s="19">
        <v>155</v>
      </c>
      <c r="K160" s="19">
        <v>32</v>
      </c>
      <c r="L160" s="19">
        <v>403576.47580000001</v>
      </c>
      <c r="M160" s="19">
        <v>88761.882819999999</v>
      </c>
      <c r="N160" s="19">
        <v>10</v>
      </c>
      <c r="O160" s="19">
        <v>333</v>
      </c>
      <c r="P160" s="19">
        <v>80</v>
      </c>
      <c r="Q160" s="19">
        <v>146</v>
      </c>
      <c r="R160" s="19">
        <v>155</v>
      </c>
      <c r="S160" s="19">
        <v>32</v>
      </c>
      <c r="T160" s="19">
        <v>325</v>
      </c>
      <c r="U160" s="19">
        <v>78</v>
      </c>
      <c r="V160" s="19">
        <v>146</v>
      </c>
      <c r="W160" s="19">
        <v>153</v>
      </c>
      <c r="X160" s="19">
        <v>26</v>
      </c>
      <c r="Y160" s="19">
        <v>4</v>
      </c>
      <c r="Z160" s="19">
        <v>403576.47580000001</v>
      </c>
      <c r="AA160" s="19">
        <v>88761.882819999999</v>
      </c>
      <c r="AB160" s="19">
        <v>10</v>
      </c>
      <c r="AC160" s="19">
        <v>2.5098224999999998</v>
      </c>
      <c r="AD160" s="19">
        <v>-0.37942749999999997</v>
      </c>
      <c r="AE160" s="19">
        <v>69</v>
      </c>
      <c r="AF160" s="19">
        <v>4</v>
      </c>
      <c r="AG160">
        <f>Table5[[#This Row],[VAN_deliverywieghtPerCapacity]]/Table5[[#This Row],[NumberOfusedVans]]</f>
        <v>0.62745562499999996</v>
      </c>
      <c r="AH160">
        <f>ABS(Table5[[#This Row],[VAN_pickUpWieghtPerCapacity]])/Table5[[#This Row],[NumberOfusedVans]]</f>
        <v>9.4856874999999993E-2</v>
      </c>
    </row>
    <row r="161" spans="1:34" x14ac:dyDescent="0.25">
      <c r="A161" s="19">
        <v>20160822</v>
      </c>
      <c r="B161" s="19">
        <v>363</v>
      </c>
      <c r="C161" s="19">
        <v>117</v>
      </c>
      <c r="D161" s="19">
        <v>160</v>
      </c>
      <c r="E161" s="19">
        <v>167</v>
      </c>
      <c r="F161" s="19">
        <v>36</v>
      </c>
      <c r="G161" s="19">
        <v>332</v>
      </c>
      <c r="H161" s="19">
        <v>115</v>
      </c>
      <c r="I161" s="19">
        <v>160</v>
      </c>
      <c r="J161" s="19">
        <v>167</v>
      </c>
      <c r="K161" s="19">
        <v>36</v>
      </c>
      <c r="L161" s="19">
        <v>353122.65240000002</v>
      </c>
      <c r="M161" s="19">
        <v>91541.038709999993</v>
      </c>
      <c r="N161" s="19">
        <v>33</v>
      </c>
      <c r="O161" s="19">
        <v>363</v>
      </c>
      <c r="P161" s="19">
        <v>117</v>
      </c>
      <c r="Q161" s="19">
        <v>160</v>
      </c>
      <c r="R161" s="19">
        <v>167</v>
      </c>
      <c r="S161" s="19">
        <v>36</v>
      </c>
      <c r="T161" s="19">
        <v>332</v>
      </c>
      <c r="U161" s="19">
        <v>115</v>
      </c>
      <c r="V161" s="19">
        <v>160</v>
      </c>
      <c r="W161" s="19">
        <v>142</v>
      </c>
      <c r="X161" s="19">
        <v>30</v>
      </c>
      <c r="Y161" s="19">
        <v>6</v>
      </c>
      <c r="Z161" s="19">
        <v>353122.65240000002</v>
      </c>
      <c r="AA161" s="19">
        <v>91541.038709999993</v>
      </c>
      <c r="AB161" s="19">
        <v>33</v>
      </c>
      <c r="AC161" s="19">
        <v>3.08316875</v>
      </c>
      <c r="AD161" s="19">
        <v>-0.77870125000000001</v>
      </c>
      <c r="AE161" s="19">
        <v>85</v>
      </c>
      <c r="AF161" s="19">
        <v>6</v>
      </c>
      <c r="AG161">
        <f>Table5[[#This Row],[VAN_deliverywieghtPerCapacity]]/Table5[[#This Row],[NumberOfusedVans]]</f>
        <v>0.5138614583333333</v>
      </c>
      <c r="AH161">
        <f>ABS(Table5[[#This Row],[VAN_pickUpWieghtPerCapacity]])/Table5[[#This Row],[NumberOfusedVans]]</f>
        <v>0.12978354166666667</v>
      </c>
    </row>
    <row r="162" spans="1:34" x14ac:dyDescent="0.25">
      <c r="A162" s="19">
        <v>20160823</v>
      </c>
      <c r="B162" s="19">
        <v>322</v>
      </c>
      <c r="C162" s="19">
        <v>86</v>
      </c>
      <c r="D162" s="19">
        <v>154</v>
      </c>
      <c r="E162" s="19">
        <v>147</v>
      </c>
      <c r="F162" s="19">
        <v>21</v>
      </c>
      <c r="G162" s="19">
        <v>254</v>
      </c>
      <c r="H162" s="19">
        <v>84</v>
      </c>
      <c r="I162" s="19">
        <v>154</v>
      </c>
      <c r="J162" s="19">
        <v>147</v>
      </c>
      <c r="K162" s="19">
        <v>21</v>
      </c>
      <c r="L162" s="19">
        <v>330952.1495</v>
      </c>
      <c r="M162" s="19">
        <v>74425.693450000006</v>
      </c>
      <c r="N162" s="19">
        <v>70</v>
      </c>
      <c r="O162" s="19">
        <v>322</v>
      </c>
      <c r="P162" s="19">
        <v>86</v>
      </c>
      <c r="Q162" s="19">
        <v>154</v>
      </c>
      <c r="R162" s="19">
        <v>147</v>
      </c>
      <c r="S162" s="19">
        <v>21</v>
      </c>
      <c r="T162" s="19">
        <v>254</v>
      </c>
      <c r="U162" s="19">
        <v>84</v>
      </c>
      <c r="V162" s="19">
        <v>154</v>
      </c>
      <c r="W162" s="19">
        <v>85</v>
      </c>
      <c r="X162" s="19">
        <v>15</v>
      </c>
      <c r="Y162" s="19">
        <v>4</v>
      </c>
      <c r="Z162" s="19">
        <v>330952.1495</v>
      </c>
      <c r="AA162" s="19">
        <v>74425.693450000006</v>
      </c>
      <c r="AB162" s="19">
        <v>70</v>
      </c>
      <c r="AC162" s="19">
        <v>1.894115</v>
      </c>
      <c r="AD162" s="19">
        <v>-0.66946625000000004</v>
      </c>
      <c r="AE162" s="19">
        <v>68</v>
      </c>
      <c r="AF162" s="19">
        <v>4</v>
      </c>
      <c r="AG162">
        <f>Table5[[#This Row],[VAN_deliverywieghtPerCapacity]]/Table5[[#This Row],[NumberOfusedVans]]</f>
        <v>0.47352875</v>
      </c>
      <c r="AH162">
        <f>ABS(Table5[[#This Row],[VAN_pickUpWieghtPerCapacity]])/Table5[[#This Row],[NumberOfusedVans]]</f>
        <v>0.16736656250000001</v>
      </c>
    </row>
    <row r="163" spans="1:34" x14ac:dyDescent="0.25">
      <c r="A163" s="19">
        <v>20160824</v>
      </c>
      <c r="B163" s="19">
        <v>367</v>
      </c>
      <c r="C163" s="19">
        <v>86</v>
      </c>
      <c r="D163" s="19">
        <v>179</v>
      </c>
      <c r="E163" s="19">
        <v>151</v>
      </c>
      <c r="F163" s="19">
        <v>37</v>
      </c>
      <c r="G163" s="19">
        <v>316</v>
      </c>
      <c r="H163" s="19">
        <v>84</v>
      </c>
      <c r="I163" s="19">
        <v>179</v>
      </c>
      <c r="J163" s="19">
        <v>151</v>
      </c>
      <c r="K163" s="19">
        <v>37</v>
      </c>
      <c r="L163" s="19">
        <v>365266.03220000002</v>
      </c>
      <c r="M163" s="19">
        <v>85073.942899999995</v>
      </c>
      <c r="N163" s="19">
        <v>53</v>
      </c>
      <c r="O163" s="19">
        <v>367</v>
      </c>
      <c r="P163" s="19">
        <v>86</v>
      </c>
      <c r="Q163" s="19">
        <v>179</v>
      </c>
      <c r="R163" s="19">
        <v>151</v>
      </c>
      <c r="S163" s="19">
        <v>37</v>
      </c>
      <c r="T163" s="19">
        <v>316</v>
      </c>
      <c r="U163" s="19">
        <v>84</v>
      </c>
      <c r="V163" s="19">
        <v>179</v>
      </c>
      <c r="W163" s="19">
        <v>106</v>
      </c>
      <c r="X163" s="19">
        <v>31</v>
      </c>
      <c r="Y163" s="19">
        <v>5</v>
      </c>
      <c r="Z163" s="19">
        <v>365266.03220000002</v>
      </c>
      <c r="AA163" s="19">
        <v>85073.942899999995</v>
      </c>
      <c r="AB163" s="19">
        <v>53</v>
      </c>
      <c r="AC163" s="19">
        <v>3.0768325000000001</v>
      </c>
      <c r="AD163" s="19">
        <v>-0.92237875000000003</v>
      </c>
      <c r="AE163" s="19">
        <v>72</v>
      </c>
      <c r="AF163" s="19">
        <v>5</v>
      </c>
      <c r="AG163">
        <f>Table5[[#This Row],[VAN_deliverywieghtPerCapacity]]/Table5[[#This Row],[NumberOfusedVans]]</f>
        <v>0.61536650000000004</v>
      </c>
      <c r="AH163">
        <f>ABS(Table5[[#This Row],[VAN_pickUpWieghtPerCapacity]])/Table5[[#This Row],[NumberOfusedVans]]</f>
        <v>0.18447574999999999</v>
      </c>
    </row>
    <row r="164" spans="1:34" x14ac:dyDescent="0.25">
      <c r="A164" s="19">
        <v>20160825</v>
      </c>
      <c r="B164" s="19">
        <v>468</v>
      </c>
      <c r="C164" s="19">
        <v>99</v>
      </c>
      <c r="D164" s="19">
        <v>187</v>
      </c>
      <c r="E164" s="19">
        <v>210</v>
      </c>
      <c r="F164" s="19">
        <v>71</v>
      </c>
      <c r="G164" s="19">
        <v>449</v>
      </c>
      <c r="H164" s="19">
        <v>97</v>
      </c>
      <c r="I164" s="19">
        <v>187</v>
      </c>
      <c r="J164" s="19">
        <v>210</v>
      </c>
      <c r="K164" s="19">
        <v>71</v>
      </c>
      <c r="L164" s="19">
        <v>491138.84330000001</v>
      </c>
      <c r="M164" s="19">
        <v>117642.49589999999</v>
      </c>
      <c r="N164" s="19">
        <v>21</v>
      </c>
      <c r="O164" s="19">
        <v>468</v>
      </c>
      <c r="P164" s="19">
        <v>99</v>
      </c>
      <c r="Q164" s="19">
        <v>187</v>
      </c>
      <c r="R164" s="19">
        <v>210</v>
      </c>
      <c r="S164" s="19">
        <v>71</v>
      </c>
      <c r="T164" s="19">
        <v>449</v>
      </c>
      <c r="U164" s="19">
        <v>97</v>
      </c>
      <c r="V164" s="19">
        <v>187</v>
      </c>
      <c r="W164" s="19">
        <v>197</v>
      </c>
      <c r="X164" s="19">
        <v>65</v>
      </c>
      <c r="Y164" s="19">
        <v>6</v>
      </c>
      <c r="Z164" s="19">
        <v>491138.84330000001</v>
      </c>
      <c r="AA164" s="19">
        <v>117642.49589999999</v>
      </c>
      <c r="AB164" s="19">
        <v>21</v>
      </c>
      <c r="AC164" s="19">
        <v>3.9379287500000002</v>
      </c>
      <c r="AD164" s="19">
        <v>-0.64581999999999995</v>
      </c>
      <c r="AE164" s="19">
        <v>95</v>
      </c>
      <c r="AF164" s="19">
        <v>6</v>
      </c>
      <c r="AG164">
        <f>Table5[[#This Row],[VAN_deliverywieghtPerCapacity]]/Table5[[#This Row],[NumberOfusedVans]]</f>
        <v>0.65632145833333333</v>
      </c>
      <c r="AH164">
        <f>ABS(Table5[[#This Row],[VAN_pickUpWieghtPerCapacity]])/Table5[[#This Row],[NumberOfusedVans]]</f>
        <v>0.10763666666666666</v>
      </c>
    </row>
    <row r="165" spans="1:34" x14ac:dyDescent="0.25">
      <c r="A165" s="19">
        <v>20160826</v>
      </c>
      <c r="B165" s="19">
        <v>426</v>
      </c>
      <c r="C165" s="19">
        <v>96</v>
      </c>
      <c r="D165" s="19">
        <v>176</v>
      </c>
      <c r="E165" s="19">
        <v>192</v>
      </c>
      <c r="F165" s="19">
        <v>58</v>
      </c>
      <c r="G165" s="19">
        <v>407</v>
      </c>
      <c r="H165" s="19">
        <v>94</v>
      </c>
      <c r="I165" s="19">
        <v>176</v>
      </c>
      <c r="J165" s="19">
        <v>192</v>
      </c>
      <c r="K165" s="19">
        <v>58</v>
      </c>
      <c r="L165" s="19">
        <v>346685.34039999999</v>
      </c>
      <c r="M165" s="19">
        <v>97441.680640000006</v>
      </c>
      <c r="N165" s="19">
        <v>21</v>
      </c>
      <c r="O165" s="19">
        <v>426</v>
      </c>
      <c r="P165" s="19">
        <v>96</v>
      </c>
      <c r="Q165" s="19">
        <v>176</v>
      </c>
      <c r="R165" s="19">
        <v>192</v>
      </c>
      <c r="S165" s="19">
        <v>58</v>
      </c>
      <c r="T165" s="19">
        <v>407</v>
      </c>
      <c r="U165" s="19">
        <v>94</v>
      </c>
      <c r="V165" s="19">
        <v>176</v>
      </c>
      <c r="W165" s="19">
        <v>179</v>
      </c>
      <c r="X165" s="19">
        <v>52</v>
      </c>
      <c r="Y165" s="19">
        <v>6</v>
      </c>
      <c r="Z165" s="19">
        <v>346685.34039999999</v>
      </c>
      <c r="AA165" s="19">
        <v>97441.680640000006</v>
      </c>
      <c r="AB165" s="19">
        <v>21</v>
      </c>
      <c r="AC165" s="19">
        <v>4.11386875</v>
      </c>
      <c r="AD165" s="19">
        <v>-0.65713374999999996</v>
      </c>
      <c r="AE165" s="19">
        <v>116</v>
      </c>
      <c r="AF165" s="19">
        <v>6</v>
      </c>
      <c r="AG165">
        <f>Table5[[#This Row],[VAN_deliverywieghtPerCapacity]]/Table5[[#This Row],[NumberOfusedVans]]</f>
        <v>0.6856447916666667</v>
      </c>
      <c r="AH165">
        <f>ABS(Table5[[#This Row],[VAN_pickUpWieghtPerCapacity]])/Table5[[#This Row],[NumberOfusedVans]]</f>
        <v>0.10952229166666666</v>
      </c>
    </row>
    <row r="166" spans="1:34" x14ac:dyDescent="0.25">
      <c r="A166" s="19">
        <v>20160829</v>
      </c>
      <c r="B166" s="19">
        <v>475</v>
      </c>
      <c r="C166" s="19">
        <v>89</v>
      </c>
      <c r="D166" s="19">
        <v>237</v>
      </c>
      <c r="E166" s="19">
        <v>190</v>
      </c>
      <c r="F166" s="19">
        <v>48</v>
      </c>
      <c r="G166" s="19">
        <v>469</v>
      </c>
      <c r="H166" s="19">
        <v>87</v>
      </c>
      <c r="I166" s="19">
        <v>237</v>
      </c>
      <c r="J166" s="19">
        <v>190</v>
      </c>
      <c r="K166" s="19">
        <v>48</v>
      </c>
      <c r="L166" s="19">
        <v>404716.41950000002</v>
      </c>
      <c r="M166" s="19">
        <v>111064.47779999999</v>
      </c>
      <c r="N166" s="19">
        <v>8</v>
      </c>
      <c r="O166" s="19">
        <v>475</v>
      </c>
      <c r="P166" s="19">
        <v>89</v>
      </c>
      <c r="Q166" s="19">
        <v>237</v>
      </c>
      <c r="R166" s="19">
        <v>190</v>
      </c>
      <c r="S166" s="19">
        <v>48</v>
      </c>
      <c r="T166" s="19">
        <v>469</v>
      </c>
      <c r="U166" s="19">
        <v>87</v>
      </c>
      <c r="V166" s="19">
        <v>237</v>
      </c>
      <c r="W166" s="19">
        <v>190</v>
      </c>
      <c r="X166" s="19">
        <v>42</v>
      </c>
      <c r="Y166" s="19">
        <v>6</v>
      </c>
      <c r="Z166" s="19">
        <v>404716.41950000002</v>
      </c>
      <c r="AA166" s="19">
        <v>111064.47779999999</v>
      </c>
      <c r="AB166" s="19">
        <v>8</v>
      </c>
      <c r="AC166" s="19">
        <v>4.2999112500000001</v>
      </c>
      <c r="AD166" s="19">
        <v>-0.99096874999999995</v>
      </c>
      <c r="AE166" s="19">
        <v>78</v>
      </c>
      <c r="AF166" s="19">
        <v>6</v>
      </c>
      <c r="AG166">
        <f>Table5[[#This Row],[VAN_deliverywieghtPerCapacity]]/Table5[[#This Row],[NumberOfusedVans]]</f>
        <v>0.71665187500000005</v>
      </c>
      <c r="AH166">
        <f>ABS(Table5[[#This Row],[VAN_pickUpWieghtPerCapacity]])/Table5[[#This Row],[NumberOfusedVans]]</f>
        <v>0.16516145833333332</v>
      </c>
    </row>
    <row r="167" spans="1:34" x14ac:dyDescent="0.25">
      <c r="A167" s="19">
        <v>20160830</v>
      </c>
      <c r="B167" s="19">
        <v>244</v>
      </c>
      <c r="C167" s="19">
        <v>74</v>
      </c>
      <c r="D167" s="19">
        <v>146</v>
      </c>
      <c r="E167" s="19">
        <v>83</v>
      </c>
      <c r="F167" s="19">
        <v>15</v>
      </c>
      <c r="G167" s="19">
        <v>186</v>
      </c>
      <c r="H167" s="19">
        <v>72</v>
      </c>
      <c r="I167" s="19">
        <v>146</v>
      </c>
      <c r="J167" s="19">
        <v>83</v>
      </c>
      <c r="K167" s="19">
        <v>15</v>
      </c>
      <c r="L167" s="19">
        <v>195413.80129999999</v>
      </c>
      <c r="M167" s="19">
        <v>50827.242120000003</v>
      </c>
      <c r="N167" s="19">
        <v>60</v>
      </c>
      <c r="O167" s="19">
        <v>244</v>
      </c>
      <c r="P167" s="19">
        <v>74</v>
      </c>
      <c r="Q167" s="19">
        <v>146</v>
      </c>
      <c r="R167" s="19">
        <v>83</v>
      </c>
      <c r="S167" s="19">
        <v>15</v>
      </c>
      <c r="T167" s="19">
        <v>186</v>
      </c>
      <c r="U167" s="19">
        <v>72</v>
      </c>
      <c r="V167" s="19">
        <v>146</v>
      </c>
      <c r="W167" s="19">
        <v>31</v>
      </c>
      <c r="X167" s="19">
        <v>9</v>
      </c>
      <c r="Y167" s="19">
        <v>4</v>
      </c>
      <c r="Z167" s="19">
        <v>195413.80129999999</v>
      </c>
      <c r="AA167" s="19">
        <v>50827.242120000003</v>
      </c>
      <c r="AB167" s="19">
        <v>60</v>
      </c>
      <c r="AC167" s="19">
        <v>1.6787675</v>
      </c>
      <c r="AD167" s="19">
        <v>-0.75905</v>
      </c>
      <c r="AE167" s="19">
        <v>59</v>
      </c>
      <c r="AF167" s="19">
        <v>4</v>
      </c>
      <c r="AG167">
        <f>Table5[[#This Row],[VAN_deliverywieghtPerCapacity]]/Table5[[#This Row],[NumberOfusedVans]]</f>
        <v>0.41969187499999999</v>
      </c>
      <c r="AH167">
        <f>ABS(Table5[[#This Row],[VAN_pickUpWieghtPerCapacity]])/Table5[[#This Row],[NumberOfusedVans]]</f>
        <v>0.1897625</v>
      </c>
    </row>
    <row r="168" spans="1:34" x14ac:dyDescent="0.25">
      <c r="A168" s="19">
        <v>20160831</v>
      </c>
      <c r="B168" s="19">
        <v>328</v>
      </c>
      <c r="C168" s="19">
        <v>70</v>
      </c>
      <c r="D168" s="19">
        <v>166</v>
      </c>
      <c r="E168" s="19">
        <v>143</v>
      </c>
      <c r="F168" s="19">
        <v>19</v>
      </c>
      <c r="G168" s="19">
        <v>322</v>
      </c>
      <c r="H168" s="19">
        <v>68</v>
      </c>
      <c r="I168" s="19">
        <v>166</v>
      </c>
      <c r="J168" s="19">
        <v>143</v>
      </c>
      <c r="K168" s="19">
        <v>19</v>
      </c>
      <c r="L168" s="19">
        <v>252991.9339</v>
      </c>
      <c r="M168" s="19">
        <v>73649.274050000007</v>
      </c>
      <c r="N168" s="19">
        <v>8</v>
      </c>
      <c r="O168" s="19">
        <v>328</v>
      </c>
      <c r="P168" s="19">
        <v>70</v>
      </c>
      <c r="Q168" s="19">
        <v>166</v>
      </c>
      <c r="R168" s="19">
        <v>143</v>
      </c>
      <c r="S168" s="19">
        <v>19</v>
      </c>
      <c r="T168" s="19">
        <v>322</v>
      </c>
      <c r="U168" s="19">
        <v>68</v>
      </c>
      <c r="V168" s="19">
        <v>166</v>
      </c>
      <c r="W168" s="19">
        <v>143</v>
      </c>
      <c r="X168" s="19">
        <v>13</v>
      </c>
      <c r="Y168" s="19">
        <v>4</v>
      </c>
      <c r="Z168" s="19">
        <v>252991.9339</v>
      </c>
      <c r="AA168" s="19">
        <v>73649.274050000007</v>
      </c>
      <c r="AB168" s="19">
        <v>8</v>
      </c>
      <c r="AC168" s="19">
        <v>3.0002724999999999</v>
      </c>
      <c r="AD168" s="19">
        <v>-0.45527374999999998</v>
      </c>
      <c r="AE168" s="19">
        <v>59</v>
      </c>
      <c r="AF168" s="19">
        <v>4</v>
      </c>
      <c r="AG168">
        <f>Table5[[#This Row],[VAN_deliverywieghtPerCapacity]]/Table5[[#This Row],[NumberOfusedVans]]</f>
        <v>0.75006812499999997</v>
      </c>
      <c r="AH168">
        <f>ABS(Table5[[#This Row],[VAN_pickUpWieghtPerCapacity]])/Table5[[#This Row],[NumberOfusedVans]]</f>
        <v>0.11381843749999999</v>
      </c>
    </row>
    <row r="169" spans="1:34" x14ac:dyDescent="0.25">
      <c r="A169" s="19">
        <v>20160901</v>
      </c>
      <c r="B169" s="19">
        <v>259</v>
      </c>
      <c r="C169" s="19">
        <v>65</v>
      </c>
      <c r="D169" s="19">
        <v>103</v>
      </c>
      <c r="E169" s="19">
        <v>135</v>
      </c>
      <c r="F169" s="19">
        <v>21</v>
      </c>
      <c r="G169" s="19">
        <v>227</v>
      </c>
      <c r="H169" s="19">
        <v>63</v>
      </c>
      <c r="I169" s="19">
        <v>103</v>
      </c>
      <c r="J169" s="19">
        <v>135</v>
      </c>
      <c r="K169" s="19">
        <v>21</v>
      </c>
      <c r="L169" s="19">
        <v>233419.12349999999</v>
      </c>
      <c r="M169" s="19">
        <v>59887.721109999999</v>
      </c>
      <c r="N169" s="19">
        <v>34</v>
      </c>
      <c r="O169" s="19">
        <v>259</v>
      </c>
      <c r="P169" s="19">
        <v>65</v>
      </c>
      <c r="Q169" s="19">
        <v>103</v>
      </c>
      <c r="R169" s="19">
        <v>135</v>
      </c>
      <c r="S169" s="19">
        <v>21</v>
      </c>
      <c r="T169" s="19">
        <v>227</v>
      </c>
      <c r="U169" s="19">
        <v>63</v>
      </c>
      <c r="V169" s="19">
        <v>103</v>
      </c>
      <c r="W169" s="19">
        <v>109</v>
      </c>
      <c r="X169" s="19">
        <v>15</v>
      </c>
      <c r="Y169" s="19">
        <v>4</v>
      </c>
      <c r="Z169" s="19">
        <v>233419.12349999999</v>
      </c>
      <c r="AA169" s="19">
        <v>59887.721109999999</v>
      </c>
      <c r="AB169" s="19">
        <v>34</v>
      </c>
      <c r="AC169" s="19">
        <v>3.0088325</v>
      </c>
      <c r="AD169" s="19">
        <v>-0.38260125</v>
      </c>
      <c r="AE169" s="19">
        <v>56</v>
      </c>
      <c r="AF169" s="19">
        <v>4</v>
      </c>
      <c r="AG169">
        <f>Table5[[#This Row],[VAN_deliverywieghtPerCapacity]]/Table5[[#This Row],[NumberOfusedVans]]</f>
        <v>0.75220812500000001</v>
      </c>
      <c r="AH169">
        <f>ABS(Table5[[#This Row],[VAN_pickUpWieghtPerCapacity]])/Table5[[#This Row],[NumberOfusedVans]]</f>
        <v>9.5650312500000001E-2</v>
      </c>
    </row>
    <row r="170" spans="1:34" x14ac:dyDescent="0.25">
      <c r="A170" s="19">
        <v>20160902</v>
      </c>
      <c r="B170" s="19">
        <v>344</v>
      </c>
      <c r="C170" s="19">
        <v>67</v>
      </c>
      <c r="D170" s="19">
        <v>150</v>
      </c>
      <c r="E170" s="19">
        <v>175</v>
      </c>
      <c r="F170" s="19">
        <v>19</v>
      </c>
      <c r="G170" s="19">
        <v>316</v>
      </c>
      <c r="H170" s="19">
        <v>65</v>
      </c>
      <c r="I170" s="19">
        <v>150</v>
      </c>
      <c r="J170" s="19">
        <v>175</v>
      </c>
      <c r="K170" s="19">
        <v>19</v>
      </c>
      <c r="L170" s="19">
        <v>242339.5871</v>
      </c>
      <c r="M170" s="19">
        <v>69930.562839999999</v>
      </c>
      <c r="N170" s="19">
        <v>30</v>
      </c>
      <c r="O170" s="19">
        <v>344</v>
      </c>
      <c r="P170" s="19">
        <v>67</v>
      </c>
      <c r="Q170" s="19">
        <v>150</v>
      </c>
      <c r="R170" s="19">
        <v>175</v>
      </c>
      <c r="S170" s="19">
        <v>19</v>
      </c>
      <c r="T170" s="19">
        <v>316</v>
      </c>
      <c r="U170" s="19">
        <v>65</v>
      </c>
      <c r="V170" s="19">
        <v>150</v>
      </c>
      <c r="W170" s="19">
        <v>153</v>
      </c>
      <c r="X170" s="19">
        <v>13</v>
      </c>
      <c r="Y170" s="19">
        <v>5</v>
      </c>
      <c r="Z170" s="19">
        <v>242339.5871</v>
      </c>
      <c r="AA170" s="19">
        <v>69930.562839999999</v>
      </c>
      <c r="AB170" s="19">
        <v>30</v>
      </c>
      <c r="AC170" s="19">
        <v>3.14846125</v>
      </c>
      <c r="AD170" s="19">
        <v>-0.39852500000000002</v>
      </c>
      <c r="AE170" s="19">
        <v>70</v>
      </c>
      <c r="AF170" s="19">
        <v>5</v>
      </c>
      <c r="AG170">
        <f>Table5[[#This Row],[VAN_deliverywieghtPerCapacity]]/Table5[[#This Row],[NumberOfusedVans]]</f>
        <v>0.62969224999999995</v>
      </c>
      <c r="AH170">
        <f>ABS(Table5[[#This Row],[VAN_pickUpWieghtPerCapacity]])/Table5[[#This Row],[NumberOfusedVans]]</f>
        <v>7.9704999999999998E-2</v>
      </c>
    </row>
    <row r="171" spans="1:34" x14ac:dyDescent="0.25">
      <c r="A171" s="19">
        <v>20160905</v>
      </c>
      <c r="B171" s="19">
        <v>440</v>
      </c>
      <c r="C171" s="19">
        <v>95</v>
      </c>
      <c r="D171" s="19">
        <v>161</v>
      </c>
      <c r="E171" s="19">
        <v>194</v>
      </c>
      <c r="F171" s="19">
        <v>85</v>
      </c>
      <c r="G171" s="19">
        <v>434</v>
      </c>
      <c r="H171" s="19">
        <v>93</v>
      </c>
      <c r="I171" s="19">
        <v>161</v>
      </c>
      <c r="J171" s="19">
        <v>194</v>
      </c>
      <c r="K171" s="19">
        <v>85</v>
      </c>
      <c r="L171" s="19">
        <v>321617.08370000002</v>
      </c>
      <c r="M171" s="19">
        <v>98185.537540000005</v>
      </c>
      <c r="N171" s="19">
        <v>8</v>
      </c>
      <c r="O171" s="19">
        <v>440</v>
      </c>
      <c r="P171" s="19">
        <v>95</v>
      </c>
      <c r="Q171" s="19">
        <v>161</v>
      </c>
      <c r="R171" s="19">
        <v>194</v>
      </c>
      <c r="S171" s="19">
        <v>85</v>
      </c>
      <c r="T171" s="19">
        <v>434</v>
      </c>
      <c r="U171" s="19">
        <v>93</v>
      </c>
      <c r="V171" s="19">
        <v>161</v>
      </c>
      <c r="W171" s="19">
        <v>194</v>
      </c>
      <c r="X171" s="19">
        <v>79</v>
      </c>
      <c r="Y171" s="19">
        <v>5</v>
      </c>
      <c r="Z171" s="19">
        <v>321617.08370000002</v>
      </c>
      <c r="AA171" s="19">
        <v>98185.537540000005</v>
      </c>
      <c r="AB171" s="19">
        <v>8</v>
      </c>
      <c r="AC171" s="19">
        <v>4.53311625</v>
      </c>
      <c r="AD171" s="19">
        <v>-0.65134124999999998</v>
      </c>
      <c r="AE171" s="19">
        <v>96</v>
      </c>
      <c r="AF171" s="19">
        <v>5</v>
      </c>
      <c r="AG171">
        <f>Table5[[#This Row],[VAN_deliverywieghtPerCapacity]]/Table5[[#This Row],[NumberOfusedVans]]</f>
        <v>0.90662324999999999</v>
      </c>
      <c r="AH171">
        <f>ABS(Table5[[#This Row],[VAN_pickUpWieghtPerCapacity]])/Table5[[#This Row],[NumberOfusedVans]]</f>
        <v>0.13026825</v>
      </c>
    </row>
    <row r="172" spans="1:34" x14ac:dyDescent="0.25">
      <c r="A172" s="19">
        <v>20160906</v>
      </c>
      <c r="B172" s="19">
        <v>335</v>
      </c>
      <c r="C172" s="19">
        <v>89</v>
      </c>
      <c r="D172" s="19">
        <v>147</v>
      </c>
      <c r="E172" s="19">
        <v>169</v>
      </c>
      <c r="F172" s="19">
        <v>19</v>
      </c>
      <c r="G172" s="19">
        <v>329</v>
      </c>
      <c r="H172" s="19">
        <v>87</v>
      </c>
      <c r="I172" s="19">
        <v>147</v>
      </c>
      <c r="J172" s="19">
        <v>169</v>
      </c>
      <c r="K172" s="19">
        <v>19</v>
      </c>
      <c r="L172" s="19">
        <v>306406.04300000001</v>
      </c>
      <c r="M172" s="19">
        <v>79776.543869999994</v>
      </c>
      <c r="N172" s="19">
        <v>8</v>
      </c>
      <c r="O172" s="19">
        <v>335</v>
      </c>
      <c r="P172" s="19">
        <v>89</v>
      </c>
      <c r="Q172" s="19">
        <v>147</v>
      </c>
      <c r="R172" s="19">
        <v>169</v>
      </c>
      <c r="S172" s="19">
        <v>19</v>
      </c>
      <c r="T172" s="19">
        <v>329</v>
      </c>
      <c r="U172" s="19">
        <v>87</v>
      </c>
      <c r="V172" s="19">
        <v>147</v>
      </c>
      <c r="W172" s="19">
        <v>169</v>
      </c>
      <c r="X172" s="19">
        <v>13</v>
      </c>
      <c r="Y172" s="19">
        <v>4</v>
      </c>
      <c r="Z172" s="19">
        <v>306406.04300000001</v>
      </c>
      <c r="AA172" s="19">
        <v>79776.543869999994</v>
      </c>
      <c r="AB172" s="19">
        <v>8</v>
      </c>
      <c r="AC172" s="19">
        <v>2.7696562500000002</v>
      </c>
      <c r="AD172" s="19">
        <v>-0.66288000000000002</v>
      </c>
      <c r="AE172" s="19">
        <v>85</v>
      </c>
      <c r="AF172" s="19">
        <v>4</v>
      </c>
      <c r="AG172">
        <f>Table5[[#This Row],[VAN_deliverywieghtPerCapacity]]/Table5[[#This Row],[NumberOfusedVans]]</f>
        <v>0.69241406250000004</v>
      </c>
      <c r="AH172">
        <f>ABS(Table5[[#This Row],[VAN_pickUpWieghtPerCapacity]])/Table5[[#This Row],[NumberOfusedVans]]</f>
        <v>0.16572000000000001</v>
      </c>
    </row>
    <row r="173" spans="1:34" x14ac:dyDescent="0.25">
      <c r="A173" s="19">
        <v>20160907</v>
      </c>
      <c r="B173" s="19">
        <v>364</v>
      </c>
      <c r="C173" s="19">
        <v>86</v>
      </c>
      <c r="D173" s="19">
        <v>123</v>
      </c>
      <c r="E173" s="19">
        <v>182</v>
      </c>
      <c r="F173" s="19">
        <v>59</v>
      </c>
      <c r="G173" s="19">
        <v>302</v>
      </c>
      <c r="H173" s="19">
        <v>84</v>
      </c>
      <c r="I173" s="19">
        <v>123</v>
      </c>
      <c r="J173" s="19">
        <v>182</v>
      </c>
      <c r="K173" s="19">
        <v>59</v>
      </c>
      <c r="L173" s="19">
        <v>290457.09960000002</v>
      </c>
      <c r="M173" s="19">
        <v>78341.138959999997</v>
      </c>
      <c r="N173" s="19">
        <v>64</v>
      </c>
      <c r="O173" s="19">
        <v>364</v>
      </c>
      <c r="P173" s="19">
        <v>86</v>
      </c>
      <c r="Q173" s="19">
        <v>123</v>
      </c>
      <c r="R173" s="19">
        <v>182</v>
      </c>
      <c r="S173" s="19">
        <v>59</v>
      </c>
      <c r="T173" s="19">
        <v>302</v>
      </c>
      <c r="U173" s="19">
        <v>84</v>
      </c>
      <c r="V173" s="19">
        <v>123</v>
      </c>
      <c r="W173" s="19">
        <v>126</v>
      </c>
      <c r="X173" s="19">
        <v>53</v>
      </c>
      <c r="Y173" s="19">
        <v>4</v>
      </c>
      <c r="Z173" s="19">
        <v>290457.09960000002</v>
      </c>
      <c r="AA173" s="19">
        <v>78341.138959999997</v>
      </c>
      <c r="AB173" s="19">
        <v>64</v>
      </c>
      <c r="AC173" s="19">
        <v>2.57599</v>
      </c>
      <c r="AD173" s="19">
        <v>-0.51466624999999999</v>
      </c>
      <c r="AE173" s="19">
        <v>90</v>
      </c>
      <c r="AF173" s="19">
        <v>4</v>
      </c>
      <c r="AG173">
        <f>Table5[[#This Row],[VAN_deliverywieghtPerCapacity]]/Table5[[#This Row],[NumberOfusedVans]]</f>
        <v>0.6439975</v>
      </c>
      <c r="AH173">
        <f>ABS(Table5[[#This Row],[VAN_pickUpWieghtPerCapacity]])/Table5[[#This Row],[NumberOfusedVans]]</f>
        <v>0.1286665625</v>
      </c>
    </row>
    <row r="174" spans="1:34" x14ac:dyDescent="0.25">
      <c r="A174" s="19">
        <v>20160908</v>
      </c>
      <c r="B174" s="19">
        <v>443</v>
      </c>
      <c r="C174" s="19">
        <v>79</v>
      </c>
      <c r="D174" s="19">
        <v>190</v>
      </c>
      <c r="E174" s="19">
        <v>206</v>
      </c>
      <c r="F174" s="19">
        <v>47</v>
      </c>
      <c r="G174" s="19">
        <v>437</v>
      </c>
      <c r="H174" s="19">
        <v>77</v>
      </c>
      <c r="I174" s="19">
        <v>190</v>
      </c>
      <c r="J174" s="19">
        <v>206</v>
      </c>
      <c r="K174" s="19">
        <v>47</v>
      </c>
      <c r="L174" s="19">
        <v>411992.90379999997</v>
      </c>
      <c r="M174" s="19">
        <v>103079.3613</v>
      </c>
      <c r="N174" s="19">
        <v>8</v>
      </c>
      <c r="O174" s="19">
        <v>443</v>
      </c>
      <c r="P174" s="19">
        <v>79</v>
      </c>
      <c r="Q174" s="19">
        <v>190</v>
      </c>
      <c r="R174" s="19">
        <v>206</v>
      </c>
      <c r="S174" s="19">
        <v>47</v>
      </c>
      <c r="T174" s="19">
        <v>437</v>
      </c>
      <c r="U174" s="19">
        <v>77</v>
      </c>
      <c r="V174" s="19">
        <v>190</v>
      </c>
      <c r="W174" s="19">
        <v>206</v>
      </c>
      <c r="X174" s="19">
        <v>41</v>
      </c>
      <c r="Y174" s="19">
        <v>6</v>
      </c>
      <c r="Z174" s="19">
        <v>411992.90379999997</v>
      </c>
      <c r="AA174" s="19">
        <v>103079.3613</v>
      </c>
      <c r="AB174" s="19">
        <v>8</v>
      </c>
      <c r="AC174" s="19">
        <v>4.2588162499999997</v>
      </c>
      <c r="AD174" s="19">
        <v>-0.45131250000000001</v>
      </c>
      <c r="AE174" s="19">
        <v>80</v>
      </c>
      <c r="AF174" s="19">
        <v>6</v>
      </c>
      <c r="AG174">
        <f>Table5[[#This Row],[VAN_deliverywieghtPerCapacity]]/Table5[[#This Row],[NumberOfusedVans]]</f>
        <v>0.70980270833333325</v>
      </c>
      <c r="AH174">
        <f>ABS(Table5[[#This Row],[VAN_pickUpWieghtPerCapacity]])/Table5[[#This Row],[NumberOfusedVans]]</f>
        <v>7.5218750000000001E-2</v>
      </c>
    </row>
    <row r="175" spans="1:34" x14ac:dyDescent="0.25">
      <c r="A175" s="19">
        <v>20160909</v>
      </c>
      <c r="B175" s="19">
        <v>343</v>
      </c>
      <c r="C175" s="19">
        <v>86</v>
      </c>
      <c r="D175" s="19">
        <v>130</v>
      </c>
      <c r="E175" s="19">
        <v>175</v>
      </c>
      <c r="F175" s="19">
        <v>38</v>
      </c>
      <c r="G175" s="19">
        <v>261</v>
      </c>
      <c r="H175" s="19">
        <v>84</v>
      </c>
      <c r="I175" s="19">
        <v>130</v>
      </c>
      <c r="J175" s="19">
        <v>175</v>
      </c>
      <c r="K175" s="19">
        <v>38</v>
      </c>
      <c r="L175" s="19">
        <v>271804.62099999998</v>
      </c>
      <c r="M175" s="19">
        <v>68142.415890000004</v>
      </c>
      <c r="N175" s="19">
        <v>84</v>
      </c>
      <c r="O175" s="19">
        <v>343</v>
      </c>
      <c r="P175" s="19">
        <v>86</v>
      </c>
      <c r="Q175" s="19">
        <v>130</v>
      </c>
      <c r="R175" s="19">
        <v>175</v>
      </c>
      <c r="S175" s="19">
        <v>38</v>
      </c>
      <c r="T175" s="19">
        <v>261</v>
      </c>
      <c r="U175" s="19">
        <v>84</v>
      </c>
      <c r="V175" s="19">
        <v>130</v>
      </c>
      <c r="W175" s="19">
        <v>99</v>
      </c>
      <c r="X175" s="19">
        <v>32</v>
      </c>
      <c r="Y175" s="19">
        <v>4</v>
      </c>
      <c r="Z175" s="19">
        <v>271804.62099999998</v>
      </c>
      <c r="AA175" s="19">
        <v>68142.415890000004</v>
      </c>
      <c r="AB175" s="19">
        <v>84</v>
      </c>
      <c r="AC175" s="19">
        <v>1.97055625</v>
      </c>
      <c r="AD175" s="19">
        <v>-0.74003375000000005</v>
      </c>
      <c r="AE175" s="19">
        <v>76</v>
      </c>
      <c r="AF175" s="19">
        <v>4</v>
      </c>
      <c r="AG175">
        <f>Table5[[#This Row],[VAN_deliverywieghtPerCapacity]]/Table5[[#This Row],[NumberOfusedVans]]</f>
        <v>0.4926390625</v>
      </c>
      <c r="AH175">
        <f>ABS(Table5[[#This Row],[VAN_pickUpWieghtPerCapacity]])/Table5[[#This Row],[NumberOfusedVans]]</f>
        <v>0.18500843750000001</v>
      </c>
    </row>
    <row r="176" spans="1:34" x14ac:dyDescent="0.25">
      <c r="A176" s="19">
        <v>20160912</v>
      </c>
      <c r="B176" s="19">
        <v>502</v>
      </c>
      <c r="C176" s="19">
        <v>106</v>
      </c>
      <c r="D176" s="19">
        <v>262</v>
      </c>
      <c r="E176" s="19">
        <v>179</v>
      </c>
      <c r="F176" s="19">
        <v>61</v>
      </c>
      <c r="G176" s="19">
        <v>496</v>
      </c>
      <c r="H176" s="19">
        <v>104</v>
      </c>
      <c r="I176" s="19">
        <v>262</v>
      </c>
      <c r="J176" s="19">
        <v>179</v>
      </c>
      <c r="K176" s="19">
        <v>61</v>
      </c>
      <c r="L176" s="19">
        <v>423979.87849999999</v>
      </c>
      <c r="M176" s="19">
        <v>118078.1891</v>
      </c>
      <c r="N176" s="19">
        <v>8</v>
      </c>
      <c r="O176" s="19">
        <v>502</v>
      </c>
      <c r="P176" s="19">
        <v>106</v>
      </c>
      <c r="Q176" s="19">
        <v>262</v>
      </c>
      <c r="R176" s="19">
        <v>179</v>
      </c>
      <c r="S176" s="19">
        <v>61</v>
      </c>
      <c r="T176" s="19">
        <v>496</v>
      </c>
      <c r="U176" s="19">
        <v>104</v>
      </c>
      <c r="V176" s="19">
        <v>262</v>
      </c>
      <c r="W176" s="19">
        <v>179</v>
      </c>
      <c r="X176" s="19">
        <v>55</v>
      </c>
      <c r="Y176" s="19">
        <v>6</v>
      </c>
      <c r="Z176" s="19">
        <v>423979.87849999999</v>
      </c>
      <c r="AA176" s="19">
        <v>118078.1891</v>
      </c>
      <c r="AB176" s="19">
        <v>8</v>
      </c>
      <c r="AC176" s="19">
        <v>4.2508762500000001</v>
      </c>
      <c r="AD176" s="19">
        <v>-0.85197750000000005</v>
      </c>
      <c r="AE176" s="19">
        <v>91</v>
      </c>
      <c r="AF176" s="19">
        <v>6</v>
      </c>
      <c r="AG176">
        <f>Table5[[#This Row],[VAN_deliverywieghtPerCapacity]]/Table5[[#This Row],[NumberOfusedVans]]</f>
        <v>0.70847937500000002</v>
      </c>
      <c r="AH176">
        <f>ABS(Table5[[#This Row],[VAN_pickUpWieghtPerCapacity]])/Table5[[#This Row],[NumberOfusedVans]]</f>
        <v>0.14199625000000002</v>
      </c>
    </row>
    <row r="177" spans="1:34" x14ac:dyDescent="0.25">
      <c r="A177" s="19">
        <v>20160913</v>
      </c>
      <c r="B177" s="19">
        <v>345</v>
      </c>
      <c r="C177" s="19">
        <v>89</v>
      </c>
      <c r="D177" s="19">
        <v>143</v>
      </c>
      <c r="E177" s="19">
        <v>166</v>
      </c>
      <c r="F177" s="19">
        <v>36</v>
      </c>
      <c r="G177" s="19">
        <v>264</v>
      </c>
      <c r="H177" s="19">
        <v>87</v>
      </c>
      <c r="I177" s="19">
        <v>143</v>
      </c>
      <c r="J177" s="19">
        <v>166</v>
      </c>
      <c r="K177" s="19">
        <v>36</v>
      </c>
      <c r="L177" s="19">
        <v>277890.15549999999</v>
      </c>
      <c r="M177" s="19">
        <v>73130.113989999998</v>
      </c>
      <c r="N177" s="19">
        <v>83</v>
      </c>
      <c r="O177" s="19">
        <v>345</v>
      </c>
      <c r="P177" s="19">
        <v>89</v>
      </c>
      <c r="Q177" s="19">
        <v>143</v>
      </c>
      <c r="R177" s="19">
        <v>166</v>
      </c>
      <c r="S177" s="19">
        <v>36</v>
      </c>
      <c r="T177" s="19">
        <v>264</v>
      </c>
      <c r="U177" s="19">
        <v>87</v>
      </c>
      <c r="V177" s="19">
        <v>143</v>
      </c>
      <c r="W177" s="19">
        <v>91</v>
      </c>
      <c r="X177" s="19">
        <v>30</v>
      </c>
      <c r="Y177" s="19">
        <v>5</v>
      </c>
      <c r="Z177" s="19">
        <v>277890.15549999999</v>
      </c>
      <c r="AA177" s="19">
        <v>73130.113989999998</v>
      </c>
      <c r="AB177" s="19">
        <v>83</v>
      </c>
      <c r="AC177" s="19">
        <v>1.8198637499999999</v>
      </c>
      <c r="AD177" s="19">
        <v>-0.57926875</v>
      </c>
      <c r="AE177" s="19">
        <v>74</v>
      </c>
      <c r="AF177" s="19">
        <v>5</v>
      </c>
      <c r="AG177">
        <f>Table5[[#This Row],[VAN_deliverywieghtPerCapacity]]/Table5[[#This Row],[NumberOfusedVans]]</f>
        <v>0.36397274999999996</v>
      </c>
      <c r="AH177">
        <f>ABS(Table5[[#This Row],[VAN_pickUpWieghtPerCapacity]])/Table5[[#This Row],[NumberOfusedVans]]</f>
        <v>0.11585375000000001</v>
      </c>
    </row>
    <row r="178" spans="1:34" x14ac:dyDescent="0.25">
      <c r="A178" s="19">
        <v>20160914</v>
      </c>
      <c r="B178" s="19">
        <v>495</v>
      </c>
      <c r="C178" s="19">
        <v>104</v>
      </c>
      <c r="D178" s="19">
        <v>220</v>
      </c>
      <c r="E178" s="19">
        <v>220</v>
      </c>
      <c r="F178" s="19">
        <v>55</v>
      </c>
      <c r="G178" s="19">
        <v>477</v>
      </c>
      <c r="H178" s="19">
        <v>102</v>
      </c>
      <c r="I178" s="19">
        <v>220</v>
      </c>
      <c r="J178" s="19">
        <v>220</v>
      </c>
      <c r="K178" s="19">
        <v>55</v>
      </c>
      <c r="L178" s="19">
        <v>410683.3824</v>
      </c>
      <c r="M178" s="19">
        <v>114481.50440000001</v>
      </c>
      <c r="N178" s="19">
        <v>20</v>
      </c>
      <c r="O178" s="19">
        <v>495</v>
      </c>
      <c r="P178" s="19">
        <v>104</v>
      </c>
      <c r="Q178" s="19">
        <v>220</v>
      </c>
      <c r="R178" s="19">
        <v>220</v>
      </c>
      <c r="S178" s="19">
        <v>55</v>
      </c>
      <c r="T178" s="19">
        <v>477</v>
      </c>
      <c r="U178" s="19">
        <v>102</v>
      </c>
      <c r="V178" s="19">
        <v>220</v>
      </c>
      <c r="W178" s="19">
        <v>208</v>
      </c>
      <c r="X178" s="19">
        <v>49</v>
      </c>
      <c r="Y178" s="19">
        <v>7</v>
      </c>
      <c r="Z178" s="19">
        <v>410683.3824</v>
      </c>
      <c r="AA178" s="19">
        <v>114481.50440000001</v>
      </c>
      <c r="AB178" s="19">
        <v>20</v>
      </c>
      <c r="AC178" s="19">
        <v>3.6886412499999999</v>
      </c>
      <c r="AD178" s="19">
        <v>-0.64940374999999995</v>
      </c>
      <c r="AE178" s="19">
        <v>107</v>
      </c>
      <c r="AF178" s="19">
        <v>7</v>
      </c>
      <c r="AG178">
        <f>Table5[[#This Row],[VAN_deliverywieghtPerCapacity]]/Table5[[#This Row],[NumberOfusedVans]]</f>
        <v>0.52694874999999997</v>
      </c>
      <c r="AH178">
        <f>ABS(Table5[[#This Row],[VAN_pickUpWieghtPerCapacity]])/Table5[[#This Row],[NumberOfusedVans]]</f>
        <v>9.2771964285714284E-2</v>
      </c>
    </row>
    <row r="179" spans="1:34" x14ac:dyDescent="0.25">
      <c r="A179" s="19">
        <v>20160915</v>
      </c>
      <c r="B179" s="19">
        <v>448</v>
      </c>
      <c r="C179" s="19">
        <v>114</v>
      </c>
      <c r="D179" s="19">
        <v>202</v>
      </c>
      <c r="E179" s="19">
        <v>202</v>
      </c>
      <c r="F179" s="19">
        <v>44</v>
      </c>
      <c r="G179" s="19">
        <v>405</v>
      </c>
      <c r="H179" s="19">
        <v>112</v>
      </c>
      <c r="I179" s="19">
        <v>202</v>
      </c>
      <c r="J179" s="19">
        <v>202</v>
      </c>
      <c r="K179" s="19">
        <v>44</v>
      </c>
      <c r="L179" s="19">
        <v>368859.35629999998</v>
      </c>
      <c r="M179" s="19">
        <v>101237.34209999999</v>
      </c>
      <c r="N179" s="19">
        <v>45</v>
      </c>
      <c r="O179" s="19">
        <v>448</v>
      </c>
      <c r="P179" s="19">
        <v>114</v>
      </c>
      <c r="Q179" s="19">
        <v>202</v>
      </c>
      <c r="R179" s="19">
        <v>202</v>
      </c>
      <c r="S179" s="19">
        <v>44</v>
      </c>
      <c r="T179" s="19">
        <v>405</v>
      </c>
      <c r="U179" s="19">
        <v>112</v>
      </c>
      <c r="V179" s="19">
        <v>202</v>
      </c>
      <c r="W179" s="19">
        <v>165</v>
      </c>
      <c r="X179" s="19">
        <v>38</v>
      </c>
      <c r="Y179" s="19">
        <v>5</v>
      </c>
      <c r="Z179" s="19">
        <v>368859.35629999998</v>
      </c>
      <c r="AA179" s="19">
        <v>101237.34209999999</v>
      </c>
      <c r="AB179" s="19">
        <v>45</v>
      </c>
      <c r="AC179" s="19">
        <v>3.5586612500000001</v>
      </c>
      <c r="AD179" s="19">
        <v>-0.84790374999999996</v>
      </c>
      <c r="AE179" s="19">
        <v>96</v>
      </c>
      <c r="AF179" s="19">
        <v>5</v>
      </c>
      <c r="AG179">
        <f>Table5[[#This Row],[VAN_deliverywieghtPerCapacity]]/Table5[[#This Row],[NumberOfusedVans]]</f>
        <v>0.71173225000000007</v>
      </c>
      <c r="AH179">
        <f>ABS(Table5[[#This Row],[VAN_pickUpWieghtPerCapacity]])/Table5[[#This Row],[NumberOfusedVans]]</f>
        <v>0.16958075</v>
      </c>
    </row>
    <row r="180" spans="1:34" x14ac:dyDescent="0.25">
      <c r="A180" s="19">
        <v>20160916</v>
      </c>
      <c r="B180" s="19">
        <v>527</v>
      </c>
      <c r="C180" s="19">
        <v>103</v>
      </c>
      <c r="D180" s="19">
        <v>213</v>
      </c>
      <c r="E180" s="19">
        <v>245</v>
      </c>
      <c r="F180" s="19">
        <v>69</v>
      </c>
      <c r="G180" s="19">
        <v>456</v>
      </c>
      <c r="H180" s="19">
        <v>101</v>
      </c>
      <c r="I180" s="19">
        <v>213</v>
      </c>
      <c r="J180" s="19">
        <v>245</v>
      </c>
      <c r="K180" s="19">
        <v>69</v>
      </c>
      <c r="L180" s="19">
        <v>509629.11849999998</v>
      </c>
      <c r="M180" s="19">
        <v>122306.6207</v>
      </c>
      <c r="N180" s="19">
        <v>73</v>
      </c>
      <c r="O180" s="19">
        <v>527</v>
      </c>
      <c r="P180" s="19">
        <v>103</v>
      </c>
      <c r="Q180" s="19">
        <v>213</v>
      </c>
      <c r="R180" s="19">
        <v>245</v>
      </c>
      <c r="S180" s="19">
        <v>69</v>
      </c>
      <c r="T180" s="19">
        <v>456</v>
      </c>
      <c r="U180" s="19">
        <v>101</v>
      </c>
      <c r="V180" s="19">
        <v>213</v>
      </c>
      <c r="W180" s="19">
        <v>180</v>
      </c>
      <c r="X180" s="19">
        <v>63</v>
      </c>
      <c r="Y180" s="19">
        <v>5</v>
      </c>
      <c r="Z180" s="19">
        <v>509629.11849999998</v>
      </c>
      <c r="AA180" s="19">
        <v>122306.6207</v>
      </c>
      <c r="AB180" s="19">
        <v>73</v>
      </c>
      <c r="AC180" s="19">
        <v>3.3226874999999998</v>
      </c>
      <c r="AD180" s="19">
        <v>-0.55471999999999999</v>
      </c>
      <c r="AE180" s="19">
        <v>107</v>
      </c>
      <c r="AF180" s="19">
        <v>5</v>
      </c>
      <c r="AG180">
        <f>Table5[[#This Row],[VAN_deliverywieghtPerCapacity]]/Table5[[#This Row],[NumberOfusedVans]]</f>
        <v>0.6645375</v>
      </c>
      <c r="AH180">
        <f>ABS(Table5[[#This Row],[VAN_pickUpWieghtPerCapacity]])/Table5[[#This Row],[NumberOfusedVans]]</f>
        <v>0.110944</v>
      </c>
    </row>
    <row r="181" spans="1:34" x14ac:dyDescent="0.25">
      <c r="A181" s="19">
        <v>20160919</v>
      </c>
      <c r="B181" s="19">
        <v>528</v>
      </c>
      <c r="C181" s="19">
        <v>117</v>
      </c>
      <c r="D181" s="19">
        <v>286</v>
      </c>
      <c r="E181" s="19">
        <v>204</v>
      </c>
      <c r="F181" s="19">
        <v>38</v>
      </c>
      <c r="G181" s="19">
        <v>487</v>
      </c>
      <c r="H181" s="19">
        <v>115</v>
      </c>
      <c r="I181" s="19">
        <v>286</v>
      </c>
      <c r="J181" s="19">
        <v>204</v>
      </c>
      <c r="K181" s="19">
        <v>38</v>
      </c>
      <c r="L181" s="19">
        <v>365022.94510000001</v>
      </c>
      <c r="M181" s="19">
        <v>113012.06510000001</v>
      </c>
      <c r="N181" s="19">
        <v>43</v>
      </c>
      <c r="O181" s="19">
        <v>528</v>
      </c>
      <c r="P181" s="19">
        <v>117</v>
      </c>
      <c r="Q181" s="19">
        <v>286</v>
      </c>
      <c r="R181" s="19">
        <v>204</v>
      </c>
      <c r="S181" s="19">
        <v>38</v>
      </c>
      <c r="T181" s="19">
        <v>487</v>
      </c>
      <c r="U181" s="19">
        <v>115</v>
      </c>
      <c r="V181" s="19">
        <v>286</v>
      </c>
      <c r="W181" s="19">
        <v>169</v>
      </c>
      <c r="X181" s="19">
        <v>32</v>
      </c>
      <c r="Y181" s="19">
        <v>6</v>
      </c>
      <c r="Z181" s="19">
        <v>365022.94510000001</v>
      </c>
      <c r="AA181" s="19">
        <v>113012.06510000001</v>
      </c>
      <c r="AB181" s="19">
        <v>43</v>
      </c>
      <c r="AC181" s="19">
        <v>3.6595612499999999</v>
      </c>
      <c r="AD181" s="19">
        <v>-0.86407875000000001</v>
      </c>
      <c r="AE181" s="19">
        <v>94</v>
      </c>
      <c r="AF181" s="19">
        <v>6</v>
      </c>
      <c r="AG181">
        <f>Table5[[#This Row],[VAN_deliverywieghtPerCapacity]]/Table5[[#This Row],[NumberOfusedVans]]</f>
        <v>0.60992687499999998</v>
      </c>
      <c r="AH181">
        <f>ABS(Table5[[#This Row],[VAN_pickUpWieghtPerCapacity]])/Table5[[#This Row],[NumberOfusedVans]]</f>
        <v>0.14401312499999999</v>
      </c>
    </row>
    <row r="182" spans="1:34" x14ac:dyDescent="0.25">
      <c r="A182" s="19">
        <v>20160920</v>
      </c>
      <c r="B182" s="19">
        <v>467</v>
      </c>
      <c r="C182" s="19">
        <v>100</v>
      </c>
      <c r="D182" s="19">
        <v>189</v>
      </c>
      <c r="E182" s="19">
        <v>232</v>
      </c>
      <c r="F182" s="19">
        <v>46</v>
      </c>
      <c r="G182" s="19">
        <v>460</v>
      </c>
      <c r="H182" s="19">
        <v>98</v>
      </c>
      <c r="I182" s="19">
        <v>189</v>
      </c>
      <c r="J182" s="19">
        <v>232</v>
      </c>
      <c r="K182" s="19">
        <v>46</v>
      </c>
      <c r="L182" s="19">
        <v>461925.36989999999</v>
      </c>
      <c r="M182" s="19">
        <v>116453.2833</v>
      </c>
      <c r="N182" s="19">
        <v>9</v>
      </c>
      <c r="O182" s="19">
        <v>467</v>
      </c>
      <c r="P182" s="19">
        <v>100</v>
      </c>
      <c r="Q182" s="19">
        <v>189</v>
      </c>
      <c r="R182" s="19">
        <v>232</v>
      </c>
      <c r="S182" s="19">
        <v>46</v>
      </c>
      <c r="T182" s="19">
        <v>460</v>
      </c>
      <c r="U182" s="19">
        <v>98</v>
      </c>
      <c r="V182" s="19">
        <v>189</v>
      </c>
      <c r="W182" s="19">
        <v>231</v>
      </c>
      <c r="X182" s="19">
        <v>40</v>
      </c>
      <c r="Y182" s="19">
        <v>6</v>
      </c>
      <c r="Z182" s="19">
        <v>461925.36989999999</v>
      </c>
      <c r="AA182" s="19">
        <v>116453.2833</v>
      </c>
      <c r="AB182" s="19">
        <v>9</v>
      </c>
      <c r="AC182" s="19">
        <v>4.1405275000000001</v>
      </c>
      <c r="AD182" s="19">
        <v>-0.69761375000000003</v>
      </c>
      <c r="AE182" s="19">
        <v>108</v>
      </c>
      <c r="AF182" s="19">
        <v>6</v>
      </c>
      <c r="AG182">
        <f>Table5[[#This Row],[VAN_deliverywieghtPerCapacity]]/Table5[[#This Row],[NumberOfusedVans]]</f>
        <v>0.69008791666666669</v>
      </c>
      <c r="AH182">
        <f>ABS(Table5[[#This Row],[VAN_pickUpWieghtPerCapacity]])/Table5[[#This Row],[NumberOfusedVans]]</f>
        <v>0.11626895833333334</v>
      </c>
    </row>
    <row r="183" spans="1:34" x14ac:dyDescent="0.25">
      <c r="A183" s="19">
        <v>20160921</v>
      </c>
      <c r="B183" s="19">
        <v>449</v>
      </c>
      <c r="C183" s="19">
        <v>109</v>
      </c>
      <c r="D183" s="19">
        <v>109</v>
      </c>
      <c r="E183" s="19">
        <v>282</v>
      </c>
      <c r="F183" s="19">
        <v>58</v>
      </c>
      <c r="G183" s="19">
        <v>364</v>
      </c>
      <c r="H183" s="19">
        <v>107</v>
      </c>
      <c r="I183" s="19">
        <v>109</v>
      </c>
      <c r="J183" s="19">
        <v>282</v>
      </c>
      <c r="K183" s="19">
        <v>58</v>
      </c>
      <c r="L183" s="19">
        <v>316762.7831</v>
      </c>
      <c r="M183" s="19">
        <v>91028.650479999997</v>
      </c>
      <c r="N183" s="19">
        <v>87</v>
      </c>
      <c r="O183" s="19">
        <v>449</v>
      </c>
      <c r="P183" s="19">
        <v>109</v>
      </c>
      <c r="Q183" s="19">
        <v>109</v>
      </c>
      <c r="R183" s="19">
        <v>282</v>
      </c>
      <c r="S183" s="19">
        <v>58</v>
      </c>
      <c r="T183" s="19">
        <v>364</v>
      </c>
      <c r="U183" s="19">
        <v>107</v>
      </c>
      <c r="V183" s="19">
        <v>109</v>
      </c>
      <c r="W183" s="19">
        <v>203</v>
      </c>
      <c r="X183" s="19">
        <v>52</v>
      </c>
      <c r="Y183" s="19">
        <v>5</v>
      </c>
      <c r="Z183" s="19">
        <v>316762.7831</v>
      </c>
      <c r="AA183" s="19">
        <v>91028.650479999997</v>
      </c>
      <c r="AB183" s="19">
        <v>87</v>
      </c>
      <c r="AC183" s="19">
        <v>2.5791237499999999</v>
      </c>
      <c r="AD183" s="19">
        <v>-0.50986624999999997</v>
      </c>
      <c r="AE183" s="19">
        <v>98</v>
      </c>
      <c r="AF183" s="19">
        <v>5</v>
      </c>
      <c r="AG183">
        <f>Table5[[#This Row],[VAN_deliverywieghtPerCapacity]]/Table5[[#This Row],[NumberOfusedVans]]</f>
        <v>0.51582474999999994</v>
      </c>
      <c r="AH183">
        <f>ABS(Table5[[#This Row],[VAN_pickUpWieghtPerCapacity]])/Table5[[#This Row],[NumberOfusedVans]]</f>
        <v>0.10197324999999999</v>
      </c>
    </row>
    <row r="184" spans="1:34" x14ac:dyDescent="0.25">
      <c r="A184" s="19">
        <v>20160922</v>
      </c>
      <c r="B184" s="19">
        <v>554</v>
      </c>
      <c r="C184" s="19">
        <v>91</v>
      </c>
      <c r="D184" s="19">
        <v>235</v>
      </c>
      <c r="E184" s="19">
        <v>241</v>
      </c>
      <c r="F184" s="19">
        <v>78</v>
      </c>
      <c r="G184" s="19">
        <v>548</v>
      </c>
      <c r="H184" s="19">
        <v>89</v>
      </c>
      <c r="I184" s="19">
        <v>235</v>
      </c>
      <c r="J184" s="19">
        <v>241</v>
      </c>
      <c r="K184" s="19">
        <v>78</v>
      </c>
      <c r="L184" s="19">
        <v>536693.91890000005</v>
      </c>
      <c r="M184" s="19">
        <v>132662.45269999999</v>
      </c>
      <c r="N184" s="19">
        <v>8</v>
      </c>
      <c r="O184" s="19">
        <v>554</v>
      </c>
      <c r="P184" s="19">
        <v>91</v>
      </c>
      <c r="Q184" s="19">
        <v>235</v>
      </c>
      <c r="R184" s="19">
        <v>241</v>
      </c>
      <c r="S184" s="19">
        <v>78</v>
      </c>
      <c r="T184" s="19">
        <v>548</v>
      </c>
      <c r="U184" s="19">
        <v>89</v>
      </c>
      <c r="V184" s="19">
        <v>235</v>
      </c>
      <c r="W184" s="19">
        <v>241</v>
      </c>
      <c r="X184" s="19">
        <v>72</v>
      </c>
      <c r="Y184" s="19">
        <v>6</v>
      </c>
      <c r="Z184" s="19">
        <v>536693.91890000005</v>
      </c>
      <c r="AA184" s="19">
        <v>132662.45269999999</v>
      </c>
      <c r="AB184" s="19">
        <v>8</v>
      </c>
      <c r="AC184" s="19">
        <v>3.8822562500000002</v>
      </c>
      <c r="AD184" s="19">
        <v>-0.96468874999999998</v>
      </c>
      <c r="AE184" s="19">
        <v>109</v>
      </c>
      <c r="AF184" s="19">
        <v>6</v>
      </c>
      <c r="AG184">
        <f>Table5[[#This Row],[VAN_deliverywieghtPerCapacity]]/Table5[[#This Row],[NumberOfusedVans]]</f>
        <v>0.64704270833333333</v>
      </c>
      <c r="AH184">
        <f>ABS(Table5[[#This Row],[VAN_pickUpWieghtPerCapacity]])/Table5[[#This Row],[NumberOfusedVans]]</f>
        <v>0.16078145833333332</v>
      </c>
    </row>
    <row r="185" spans="1:34" x14ac:dyDescent="0.25">
      <c r="A185" s="19">
        <v>20160923</v>
      </c>
      <c r="B185" s="19">
        <v>396</v>
      </c>
      <c r="C185" s="19">
        <v>91</v>
      </c>
      <c r="D185" s="19">
        <v>165</v>
      </c>
      <c r="E185" s="19">
        <v>180</v>
      </c>
      <c r="F185" s="19">
        <v>51</v>
      </c>
      <c r="G185" s="19">
        <v>390</v>
      </c>
      <c r="H185" s="19">
        <v>89</v>
      </c>
      <c r="I185" s="19">
        <v>165</v>
      </c>
      <c r="J185" s="19">
        <v>180</v>
      </c>
      <c r="K185" s="19">
        <v>51</v>
      </c>
      <c r="L185" s="19">
        <v>285727.31520000001</v>
      </c>
      <c r="M185" s="19">
        <v>90995.458360000004</v>
      </c>
      <c r="N185" s="19">
        <v>8</v>
      </c>
      <c r="O185" s="19">
        <v>396</v>
      </c>
      <c r="P185" s="19">
        <v>91</v>
      </c>
      <c r="Q185" s="19">
        <v>165</v>
      </c>
      <c r="R185" s="19">
        <v>180</v>
      </c>
      <c r="S185" s="19">
        <v>51</v>
      </c>
      <c r="T185" s="19">
        <v>390</v>
      </c>
      <c r="U185" s="19">
        <v>89</v>
      </c>
      <c r="V185" s="19">
        <v>165</v>
      </c>
      <c r="W185" s="19">
        <v>180</v>
      </c>
      <c r="X185" s="19">
        <v>45</v>
      </c>
      <c r="Y185" s="19">
        <v>5</v>
      </c>
      <c r="Z185" s="19">
        <v>285727.31520000001</v>
      </c>
      <c r="AA185" s="19">
        <v>90995.458360000004</v>
      </c>
      <c r="AB185" s="19">
        <v>8</v>
      </c>
      <c r="AC185" s="19">
        <v>3.4107725000000002</v>
      </c>
      <c r="AD185" s="19">
        <v>-0.89392499999999997</v>
      </c>
      <c r="AE185" s="19">
        <v>80</v>
      </c>
      <c r="AF185" s="19">
        <v>5</v>
      </c>
      <c r="AG185">
        <f>Table5[[#This Row],[VAN_deliverywieghtPerCapacity]]/Table5[[#This Row],[NumberOfusedVans]]</f>
        <v>0.6821545</v>
      </c>
      <c r="AH185">
        <f>ABS(Table5[[#This Row],[VAN_pickUpWieghtPerCapacity]])/Table5[[#This Row],[NumberOfusedVans]]</f>
        <v>0.178785</v>
      </c>
    </row>
    <row r="186" spans="1:34" x14ac:dyDescent="0.25">
      <c r="A186" s="19">
        <v>20160926</v>
      </c>
      <c r="B186" s="19">
        <v>463</v>
      </c>
      <c r="C186" s="19">
        <v>108</v>
      </c>
      <c r="D186" s="19">
        <v>194</v>
      </c>
      <c r="E186" s="19">
        <v>196</v>
      </c>
      <c r="F186" s="19">
        <v>73</v>
      </c>
      <c r="G186" s="19">
        <v>451</v>
      </c>
      <c r="H186" s="19">
        <v>106</v>
      </c>
      <c r="I186" s="19">
        <v>194</v>
      </c>
      <c r="J186" s="19">
        <v>196</v>
      </c>
      <c r="K186" s="19">
        <v>73</v>
      </c>
      <c r="L186" s="19">
        <v>360234.88540000003</v>
      </c>
      <c r="M186" s="19">
        <v>107061.1397</v>
      </c>
      <c r="N186" s="19">
        <v>14</v>
      </c>
      <c r="O186" s="19">
        <v>463</v>
      </c>
      <c r="P186" s="19">
        <v>108</v>
      </c>
      <c r="Q186" s="19">
        <v>194</v>
      </c>
      <c r="R186" s="19">
        <v>196</v>
      </c>
      <c r="S186" s="19">
        <v>73</v>
      </c>
      <c r="T186" s="19">
        <v>451</v>
      </c>
      <c r="U186" s="19">
        <v>106</v>
      </c>
      <c r="V186" s="19">
        <v>194</v>
      </c>
      <c r="W186" s="19">
        <v>190</v>
      </c>
      <c r="X186" s="19">
        <v>67</v>
      </c>
      <c r="Y186" s="19">
        <v>5</v>
      </c>
      <c r="Z186" s="19">
        <v>360234.88540000003</v>
      </c>
      <c r="AA186" s="19">
        <v>107061.1397</v>
      </c>
      <c r="AB186" s="19">
        <v>14</v>
      </c>
      <c r="AC186" s="19">
        <v>3.5464600000000002</v>
      </c>
      <c r="AD186" s="19">
        <v>-0.67394624999999997</v>
      </c>
      <c r="AE186" s="19">
        <v>106</v>
      </c>
      <c r="AF186" s="19">
        <v>5</v>
      </c>
      <c r="AG186">
        <f>Table5[[#This Row],[VAN_deliverywieghtPerCapacity]]/Table5[[#This Row],[NumberOfusedVans]]</f>
        <v>0.70929200000000003</v>
      </c>
      <c r="AH186">
        <f>ABS(Table5[[#This Row],[VAN_pickUpWieghtPerCapacity]])/Table5[[#This Row],[NumberOfusedVans]]</f>
        <v>0.13478925</v>
      </c>
    </row>
    <row r="187" spans="1:34" x14ac:dyDescent="0.25">
      <c r="A187" s="19">
        <v>20160927</v>
      </c>
      <c r="B187" s="19">
        <v>398</v>
      </c>
      <c r="C187" s="19">
        <v>111</v>
      </c>
      <c r="D187" s="19">
        <v>194</v>
      </c>
      <c r="E187" s="19">
        <v>184</v>
      </c>
      <c r="F187" s="19">
        <v>20</v>
      </c>
      <c r="G187" s="19">
        <v>392</v>
      </c>
      <c r="H187" s="19">
        <v>109</v>
      </c>
      <c r="I187" s="19">
        <v>194</v>
      </c>
      <c r="J187" s="19">
        <v>184</v>
      </c>
      <c r="K187" s="19">
        <v>20</v>
      </c>
      <c r="L187" s="19">
        <v>343744.89130000002</v>
      </c>
      <c r="M187" s="19">
        <v>97057.040219999995</v>
      </c>
      <c r="N187" s="19">
        <v>8</v>
      </c>
      <c r="O187" s="19">
        <v>398</v>
      </c>
      <c r="P187" s="19">
        <v>111</v>
      </c>
      <c r="Q187" s="19">
        <v>194</v>
      </c>
      <c r="R187" s="19">
        <v>184</v>
      </c>
      <c r="S187" s="19">
        <v>20</v>
      </c>
      <c r="T187" s="19">
        <v>392</v>
      </c>
      <c r="U187" s="19">
        <v>109</v>
      </c>
      <c r="V187" s="19">
        <v>194</v>
      </c>
      <c r="W187" s="19">
        <v>184</v>
      </c>
      <c r="X187" s="19">
        <v>14</v>
      </c>
      <c r="Y187" s="19">
        <v>5</v>
      </c>
      <c r="Z187" s="19">
        <v>343744.89130000002</v>
      </c>
      <c r="AA187" s="19">
        <v>97057.040219999995</v>
      </c>
      <c r="AB187" s="19">
        <v>8</v>
      </c>
      <c r="AC187" s="19">
        <v>2.4731074999999998</v>
      </c>
      <c r="AD187" s="19">
        <v>-0.62365749999999998</v>
      </c>
      <c r="AE187" s="19">
        <v>88</v>
      </c>
      <c r="AF187" s="19">
        <v>5</v>
      </c>
      <c r="AG187">
        <f>Table5[[#This Row],[VAN_deliverywieghtPerCapacity]]/Table5[[#This Row],[NumberOfusedVans]]</f>
        <v>0.49462149999999994</v>
      </c>
      <c r="AH187">
        <f>ABS(Table5[[#This Row],[VAN_pickUpWieghtPerCapacity]])/Table5[[#This Row],[NumberOfusedVans]]</f>
        <v>0.1247315</v>
      </c>
    </row>
    <row r="188" spans="1:34" x14ac:dyDescent="0.25">
      <c r="A188" s="19">
        <v>20160928</v>
      </c>
      <c r="B188" s="19">
        <v>417</v>
      </c>
      <c r="C188" s="19">
        <v>97</v>
      </c>
      <c r="D188" s="19">
        <v>164</v>
      </c>
      <c r="E188" s="19">
        <v>222</v>
      </c>
      <c r="F188" s="19">
        <v>31</v>
      </c>
      <c r="G188" s="19">
        <v>370</v>
      </c>
      <c r="H188" s="19">
        <v>95</v>
      </c>
      <c r="I188" s="19">
        <v>164</v>
      </c>
      <c r="J188" s="19">
        <v>222</v>
      </c>
      <c r="K188" s="19">
        <v>31</v>
      </c>
      <c r="L188" s="19">
        <v>333285.83919999999</v>
      </c>
      <c r="M188" s="19">
        <v>89995.725529999996</v>
      </c>
      <c r="N188" s="19">
        <v>49</v>
      </c>
      <c r="O188" s="19">
        <v>417</v>
      </c>
      <c r="P188" s="19">
        <v>97</v>
      </c>
      <c r="Q188" s="19">
        <v>164</v>
      </c>
      <c r="R188" s="19">
        <v>222</v>
      </c>
      <c r="S188" s="19">
        <v>31</v>
      </c>
      <c r="T188" s="19">
        <v>370</v>
      </c>
      <c r="U188" s="19">
        <v>95</v>
      </c>
      <c r="V188" s="19">
        <v>164</v>
      </c>
      <c r="W188" s="19">
        <v>181</v>
      </c>
      <c r="X188" s="19">
        <v>25</v>
      </c>
      <c r="Y188" s="19">
        <v>5</v>
      </c>
      <c r="Z188" s="19">
        <v>333285.83919999999</v>
      </c>
      <c r="AA188" s="19">
        <v>89995.725529999996</v>
      </c>
      <c r="AB188" s="19">
        <v>49</v>
      </c>
      <c r="AC188" s="19">
        <v>2.8368312499999999</v>
      </c>
      <c r="AD188" s="19">
        <v>-0.55635749999999995</v>
      </c>
      <c r="AE188" s="19">
        <v>91</v>
      </c>
      <c r="AF188" s="19">
        <v>5</v>
      </c>
      <c r="AG188">
        <f>Table5[[#This Row],[VAN_deliverywieghtPerCapacity]]/Table5[[#This Row],[NumberOfusedVans]]</f>
        <v>0.56736624999999996</v>
      </c>
      <c r="AH188">
        <f>ABS(Table5[[#This Row],[VAN_pickUpWieghtPerCapacity]])/Table5[[#This Row],[NumberOfusedVans]]</f>
        <v>0.1112715</v>
      </c>
    </row>
    <row r="189" spans="1:34" x14ac:dyDescent="0.25">
      <c r="A189" s="19">
        <v>20160929</v>
      </c>
      <c r="B189" s="19">
        <v>474</v>
      </c>
      <c r="C189" s="19">
        <v>110</v>
      </c>
      <c r="D189" s="19">
        <v>181</v>
      </c>
      <c r="E189" s="19">
        <v>216</v>
      </c>
      <c r="F189" s="19">
        <v>77</v>
      </c>
      <c r="G189" s="19">
        <v>445</v>
      </c>
      <c r="H189" s="19">
        <v>108</v>
      </c>
      <c r="I189" s="19">
        <v>181</v>
      </c>
      <c r="J189" s="19">
        <v>216</v>
      </c>
      <c r="K189" s="19">
        <v>77</v>
      </c>
      <c r="L189" s="19">
        <v>345112.74430000002</v>
      </c>
      <c r="M189" s="19">
        <v>103540.147</v>
      </c>
      <c r="N189" s="19">
        <v>31</v>
      </c>
      <c r="O189" s="19">
        <v>474</v>
      </c>
      <c r="P189" s="19">
        <v>110</v>
      </c>
      <c r="Q189" s="19">
        <v>181</v>
      </c>
      <c r="R189" s="19">
        <v>216</v>
      </c>
      <c r="S189" s="19">
        <v>77</v>
      </c>
      <c r="T189" s="19">
        <v>445</v>
      </c>
      <c r="U189" s="19">
        <v>108</v>
      </c>
      <c r="V189" s="19">
        <v>181</v>
      </c>
      <c r="W189" s="19">
        <v>193</v>
      </c>
      <c r="X189" s="19">
        <v>71</v>
      </c>
      <c r="Y189" s="19">
        <v>6</v>
      </c>
      <c r="Z189" s="19">
        <v>345112.74430000002</v>
      </c>
      <c r="AA189" s="19">
        <v>103540.147</v>
      </c>
      <c r="AB189" s="19">
        <v>31</v>
      </c>
      <c r="AC189" s="19">
        <v>4.38218</v>
      </c>
      <c r="AD189" s="19">
        <v>-0.58972749999999996</v>
      </c>
      <c r="AE189" s="19">
        <v>109</v>
      </c>
      <c r="AF189" s="19">
        <v>6</v>
      </c>
      <c r="AG189">
        <f>Table5[[#This Row],[VAN_deliverywieghtPerCapacity]]/Table5[[#This Row],[NumberOfusedVans]]</f>
        <v>0.73036333333333336</v>
      </c>
      <c r="AH189">
        <f>ABS(Table5[[#This Row],[VAN_pickUpWieghtPerCapacity]])/Table5[[#This Row],[NumberOfusedVans]]</f>
        <v>9.8287916666666655E-2</v>
      </c>
    </row>
    <row r="190" spans="1:34" x14ac:dyDescent="0.25">
      <c r="A190" s="19">
        <v>20160930</v>
      </c>
      <c r="B190" s="19">
        <v>407</v>
      </c>
      <c r="C190" s="19">
        <v>74</v>
      </c>
      <c r="D190" s="19">
        <v>210</v>
      </c>
      <c r="E190" s="19">
        <v>172</v>
      </c>
      <c r="F190" s="19">
        <v>25</v>
      </c>
      <c r="G190" s="19">
        <v>401</v>
      </c>
      <c r="H190" s="19">
        <v>72</v>
      </c>
      <c r="I190" s="19">
        <v>210</v>
      </c>
      <c r="J190" s="19">
        <v>172</v>
      </c>
      <c r="K190" s="19">
        <v>25</v>
      </c>
      <c r="L190" s="19">
        <v>309014.217</v>
      </c>
      <c r="M190" s="19">
        <v>88891.27953</v>
      </c>
      <c r="N190" s="19">
        <v>8</v>
      </c>
      <c r="O190" s="19">
        <v>407</v>
      </c>
      <c r="P190" s="19">
        <v>74</v>
      </c>
      <c r="Q190" s="19">
        <v>210</v>
      </c>
      <c r="R190" s="19">
        <v>172</v>
      </c>
      <c r="S190" s="19">
        <v>25</v>
      </c>
      <c r="T190" s="19">
        <v>401</v>
      </c>
      <c r="U190" s="19">
        <v>72</v>
      </c>
      <c r="V190" s="19">
        <v>210</v>
      </c>
      <c r="W190" s="19">
        <v>172</v>
      </c>
      <c r="X190" s="19">
        <v>19</v>
      </c>
      <c r="Y190" s="19">
        <v>6</v>
      </c>
      <c r="Z190" s="19">
        <v>309014.217</v>
      </c>
      <c r="AA190" s="19">
        <v>88891.27953</v>
      </c>
      <c r="AB190" s="19">
        <v>8</v>
      </c>
      <c r="AC190" s="19">
        <v>3.9996687500000001</v>
      </c>
      <c r="AD190" s="19">
        <v>-0.63983625</v>
      </c>
      <c r="AE190" s="19">
        <v>77</v>
      </c>
      <c r="AF190" s="19">
        <v>6</v>
      </c>
      <c r="AG190">
        <f>Table5[[#This Row],[VAN_deliverywieghtPerCapacity]]/Table5[[#This Row],[NumberOfusedVans]]</f>
        <v>0.66661145833333335</v>
      </c>
      <c r="AH190">
        <f>ABS(Table5[[#This Row],[VAN_pickUpWieghtPerCapacity]])/Table5[[#This Row],[NumberOfusedVans]]</f>
        <v>0.10663937499999999</v>
      </c>
    </row>
    <row r="191" spans="1:34" x14ac:dyDescent="0.25">
      <c r="A191" s="19">
        <v>20161003</v>
      </c>
      <c r="B191" s="19">
        <v>405</v>
      </c>
      <c r="C191" s="19">
        <v>128</v>
      </c>
      <c r="D191" s="19">
        <v>184</v>
      </c>
      <c r="E191" s="19">
        <v>158</v>
      </c>
      <c r="F191" s="19">
        <v>63</v>
      </c>
      <c r="G191" s="19">
        <v>356</v>
      </c>
      <c r="H191" s="19">
        <v>126</v>
      </c>
      <c r="I191" s="19">
        <v>184</v>
      </c>
      <c r="J191" s="19">
        <v>158</v>
      </c>
      <c r="K191" s="19">
        <v>63</v>
      </c>
      <c r="L191" s="19">
        <v>347631.63040000002</v>
      </c>
      <c r="M191" s="19">
        <v>96926.846730000005</v>
      </c>
      <c r="N191" s="19">
        <v>51</v>
      </c>
      <c r="O191" s="19">
        <v>405</v>
      </c>
      <c r="P191" s="19">
        <v>128</v>
      </c>
      <c r="Q191" s="19">
        <v>184</v>
      </c>
      <c r="R191" s="19">
        <v>158</v>
      </c>
      <c r="S191" s="19">
        <v>63</v>
      </c>
      <c r="T191" s="19">
        <v>356</v>
      </c>
      <c r="U191" s="19">
        <v>126</v>
      </c>
      <c r="V191" s="19">
        <v>184</v>
      </c>
      <c r="W191" s="19">
        <v>115</v>
      </c>
      <c r="X191" s="19">
        <v>57</v>
      </c>
      <c r="Y191" s="19">
        <v>5</v>
      </c>
      <c r="Z191" s="19">
        <v>347631.63040000002</v>
      </c>
      <c r="AA191" s="19">
        <v>96926.846730000005</v>
      </c>
      <c r="AB191" s="19">
        <v>51</v>
      </c>
      <c r="AC191" s="19">
        <v>3.5946987500000001</v>
      </c>
      <c r="AD191" s="19">
        <v>-1.0035587500000001</v>
      </c>
      <c r="AE191" s="19">
        <v>86</v>
      </c>
      <c r="AF191" s="19">
        <v>5</v>
      </c>
      <c r="AG191">
        <f>Table5[[#This Row],[VAN_deliverywieghtPerCapacity]]/Table5[[#This Row],[NumberOfusedVans]]</f>
        <v>0.71893974999999999</v>
      </c>
      <c r="AH191">
        <f>ABS(Table5[[#This Row],[VAN_pickUpWieghtPerCapacity]])/Table5[[#This Row],[NumberOfusedVans]]</f>
        <v>0.20071175000000002</v>
      </c>
    </row>
    <row r="192" spans="1:34" x14ac:dyDescent="0.25">
      <c r="A192" s="19">
        <v>20161004</v>
      </c>
      <c r="B192" s="19">
        <v>342</v>
      </c>
      <c r="C192" s="19">
        <v>95</v>
      </c>
      <c r="D192" s="19">
        <v>182</v>
      </c>
      <c r="E192" s="19">
        <v>132</v>
      </c>
      <c r="F192" s="19">
        <v>28</v>
      </c>
      <c r="G192" s="19">
        <v>311</v>
      </c>
      <c r="H192" s="19">
        <v>93</v>
      </c>
      <c r="I192" s="19">
        <v>182</v>
      </c>
      <c r="J192" s="19">
        <v>132</v>
      </c>
      <c r="K192" s="19">
        <v>28</v>
      </c>
      <c r="L192" s="19">
        <v>329683.93339999998</v>
      </c>
      <c r="M192" s="19">
        <v>84151.554010000007</v>
      </c>
      <c r="N192" s="19">
        <v>33</v>
      </c>
      <c r="O192" s="19">
        <v>342</v>
      </c>
      <c r="P192" s="19">
        <v>95</v>
      </c>
      <c r="Q192" s="19">
        <v>182</v>
      </c>
      <c r="R192" s="19">
        <v>132</v>
      </c>
      <c r="S192" s="19">
        <v>28</v>
      </c>
      <c r="T192" s="19">
        <v>311</v>
      </c>
      <c r="U192" s="19">
        <v>93</v>
      </c>
      <c r="V192" s="19">
        <v>182</v>
      </c>
      <c r="W192" s="19">
        <v>107</v>
      </c>
      <c r="X192" s="19">
        <v>22</v>
      </c>
      <c r="Y192" s="19">
        <v>5</v>
      </c>
      <c r="Z192" s="19">
        <v>329683.93339999998</v>
      </c>
      <c r="AA192" s="19">
        <v>84151.554010000007</v>
      </c>
      <c r="AB192" s="19">
        <v>33</v>
      </c>
      <c r="AC192" s="19">
        <v>2.4442775000000001</v>
      </c>
      <c r="AD192" s="19">
        <v>-0.65156999999999998</v>
      </c>
      <c r="AE192" s="19">
        <v>62</v>
      </c>
      <c r="AF192" s="19">
        <v>5</v>
      </c>
      <c r="AG192">
        <f>Table5[[#This Row],[VAN_deliverywieghtPerCapacity]]/Table5[[#This Row],[NumberOfusedVans]]</f>
        <v>0.4888555</v>
      </c>
      <c r="AH192">
        <f>ABS(Table5[[#This Row],[VAN_pickUpWieghtPerCapacity]])/Table5[[#This Row],[NumberOfusedVans]]</f>
        <v>0.13031399999999999</v>
      </c>
    </row>
    <row r="193" spans="1:34" x14ac:dyDescent="0.25">
      <c r="A193" s="19">
        <v>20161005</v>
      </c>
      <c r="B193" s="19">
        <v>317</v>
      </c>
      <c r="C193" s="19">
        <v>90</v>
      </c>
      <c r="D193" s="19">
        <v>132</v>
      </c>
      <c r="E193" s="19">
        <v>158</v>
      </c>
      <c r="F193" s="19">
        <v>27</v>
      </c>
      <c r="G193" s="19">
        <v>271</v>
      </c>
      <c r="H193" s="19">
        <v>88</v>
      </c>
      <c r="I193" s="19">
        <v>132</v>
      </c>
      <c r="J193" s="19">
        <v>158</v>
      </c>
      <c r="K193" s="19">
        <v>27</v>
      </c>
      <c r="L193" s="19">
        <v>317986.98800000001</v>
      </c>
      <c r="M193" s="19">
        <v>75898.82892</v>
      </c>
      <c r="N193" s="19">
        <v>48</v>
      </c>
      <c r="O193" s="19">
        <v>317</v>
      </c>
      <c r="P193" s="19">
        <v>90</v>
      </c>
      <c r="Q193" s="19">
        <v>132</v>
      </c>
      <c r="R193" s="19">
        <v>158</v>
      </c>
      <c r="S193" s="19">
        <v>27</v>
      </c>
      <c r="T193" s="19">
        <v>271</v>
      </c>
      <c r="U193" s="19">
        <v>88</v>
      </c>
      <c r="V193" s="19">
        <v>132</v>
      </c>
      <c r="W193" s="19">
        <v>118</v>
      </c>
      <c r="X193" s="19">
        <v>21</v>
      </c>
      <c r="Y193" s="19">
        <v>5</v>
      </c>
      <c r="Z193" s="19">
        <v>317986.98800000001</v>
      </c>
      <c r="AA193" s="19">
        <v>75898.82892</v>
      </c>
      <c r="AB193" s="19">
        <v>48</v>
      </c>
      <c r="AC193" s="19">
        <v>2.5671149999999998</v>
      </c>
      <c r="AD193" s="19">
        <v>-0.96426750000000006</v>
      </c>
      <c r="AE193" s="19">
        <v>63</v>
      </c>
      <c r="AF193" s="19">
        <v>5</v>
      </c>
      <c r="AG193">
        <f>Table5[[#This Row],[VAN_deliverywieghtPerCapacity]]/Table5[[#This Row],[NumberOfusedVans]]</f>
        <v>0.51342299999999996</v>
      </c>
      <c r="AH193">
        <f>ABS(Table5[[#This Row],[VAN_pickUpWieghtPerCapacity]])/Table5[[#This Row],[NumberOfusedVans]]</f>
        <v>0.19285350000000001</v>
      </c>
    </row>
    <row r="194" spans="1:34" x14ac:dyDescent="0.25">
      <c r="A194" s="19">
        <v>20161006</v>
      </c>
      <c r="B194" s="19">
        <v>356</v>
      </c>
      <c r="C194" s="19">
        <v>94</v>
      </c>
      <c r="D194" s="19">
        <v>140</v>
      </c>
      <c r="E194" s="19">
        <v>163</v>
      </c>
      <c r="F194" s="19">
        <v>53</v>
      </c>
      <c r="G194" s="19">
        <v>350</v>
      </c>
      <c r="H194" s="19">
        <v>92</v>
      </c>
      <c r="I194" s="19">
        <v>140</v>
      </c>
      <c r="J194" s="19">
        <v>163</v>
      </c>
      <c r="K194" s="19">
        <v>53</v>
      </c>
      <c r="L194" s="19">
        <v>294763.50510000001</v>
      </c>
      <c r="M194" s="19">
        <v>83768.715460000007</v>
      </c>
      <c r="N194" s="19">
        <v>8</v>
      </c>
      <c r="O194" s="19">
        <v>356</v>
      </c>
      <c r="P194" s="19">
        <v>94</v>
      </c>
      <c r="Q194" s="19">
        <v>140</v>
      </c>
      <c r="R194" s="19">
        <v>163</v>
      </c>
      <c r="S194" s="19">
        <v>53</v>
      </c>
      <c r="T194" s="19">
        <v>350</v>
      </c>
      <c r="U194" s="19">
        <v>92</v>
      </c>
      <c r="V194" s="19">
        <v>140</v>
      </c>
      <c r="W194" s="19">
        <v>163</v>
      </c>
      <c r="X194" s="19">
        <v>47</v>
      </c>
      <c r="Y194" s="19">
        <v>5</v>
      </c>
      <c r="Z194" s="19">
        <v>294763.50510000001</v>
      </c>
      <c r="AA194" s="19">
        <v>83768.715460000007</v>
      </c>
      <c r="AB194" s="19">
        <v>8</v>
      </c>
      <c r="AC194" s="23">
        <v>1.3728499999999999</v>
      </c>
      <c r="AD194" s="19">
        <v>-1.183335</v>
      </c>
      <c r="AE194" s="19">
        <v>66</v>
      </c>
      <c r="AF194" s="19">
        <v>5</v>
      </c>
      <c r="AG194">
        <f>Table5[[#This Row],[VAN_deliverywieghtPerCapacity]]/Table5[[#This Row],[NumberOfusedVans]]</f>
        <v>0.27456999999999998</v>
      </c>
      <c r="AH194">
        <f>ABS(Table5[[#This Row],[VAN_pickUpWieghtPerCapacity]])/Table5[[#This Row],[NumberOfusedVans]]</f>
        <v>0.23666700000000002</v>
      </c>
    </row>
    <row r="195" spans="1:34" x14ac:dyDescent="0.25">
      <c r="A195" s="19">
        <v>20161007</v>
      </c>
      <c r="B195" s="19">
        <v>331</v>
      </c>
      <c r="C195" s="19">
        <v>93</v>
      </c>
      <c r="D195" s="19">
        <v>139</v>
      </c>
      <c r="E195" s="19">
        <v>158</v>
      </c>
      <c r="F195" s="19">
        <v>34</v>
      </c>
      <c r="G195" s="19">
        <v>278</v>
      </c>
      <c r="H195" s="19">
        <v>91</v>
      </c>
      <c r="I195" s="19">
        <v>139</v>
      </c>
      <c r="J195" s="19">
        <v>158</v>
      </c>
      <c r="K195" s="19">
        <v>34</v>
      </c>
      <c r="L195" s="19">
        <v>329922.36119999998</v>
      </c>
      <c r="M195" s="19">
        <v>76373.01251</v>
      </c>
      <c r="N195" s="19">
        <v>55</v>
      </c>
      <c r="O195" s="19">
        <v>331</v>
      </c>
      <c r="P195" s="19">
        <v>93</v>
      </c>
      <c r="Q195" s="19">
        <v>139</v>
      </c>
      <c r="R195" s="19">
        <v>158</v>
      </c>
      <c r="S195" s="19">
        <v>34</v>
      </c>
      <c r="T195" s="19">
        <v>278</v>
      </c>
      <c r="U195" s="19">
        <v>91</v>
      </c>
      <c r="V195" s="19">
        <v>139</v>
      </c>
      <c r="W195" s="19">
        <v>111</v>
      </c>
      <c r="X195" s="19">
        <v>28</v>
      </c>
      <c r="Y195" s="19">
        <v>5</v>
      </c>
      <c r="Z195" s="19">
        <v>329922.36119999998</v>
      </c>
      <c r="AA195" s="19">
        <v>76373.01251</v>
      </c>
      <c r="AB195" s="19">
        <v>55</v>
      </c>
      <c r="AC195" s="19">
        <v>2.9736987500000001</v>
      </c>
      <c r="AD195" s="19">
        <v>-0.54796750000000005</v>
      </c>
      <c r="AE195" s="19">
        <v>80</v>
      </c>
      <c r="AF195" s="19">
        <v>5</v>
      </c>
      <c r="AG195">
        <f>Table5[[#This Row],[VAN_deliverywieghtPerCapacity]]/Table5[[#This Row],[NumberOfusedVans]]</f>
        <v>0.59473975000000001</v>
      </c>
      <c r="AH195">
        <f>ABS(Table5[[#This Row],[VAN_pickUpWieghtPerCapacity]])/Table5[[#This Row],[NumberOfusedVans]]</f>
        <v>0.10959350000000001</v>
      </c>
    </row>
    <row r="196" spans="1:34" x14ac:dyDescent="0.25">
      <c r="A196" s="19">
        <v>20161010</v>
      </c>
      <c r="B196" s="19">
        <v>438</v>
      </c>
      <c r="C196" s="19">
        <v>127</v>
      </c>
      <c r="D196" s="19">
        <v>221</v>
      </c>
      <c r="E196" s="19">
        <v>153</v>
      </c>
      <c r="F196" s="19">
        <v>64</v>
      </c>
      <c r="G196" s="19">
        <v>432</v>
      </c>
      <c r="H196" s="19">
        <v>125</v>
      </c>
      <c r="I196" s="19">
        <v>221</v>
      </c>
      <c r="J196" s="19">
        <v>153</v>
      </c>
      <c r="K196" s="19">
        <v>64</v>
      </c>
      <c r="L196" s="19">
        <v>404326.2169</v>
      </c>
      <c r="M196" s="19">
        <v>109349.35950000001</v>
      </c>
      <c r="N196" s="19">
        <v>8</v>
      </c>
      <c r="O196" s="19">
        <v>438</v>
      </c>
      <c r="P196" s="19">
        <v>127</v>
      </c>
      <c r="Q196" s="19">
        <v>221</v>
      </c>
      <c r="R196" s="19">
        <v>153</v>
      </c>
      <c r="S196" s="19">
        <v>64</v>
      </c>
      <c r="T196" s="19">
        <v>432</v>
      </c>
      <c r="U196" s="19">
        <v>125</v>
      </c>
      <c r="V196" s="19">
        <v>221</v>
      </c>
      <c r="W196" s="19">
        <v>153</v>
      </c>
      <c r="X196" s="19">
        <v>58</v>
      </c>
      <c r="Y196" s="19">
        <v>6</v>
      </c>
      <c r="Z196" s="19">
        <v>404326.2169</v>
      </c>
      <c r="AA196" s="19">
        <v>109349.35950000001</v>
      </c>
      <c r="AB196" s="19">
        <v>8</v>
      </c>
      <c r="AC196" s="19">
        <v>3.54764875</v>
      </c>
      <c r="AD196" s="19">
        <v>-0.95721750000000005</v>
      </c>
      <c r="AE196" s="19">
        <v>89</v>
      </c>
      <c r="AF196" s="19">
        <v>6</v>
      </c>
      <c r="AG196">
        <f>Table5[[#This Row],[VAN_deliverywieghtPerCapacity]]/Table5[[#This Row],[NumberOfusedVans]]</f>
        <v>0.59127479166666663</v>
      </c>
      <c r="AH196">
        <f>ABS(Table5[[#This Row],[VAN_pickUpWieghtPerCapacity]])/Table5[[#This Row],[NumberOfusedVans]]</f>
        <v>0.15953625000000002</v>
      </c>
    </row>
    <row r="197" spans="1:34" x14ac:dyDescent="0.25">
      <c r="A197" s="19">
        <v>20161011</v>
      </c>
      <c r="B197" s="19">
        <v>358</v>
      </c>
      <c r="C197" s="19">
        <v>105</v>
      </c>
      <c r="D197" s="19">
        <v>169</v>
      </c>
      <c r="E197" s="19">
        <v>143</v>
      </c>
      <c r="F197" s="19">
        <v>46</v>
      </c>
      <c r="G197" s="19">
        <v>352</v>
      </c>
      <c r="H197" s="19">
        <v>103</v>
      </c>
      <c r="I197" s="19">
        <v>169</v>
      </c>
      <c r="J197" s="19">
        <v>143</v>
      </c>
      <c r="K197" s="19">
        <v>46</v>
      </c>
      <c r="L197" s="19">
        <v>365481.74609999999</v>
      </c>
      <c r="M197" s="19">
        <v>93493.357149999996</v>
      </c>
      <c r="N197" s="19">
        <v>8</v>
      </c>
      <c r="O197" s="19">
        <v>358</v>
      </c>
      <c r="P197" s="19">
        <v>105</v>
      </c>
      <c r="Q197" s="19">
        <v>169</v>
      </c>
      <c r="R197" s="19">
        <v>143</v>
      </c>
      <c r="S197" s="19">
        <v>46</v>
      </c>
      <c r="T197" s="19">
        <v>352</v>
      </c>
      <c r="U197" s="19">
        <v>103</v>
      </c>
      <c r="V197" s="19">
        <v>169</v>
      </c>
      <c r="W197" s="19">
        <v>143</v>
      </c>
      <c r="X197" s="19">
        <v>40</v>
      </c>
      <c r="Y197" s="19">
        <v>5</v>
      </c>
      <c r="Z197" s="19">
        <v>365481.74609999999</v>
      </c>
      <c r="AA197" s="19">
        <v>93493.357149999996</v>
      </c>
      <c r="AB197" s="19">
        <v>8</v>
      </c>
      <c r="AC197" s="19">
        <v>2.5295787500000002</v>
      </c>
      <c r="AD197" s="19">
        <v>-0.76512250000000004</v>
      </c>
      <c r="AE197" s="19">
        <v>77</v>
      </c>
      <c r="AF197" s="19">
        <v>5</v>
      </c>
      <c r="AG197">
        <f>Table5[[#This Row],[VAN_deliverywieghtPerCapacity]]/Table5[[#This Row],[NumberOfusedVans]]</f>
        <v>0.50591575</v>
      </c>
      <c r="AH197">
        <f>ABS(Table5[[#This Row],[VAN_pickUpWieghtPerCapacity]])/Table5[[#This Row],[NumberOfusedVans]]</f>
        <v>0.15302450000000001</v>
      </c>
    </row>
    <row r="198" spans="1:34" x14ac:dyDescent="0.25">
      <c r="A198" s="19">
        <v>20161012</v>
      </c>
      <c r="B198" s="19">
        <v>377</v>
      </c>
      <c r="C198" s="19">
        <v>108</v>
      </c>
      <c r="D198" s="19">
        <v>144</v>
      </c>
      <c r="E198" s="19">
        <v>185</v>
      </c>
      <c r="F198" s="19">
        <v>48</v>
      </c>
      <c r="G198" s="19">
        <v>371</v>
      </c>
      <c r="H198" s="19">
        <v>106</v>
      </c>
      <c r="I198" s="19">
        <v>144</v>
      </c>
      <c r="J198" s="19">
        <v>185</v>
      </c>
      <c r="K198" s="19">
        <v>48</v>
      </c>
      <c r="L198" s="19">
        <v>357403.92239999998</v>
      </c>
      <c r="M198" s="19">
        <v>93606.353019999995</v>
      </c>
      <c r="N198" s="19">
        <v>8</v>
      </c>
      <c r="O198" s="19">
        <v>377</v>
      </c>
      <c r="P198" s="19">
        <v>108</v>
      </c>
      <c r="Q198" s="19">
        <v>144</v>
      </c>
      <c r="R198" s="19">
        <v>185</v>
      </c>
      <c r="S198" s="19">
        <v>48</v>
      </c>
      <c r="T198" s="19">
        <v>371</v>
      </c>
      <c r="U198" s="19">
        <v>106</v>
      </c>
      <c r="V198" s="19">
        <v>144</v>
      </c>
      <c r="W198" s="19">
        <v>185</v>
      </c>
      <c r="X198" s="19">
        <v>42</v>
      </c>
      <c r="Y198" s="19">
        <v>5</v>
      </c>
      <c r="Z198" s="19">
        <v>357403.92239999998</v>
      </c>
      <c r="AA198" s="19">
        <v>93606.353019999995</v>
      </c>
      <c r="AB198" s="19">
        <v>8</v>
      </c>
      <c r="AC198" s="19">
        <v>2.8446812499999998</v>
      </c>
      <c r="AD198" s="19">
        <v>-0.69466125000000001</v>
      </c>
      <c r="AE198" s="19">
        <v>94</v>
      </c>
      <c r="AF198" s="19">
        <v>5</v>
      </c>
      <c r="AG198">
        <f>Table5[[#This Row],[VAN_deliverywieghtPerCapacity]]/Table5[[#This Row],[NumberOfusedVans]]</f>
        <v>0.56893624999999992</v>
      </c>
      <c r="AH198">
        <f>ABS(Table5[[#This Row],[VAN_pickUpWieghtPerCapacity]])/Table5[[#This Row],[NumberOfusedVans]]</f>
        <v>0.13893225000000001</v>
      </c>
    </row>
    <row r="199" spans="1:34" x14ac:dyDescent="0.25">
      <c r="A199" s="19">
        <v>20161013</v>
      </c>
      <c r="B199" s="19">
        <v>358</v>
      </c>
      <c r="C199" s="19">
        <v>118</v>
      </c>
      <c r="D199" s="19">
        <v>165</v>
      </c>
      <c r="E199" s="19">
        <v>165</v>
      </c>
      <c r="F199" s="19">
        <v>28</v>
      </c>
      <c r="G199" s="19">
        <v>352</v>
      </c>
      <c r="H199" s="19">
        <v>116</v>
      </c>
      <c r="I199" s="19">
        <v>165</v>
      </c>
      <c r="J199" s="19">
        <v>165</v>
      </c>
      <c r="K199" s="19">
        <v>28</v>
      </c>
      <c r="L199" s="19">
        <v>394509.77669999999</v>
      </c>
      <c r="M199" s="19">
        <v>94185.8799</v>
      </c>
      <c r="N199" s="19">
        <v>8</v>
      </c>
      <c r="O199" s="19">
        <v>358</v>
      </c>
      <c r="P199" s="19">
        <v>118</v>
      </c>
      <c r="Q199" s="19">
        <v>165</v>
      </c>
      <c r="R199" s="19">
        <v>165</v>
      </c>
      <c r="S199" s="19">
        <v>28</v>
      </c>
      <c r="T199" s="19">
        <v>352</v>
      </c>
      <c r="U199" s="19">
        <v>116</v>
      </c>
      <c r="V199" s="19">
        <v>165</v>
      </c>
      <c r="W199" s="19">
        <v>165</v>
      </c>
      <c r="X199" s="19">
        <v>22</v>
      </c>
      <c r="Y199" s="19">
        <v>6</v>
      </c>
      <c r="Z199" s="19">
        <v>394509.77669999999</v>
      </c>
      <c r="AA199" s="19">
        <v>94185.8799</v>
      </c>
      <c r="AB199" s="19">
        <v>8</v>
      </c>
      <c r="AC199" s="19">
        <v>2.3952862499999998</v>
      </c>
      <c r="AD199" s="19">
        <v>-0.85982999999999998</v>
      </c>
      <c r="AE199" s="19">
        <v>75</v>
      </c>
      <c r="AF199" s="19">
        <v>6</v>
      </c>
      <c r="AG199">
        <f>Table5[[#This Row],[VAN_deliverywieghtPerCapacity]]/Table5[[#This Row],[NumberOfusedVans]]</f>
        <v>0.39921437499999995</v>
      </c>
      <c r="AH199">
        <f>ABS(Table5[[#This Row],[VAN_pickUpWieghtPerCapacity]])/Table5[[#This Row],[NumberOfusedVans]]</f>
        <v>0.14330499999999999</v>
      </c>
    </row>
    <row r="200" spans="1:34" x14ac:dyDescent="0.25">
      <c r="A200" s="19">
        <v>20161014</v>
      </c>
      <c r="B200" s="19">
        <v>348</v>
      </c>
      <c r="C200" s="19">
        <v>101</v>
      </c>
      <c r="D200" s="19">
        <v>147</v>
      </c>
      <c r="E200" s="19">
        <v>154</v>
      </c>
      <c r="F200" s="19">
        <v>47</v>
      </c>
      <c r="G200" s="19">
        <v>342</v>
      </c>
      <c r="H200" s="19">
        <v>99</v>
      </c>
      <c r="I200" s="19">
        <v>147</v>
      </c>
      <c r="J200" s="19">
        <v>154</v>
      </c>
      <c r="K200" s="19">
        <v>47</v>
      </c>
      <c r="L200" s="19">
        <v>315682.39689999999</v>
      </c>
      <c r="M200" s="19">
        <v>87331.415720000005</v>
      </c>
      <c r="N200" s="19">
        <v>8</v>
      </c>
      <c r="O200" s="19">
        <v>348</v>
      </c>
      <c r="P200" s="19">
        <v>101</v>
      </c>
      <c r="Q200" s="19">
        <v>147</v>
      </c>
      <c r="R200" s="19">
        <v>154</v>
      </c>
      <c r="S200" s="19">
        <v>47</v>
      </c>
      <c r="T200" s="19">
        <v>342</v>
      </c>
      <c r="U200" s="19">
        <v>99</v>
      </c>
      <c r="V200" s="19">
        <v>147</v>
      </c>
      <c r="W200" s="19">
        <v>154</v>
      </c>
      <c r="X200" s="19">
        <v>41</v>
      </c>
      <c r="Y200" s="19">
        <v>5</v>
      </c>
      <c r="Z200" s="19">
        <v>315682.39689999999</v>
      </c>
      <c r="AA200" s="19">
        <v>87331.415720000005</v>
      </c>
      <c r="AB200" s="19">
        <v>8</v>
      </c>
      <c r="AC200" s="19">
        <v>2.3680487499999998</v>
      </c>
      <c r="AD200" s="19">
        <v>-0.98138375</v>
      </c>
      <c r="AE200" s="19">
        <v>84</v>
      </c>
      <c r="AF200" s="19">
        <v>5</v>
      </c>
      <c r="AG200">
        <f>Table5[[#This Row],[VAN_deliverywieghtPerCapacity]]/Table5[[#This Row],[NumberOfusedVans]]</f>
        <v>0.47360974999999994</v>
      </c>
      <c r="AH200">
        <f>ABS(Table5[[#This Row],[VAN_pickUpWieghtPerCapacity]])/Table5[[#This Row],[NumberOfusedVans]]</f>
        <v>0.19627675</v>
      </c>
    </row>
    <row r="201" spans="1:34" x14ac:dyDescent="0.25">
      <c r="A201" s="19">
        <v>20161017</v>
      </c>
      <c r="B201" s="19">
        <v>441</v>
      </c>
      <c r="C201" s="19">
        <v>125</v>
      </c>
      <c r="D201" s="19">
        <v>173</v>
      </c>
      <c r="E201" s="19">
        <v>208</v>
      </c>
      <c r="F201" s="19">
        <v>60</v>
      </c>
      <c r="G201" s="19">
        <v>432</v>
      </c>
      <c r="H201" s="19">
        <v>123</v>
      </c>
      <c r="I201" s="19">
        <v>173</v>
      </c>
      <c r="J201" s="19">
        <v>208</v>
      </c>
      <c r="K201" s="19">
        <v>60</v>
      </c>
      <c r="L201" s="19">
        <v>422640.65169999999</v>
      </c>
      <c r="M201" s="19">
        <v>110757.6587</v>
      </c>
      <c r="N201" s="19">
        <v>11</v>
      </c>
      <c r="O201" s="19">
        <v>441</v>
      </c>
      <c r="P201" s="19">
        <v>125</v>
      </c>
      <c r="Q201" s="19">
        <v>173</v>
      </c>
      <c r="R201" s="19">
        <v>208</v>
      </c>
      <c r="S201" s="19">
        <v>60</v>
      </c>
      <c r="T201" s="19">
        <v>432</v>
      </c>
      <c r="U201" s="19">
        <v>123</v>
      </c>
      <c r="V201" s="19">
        <v>173</v>
      </c>
      <c r="W201" s="19">
        <v>205</v>
      </c>
      <c r="X201" s="19">
        <v>54</v>
      </c>
      <c r="Y201" s="19">
        <v>6</v>
      </c>
      <c r="Z201" s="19">
        <v>422640.65169999999</v>
      </c>
      <c r="AA201" s="19">
        <v>110757.6587</v>
      </c>
      <c r="AB201" s="19">
        <v>11</v>
      </c>
      <c r="AC201" s="19">
        <v>3.6514962500000001</v>
      </c>
      <c r="AD201" s="19">
        <v>-0.86901375000000003</v>
      </c>
      <c r="AE201" s="19">
        <v>106</v>
      </c>
      <c r="AF201" s="19">
        <v>6</v>
      </c>
      <c r="AG201">
        <f>Table5[[#This Row],[VAN_deliverywieghtPerCapacity]]/Table5[[#This Row],[NumberOfusedVans]]</f>
        <v>0.60858270833333339</v>
      </c>
      <c r="AH201">
        <f>ABS(Table5[[#This Row],[VAN_pickUpWieghtPerCapacity]])/Table5[[#This Row],[NumberOfusedVans]]</f>
        <v>0.144835625</v>
      </c>
    </row>
    <row r="202" spans="1:34" x14ac:dyDescent="0.25">
      <c r="A202" s="19">
        <v>20161018</v>
      </c>
      <c r="B202" s="19">
        <v>350</v>
      </c>
      <c r="C202" s="19">
        <v>98</v>
      </c>
      <c r="D202" s="19">
        <v>168</v>
      </c>
      <c r="E202" s="19">
        <v>141</v>
      </c>
      <c r="F202" s="19">
        <v>41</v>
      </c>
      <c r="G202" s="19">
        <v>319</v>
      </c>
      <c r="H202" s="19">
        <v>96</v>
      </c>
      <c r="I202" s="19">
        <v>168</v>
      </c>
      <c r="J202" s="19">
        <v>141</v>
      </c>
      <c r="K202" s="19">
        <v>41</v>
      </c>
      <c r="L202" s="19">
        <v>332400.92430000001</v>
      </c>
      <c r="M202" s="19">
        <v>83916.083180000001</v>
      </c>
      <c r="N202" s="19">
        <v>33</v>
      </c>
      <c r="O202" s="19">
        <v>350</v>
      </c>
      <c r="P202" s="19">
        <v>98</v>
      </c>
      <c r="Q202" s="19">
        <v>168</v>
      </c>
      <c r="R202" s="19">
        <v>141</v>
      </c>
      <c r="S202" s="19">
        <v>41</v>
      </c>
      <c r="T202" s="19">
        <v>319</v>
      </c>
      <c r="U202" s="19">
        <v>96</v>
      </c>
      <c r="V202" s="19">
        <v>168</v>
      </c>
      <c r="W202" s="19">
        <v>116</v>
      </c>
      <c r="X202" s="19">
        <v>35</v>
      </c>
      <c r="Y202" s="19">
        <v>5</v>
      </c>
      <c r="Z202" s="19">
        <v>332400.92430000001</v>
      </c>
      <c r="AA202" s="19">
        <v>83916.083180000001</v>
      </c>
      <c r="AB202" s="19">
        <v>33</v>
      </c>
      <c r="AC202" s="19">
        <v>3.00383625</v>
      </c>
      <c r="AD202" s="19">
        <v>-0.60183374999999995</v>
      </c>
      <c r="AE202" s="19">
        <v>70</v>
      </c>
      <c r="AF202" s="19">
        <v>5</v>
      </c>
      <c r="AG202">
        <f>Table5[[#This Row],[VAN_deliverywieghtPerCapacity]]/Table5[[#This Row],[NumberOfusedVans]]</f>
        <v>0.60076724999999997</v>
      </c>
      <c r="AH202">
        <f>ABS(Table5[[#This Row],[VAN_pickUpWieghtPerCapacity]])/Table5[[#This Row],[NumberOfusedVans]]</f>
        <v>0.12036674999999999</v>
      </c>
    </row>
    <row r="203" spans="1:34" x14ac:dyDescent="0.25">
      <c r="A203" s="19">
        <v>20161019</v>
      </c>
      <c r="B203" s="19">
        <v>373</v>
      </c>
      <c r="C203" s="19">
        <v>108</v>
      </c>
      <c r="D203" s="19">
        <v>142</v>
      </c>
      <c r="E203" s="19">
        <v>186</v>
      </c>
      <c r="F203" s="19">
        <v>45</v>
      </c>
      <c r="G203" s="19">
        <v>366</v>
      </c>
      <c r="H203" s="19">
        <v>106</v>
      </c>
      <c r="I203" s="19">
        <v>142</v>
      </c>
      <c r="J203" s="19">
        <v>186</v>
      </c>
      <c r="K203" s="19">
        <v>45</v>
      </c>
      <c r="L203" s="19">
        <v>409184.4387</v>
      </c>
      <c r="M203" s="19">
        <v>99466.599480000004</v>
      </c>
      <c r="N203" s="19">
        <v>9</v>
      </c>
      <c r="O203" s="19">
        <v>373</v>
      </c>
      <c r="P203" s="19">
        <v>108</v>
      </c>
      <c r="Q203" s="19">
        <v>142</v>
      </c>
      <c r="R203" s="19">
        <v>186</v>
      </c>
      <c r="S203" s="19">
        <v>45</v>
      </c>
      <c r="T203" s="19">
        <v>366</v>
      </c>
      <c r="U203" s="19">
        <v>106</v>
      </c>
      <c r="V203" s="19">
        <v>142</v>
      </c>
      <c r="W203" s="19">
        <v>185</v>
      </c>
      <c r="X203" s="19">
        <v>39</v>
      </c>
      <c r="Y203" s="19">
        <v>5</v>
      </c>
      <c r="Z203" s="19">
        <v>409184.4387</v>
      </c>
      <c r="AA203" s="19">
        <v>99466.599480000004</v>
      </c>
      <c r="AB203" s="19">
        <v>9</v>
      </c>
      <c r="AC203" s="19">
        <v>2.4705050000000002</v>
      </c>
      <c r="AD203" s="19">
        <v>-0.79312749999999999</v>
      </c>
      <c r="AE203" s="19">
        <v>84</v>
      </c>
      <c r="AF203" s="19">
        <v>5</v>
      </c>
      <c r="AG203">
        <f>Table5[[#This Row],[VAN_deliverywieghtPerCapacity]]/Table5[[#This Row],[NumberOfusedVans]]</f>
        <v>0.49410100000000001</v>
      </c>
      <c r="AH203">
        <f>ABS(Table5[[#This Row],[VAN_pickUpWieghtPerCapacity]])/Table5[[#This Row],[NumberOfusedVans]]</f>
        <v>0.1586255</v>
      </c>
    </row>
    <row r="204" spans="1:34" x14ac:dyDescent="0.25">
      <c r="A204" s="19">
        <v>20161020</v>
      </c>
      <c r="B204" s="19">
        <v>394</v>
      </c>
      <c r="C204" s="19">
        <v>94</v>
      </c>
      <c r="D204" s="19">
        <v>151</v>
      </c>
      <c r="E204" s="19">
        <v>184</v>
      </c>
      <c r="F204" s="19">
        <v>59</v>
      </c>
      <c r="G204" s="19">
        <v>388</v>
      </c>
      <c r="H204" s="19">
        <v>92</v>
      </c>
      <c r="I204" s="19">
        <v>151</v>
      </c>
      <c r="J204" s="19">
        <v>184</v>
      </c>
      <c r="K204" s="19">
        <v>59</v>
      </c>
      <c r="L204" s="19">
        <v>479379.08600000001</v>
      </c>
      <c r="M204" s="19">
        <v>110464.1177</v>
      </c>
      <c r="N204" s="19">
        <v>8</v>
      </c>
      <c r="O204" s="19">
        <v>394</v>
      </c>
      <c r="P204" s="19">
        <v>94</v>
      </c>
      <c r="Q204" s="19">
        <v>151</v>
      </c>
      <c r="R204" s="19">
        <v>184</v>
      </c>
      <c r="S204" s="19">
        <v>59</v>
      </c>
      <c r="T204" s="19">
        <v>388</v>
      </c>
      <c r="U204" s="19">
        <v>92</v>
      </c>
      <c r="V204" s="19">
        <v>151</v>
      </c>
      <c r="W204" s="19">
        <v>184</v>
      </c>
      <c r="X204" s="19">
        <v>53</v>
      </c>
      <c r="Y204" s="19">
        <v>6</v>
      </c>
      <c r="Z204" s="19">
        <v>479379.08600000001</v>
      </c>
      <c r="AA204" s="19">
        <v>110464.1177</v>
      </c>
      <c r="AB204" s="19">
        <v>8</v>
      </c>
      <c r="AC204" s="19">
        <v>2.5146562499999998</v>
      </c>
      <c r="AD204" s="19">
        <v>-0.42072124999999999</v>
      </c>
      <c r="AE204" s="19">
        <v>74</v>
      </c>
      <c r="AF204" s="19">
        <v>6</v>
      </c>
      <c r="AG204">
        <f>Table5[[#This Row],[VAN_deliverywieghtPerCapacity]]/Table5[[#This Row],[NumberOfusedVans]]</f>
        <v>0.41910937499999995</v>
      </c>
      <c r="AH204">
        <f>ABS(Table5[[#This Row],[VAN_pickUpWieghtPerCapacity]])/Table5[[#This Row],[NumberOfusedVans]]</f>
        <v>7.0120208333333336E-2</v>
      </c>
    </row>
    <row r="205" spans="1:34" x14ac:dyDescent="0.25">
      <c r="A205" s="19">
        <v>20161021</v>
      </c>
      <c r="B205" s="19">
        <v>356</v>
      </c>
      <c r="C205" s="19">
        <v>113</v>
      </c>
      <c r="D205" s="19">
        <v>132</v>
      </c>
      <c r="E205" s="19">
        <v>191</v>
      </c>
      <c r="F205" s="19">
        <v>33</v>
      </c>
      <c r="G205" s="19">
        <v>335</v>
      </c>
      <c r="H205" s="19">
        <v>111</v>
      </c>
      <c r="I205" s="19">
        <v>132</v>
      </c>
      <c r="J205" s="19">
        <v>191</v>
      </c>
      <c r="K205" s="19">
        <v>33</v>
      </c>
      <c r="L205" s="19">
        <v>381270.67239999998</v>
      </c>
      <c r="M205" s="19">
        <v>93834.360509999999</v>
      </c>
      <c r="N205" s="19">
        <v>23</v>
      </c>
      <c r="O205" s="19">
        <v>356</v>
      </c>
      <c r="P205" s="19">
        <v>113</v>
      </c>
      <c r="Q205" s="19">
        <v>132</v>
      </c>
      <c r="R205" s="19">
        <v>191</v>
      </c>
      <c r="S205" s="19">
        <v>33</v>
      </c>
      <c r="T205" s="19">
        <v>335</v>
      </c>
      <c r="U205" s="19">
        <v>111</v>
      </c>
      <c r="V205" s="19">
        <v>132</v>
      </c>
      <c r="W205" s="19">
        <v>176</v>
      </c>
      <c r="X205" s="19">
        <v>27</v>
      </c>
      <c r="Y205" s="19">
        <v>5</v>
      </c>
      <c r="Z205" s="19">
        <v>381270.67239999998</v>
      </c>
      <c r="AA205" s="19">
        <v>93834.360509999999</v>
      </c>
      <c r="AB205" s="19">
        <v>23</v>
      </c>
      <c r="AC205" s="19">
        <v>2.8170099999999998</v>
      </c>
      <c r="AD205" s="19">
        <v>-0.77170375000000002</v>
      </c>
      <c r="AE205" s="19">
        <v>82</v>
      </c>
      <c r="AF205" s="19">
        <v>5</v>
      </c>
      <c r="AG205">
        <f>Table5[[#This Row],[VAN_deliverywieghtPerCapacity]]/Table5[[#This Row],[NumberOfusedVans]]</f>
        <v>0.56340199999999996</v>
      </c>
      <c r="AH205">
        <f>ABS(Table5[[#This Row],[VAN_pickUpWieghtPerCapacity]])/Table5[[#This Row],[NumberOfusedVans]]</f>
        <v>0.15434075</v>
      </c>
    </row>
    <row r="206" spans="1:34" x14ac:dyDescent="0.25">
      <c r="A206" s="19">
        <v>20161024</v>
      </c>
      <c r="B206" s="19">
        <v>430</v>
      </c>
      <c r="C206" s="19">
        <v>124</v>
      </c>
      <c r="D206" s="19">
        <v>205</v>
      </c>
      <c r="E206" s="19">
        <v>156</v>
      </c>
      <c r="F206" s="19">
        <v>69</v>
      </c>
      <c r="G206" s="19">
        <v>424</v>
      </c>
      <c r="H206" s="19">
        <v>122</v>
      </c>
      <c r="I206" s="19">
        <v>205</v>
      </c>
      <c r="J206" s="19">
        <v>156</v>
      </c>
      <c r="K206" s="19">
        <v>69</v>
      </c>
      <c r="L206" s="19">
        <v>421700.05989999999</v>
      </c>
      <c r="M206" s="19">
        <v>113193.00539999999</v>
      </c>
      <c r="N206" s="19">
        <v>8</v>
      </c>
      <c r="O206" s="19">
        <v>430</v>
      </c>
      <c r="P206" s="19">
        <v>124</v>
      </c>
      <c r="Q206" s="19">
        <v>205</v>
      </c>
      <c r="R206" s="19">
        <v>156</v>
      </c>
      <c r="S206" s="19">
        <v>69</v>
      </c>
      <c r="T206" s="19">
        <v>424</v>
      </c>
      <c r="U206" s="19">
        <v>122</v>
      </c>
      <c r="V206" s="19">
        <v>205</v>
      </c>
      <c r="W206" s="19">
        <v>156</v>
      </c>
      <c r="X206" s="19">
        <v>63</v>
      </c>
      <c r="Y206" s="19">
        <v>6</v>
      </c>
      <c r="Z206" s="19">
        <v>421700.05989999999</v>
      </c>
      <c r="AA206" s="19">
        <v>113193.00539999999</v>
      </c>
      <c r="AB206" s="19">
        <v>8</v>
      </c>
      <c r="AC206" s="19">
        <v>2.6047275000000001</v>
      </c>
      <c r="AD206" s="19">
        <v>-0.81215749999999998</v>
      </c>
      <c r="AE206" s="19">
        <v>95</v>
      </c>
      <c r="AF206" s="19">
        <v>6</v>
      </c>
      <c r="AG206">
        <f>Table5[[#This Row],[VAN_deliverywieghtPerCapacity]]/Table5[[#This Row],[NumberOfusedVans]]</f>
        <v>0.43412125000000001</v>
      </c>
      <c r="AH206">
        <f>ABS(Table5[[#This Row],[VAN_pickUpWieghtPerCapacity]])/Table5[[#This Row],[NumberOfusedVans]]</f>
        <v>0.13535958333333334</v>
      </c>
    </row>
    <row r="207" spans="1:34" x14ac:dyDescent="0.25">
      <c r="A207" s="19">
        <v>20161025</v>
      </c>
      <c r="B207" s="19">
        <v>404</v>
      </c>
      <c r="C207" s="19">
        <v>114</v>
      </c>
      <c r="D207" s="19">
        <v>125</v>
      </c>
      <c r="E207" s="19">
        <v>221</v>
      </c>
      <c r="F207" s="19">
        <v>58</v>
      </c>
      <c r="G207" s="19">
        <v>383</v>
      </c>
      <c r="H207" s="19">
        <v>112</v>
      </c>
      <c r="I207" s="19">
        <v>125</v>
      </c>
      <c r="J207" s="19">
        <v>221</v>
      </c>
      <c r="K207" s="19">
        <v>58</v>
      </c>
      <c r="L207" s="19">
        <v>402653.72629999998</v>
      </c>
      <c r="M207" s="19">
        <v>101638.8354</v>
      </c>
      <c r="N207" s="19">
        <v>23</v>
      </c>
      <c r="O207" s="19">
        <v>404</v>
      </c>
      <c r="P207" s="19">
        <v>114</v>
      </c>
      <c r="Q207" s="19">
        <v>125</v>
      </c>
      <c r="R207" s="19">
        <v>221</v>
      </c>
      <c r="S207" s="19">
        <v>58</v>
      </c>
      <c r="T207" s="19">
        <v>383</v>
      </c>
      <c r="U207" s="19">
        <v>112</v>
      </c>
      <c r="V207" s="19">
        <v>125</v>
      </c>
      <c r="W207" s="19">
        <v>206</v>
      </c>
      <c r="X207" s="19">
        <v>52</v>
      </c>
      <c r="Y207" s="19">
        <v>5</v>
      </c>
      <c r="Z207" s="19">
        <v>402653.72629999998</v>
      </c>
      <c r="AA207" s="19">
        <v>101638.8354</v>
      </c>
      <c r="AB207" s="19">
        <v>23</v>
      </c>
      <c r="AC207" s="19">
        <v>2.5239549999999999</v>
      </c>
      <c r="AD207" s="19">
        <v>-0.84105750000000001</v>
      </c>
      <c r="AE207" s="19">
        <v>81</v>
      </c>
      <c r="AF207" s="19">
        <v>5</v>
      </c>
      <c r="AG207">
        <f>Table5[[#This Row],[VAN_deliverywieghtPerCapacity]]/Table5[[#This Row],[NumberOfusedVans]]</f>
        <v>0.50479099999999999</v>
      </c>
      <c r="AH207">
        <f>ABS(Table5[[#This Row],[VAN_pickUpWieghtPerCapacity]])/Table5[[#This Row],[NumberOfusedVans]]</f>
        <v>0.16821150000000001</v>
      </c>
    </row>
    <row r="208" spans="1:34" x14ac:dyDescent="0.25">
      <c r="A208" s="19">
        <v>20161026</v>
      </c>
      <c r="B208" s="19">
        <v>406</v>
      </c>
      <c r="C208" s="19">
        <v>135</v>
      </c>
      <c r="D208" s="19">
        <v>171</v>
      </c>
      <c r="E208" s="19">
        <v>193</v>
      </c>
      <c r="F208" s="19">
        <v>42</v>
      </c>
      <c r="G208" s="19">
        <v>386</v>
      </c>
      <c r="H208" s="19">
        <v>133</v>
      </c>
      <c r="I208" s="19">
        <v>171</v>
      </c>
      <c r="J208" s="19">
        <v>193</v>
      </c>
      <c r="K208" s="19">
        <v>42</v>
      </c>
      <c r="L208" s="19">
        <v>407347.30440000002</v>
      </c>
      <c r="M208" s="19">
        <v>104941.2574</v>
      </c>
      <c r="N208" s="19">
        <v>22</v>
      </c>
      <c r="O208" s="19">
        <v>406</v>
      </c>
      <c r="P208" s="19">
        <v>135</v>
      </c>
      <c r="Q208" s="19">
        <v>171</v>
      </c>
      <c r="R208" s="19">
        <v>193</v>
      </c>
      <c r="S208" s="19">
        <v>42</v>
      </c>
      <c r="T208" s="19">
        <v>386</v>
      </c>
      <c r="U208" s="19">
        <v>133</v>
      </c>
      <c r="V208" s="19">
        <v>171</v>
      </c>
      <c r="W208" s="19">
        <v>179</v>
      </c>
      <c r="X208" s="19">
        <v>36</v>
      </c>
      <c r="Y208" s="19">
        <v>5</v>
      </c>
      <c r="Z208" s="19">
        <v>407347.30440000002</v>
      </c>
      <c r="AA208" s="19">
        <v>104941.2574</v>
      </c>
      <c r="AB208" s="19">
        <v>22</v>
      </c>
      <c r="AC208" s="19">
        <v>2.9413149999999999</v>
      </c>
      <c r="AD208" s="19">
        <v>-1.02624125</v>
      </c>
      <c r="AE208" s="19">
        <v>86</v>
      </c>
      <c r="AF208" s="19">
        <v>5</v>
      </c>
      <c r="AG208">
        <f>Table5[[#This Row],[VAN_deliverywieghtPerCapacity]]/Table5[[#This Row],[NumberOfusedVans]]</f>
        <v>0.58826299999999998</v>
      </c>
      <c r="AH208">
        <f>ABS(Table5[[#This Row],[VAN_pickUpWieghtPerCapacity]])/Table5[[#This Row],[NumberOfusedVans]]</f>
        <v>0.20524824999999999</v>
      </c>
    </row>
    <row r="209" spans="1:34" x14ac:dyDescent="0.25">
      <c r="A209" s="19">
        <v>20161027</v>
      </c>
      <c r="B209" s="19">
        <v>456</v>
      </c>
      <c r="C209" s="19">
        <v>132</v>
      </c>
      <c r="D209" s="19">
        <v>181</v>
      </c>
      <c r="E209" s="19">
        <v>229</v>
      </c>
      <c r="F209" s="19">
        <v>46</v>
      </c>
      <c r="G209" s="19">
        <v>393</v>
      </c>
      <c r="H209" s="19">
        <v>130</v>
      </c>
      <c r="I209" s="19">
        <v>181</v>
      </c>
      <c r="J209" s="19">
        <v>229</v>
      </c>
      <c r="K209" s="19">
        <v>46</v>
      </c>
      <c r="L209" s="19">
        <v>281517.87439999997</v>
      </c>
      <c r="M209" s="19">
        <v>95896.608689999994</v>
      </c>
      <c r="N209" s="19">
        <v>65</v>
      </c>
      <c r="O209" s="19">
        <v>456</v>
      </c>
      <c r="P209" s="19">
        <v>132</v>
      </c>
      <c r="Q209" s="19">
        <v>181</v>
      </c>
      <c r="R209" s="19">
        <v>229</v>
      </c>
      <c r="S209" s="19">
        <v>46</v>
      </c>
      <c r="T209" s="19">
        <v>393</v>
      </c>
      <c r="U209" s="19">
        <v>130</v>
      </c>
      <c r="V209" s="19">
        <v>181</v>
      </c>
      <c r="W209" s="19">
        <v>172</v>
      </c>
      <c r="X209" s="19">
        <v>40</v>
      </c>
      <c r="Y209" s="19">
        <v>5</v>
      </c>
      <c r="Z209" s="19">
        <v>281517.87439999997</v>
      </c>
      <c r="AA209" s="19">
        <v>95896.608689999994</v>
      </c>
      <c r="AB209" s="19">
        <v>65</v>
      </c>
      <c r="AC209" s="19">
        <v>2.7692362500000001</v>
      </c>
      <c r="AD209" s="19">
        <v>-0.76683749999999995</v>
      </c>
      <c r="AE209" s="19">
        <v>91</v>
      </c>
      <c r="AF209" s="19">
        <v>5</v>
      </c>
      <c r="AG209">
        <f>Table5[[#This Row],[VAN_deliverywieghtPerCapacity]]/Table5[[#This Row],[NumberOfusedVans]]</f>
        <v>0.55384725000000001</v>
      </c>
      <c r="AH209">
        <f>ABS(Table5[[#This Row],[VAN_pickUpWieghtPerCapacity]])/Table5[[#This Row],[NumberOfusedVans]]</f>
        <v>0.15336749999999999</v>
      </c>
    </row>
    <row r="210" spans="1:34" x14ac:dyDescent="0.25">
      <c r="A210" s="19">
        <v>20161028</v>
      </c>
      <c r="B210" s="19">
        <v>430</v>
      </c>
      <c r="C210" s="19">
        <v>122</v>
      </c>
      <c r="D210" s="19">
        <v>199</v>
      </c>
      <c r="E210" s="19">
        <v>172</v>
      </c>
      <c r="F210" s="19">
        <v>59</v>
      </c>
      <c r="G210" s="19">
        <v>424</v>
      </c>
      <c r="H210" s="19">
        <v>120</v>
      </c>
      <c r="I210" s="19">
        <v>199</v>
      </c>
      <c r="J210" s="19">
        <v>172</v>
      </c>
      <c r="K210" s="19">
        <v>59</v>
      </c>
      <c r="L210" s="19">
        <v>315842.31160000002</v>
      </c>
      <c r="M210" s="19">
        <v>101625.808</v>
      </c>
      <c r="N210" s="19">
        <v>8</v>
      </c>
      <c r="O210" s="19">
        <v>430</v>
      </c>
      <c r="P210" s="19">
        <v>122</v>
      </c>
      <c r="Q210" s="19">
        <v>199</v>
      </c>
      <c r="R210" s="19">
        <v>172</v>
      </c>
      <c r="S210" s="19">
        <v>59</v>
      </c>
      <c r="T210" s="19">
        <v>424</v>
      </c>
      <c r="U210" s="19">
        <v>120</v>
      </c>
      <c r="V210" s="19">
        <v>199</v>
      </c>
      <c r="W210" s="19">
        <v>172</v>
      </c>
      <c r="X210" s="19">
        <v>53</v>
      </c>
      <c r="Y210" s="19">
        <v>6</v>
      </c>
      <c r="Z210" s="19">
        <v>315842.31160000002</v>
      </c>
      <c r="AA210" s="19">
        <v>101625.808</v>
      </c>
      <c r="AB210" s="19">
        <v>8</v>
      </c>
      <c r="AC210" s="19">
        <v>3.3530475000000002</v>
      </c>
      <c r="AD210" s="19">
        <v>-0.93785125000000003</v>
      </c>
      <c r="AE210" s="19">
        <v>79</v>
      </c>
      <c r="AF210" s="19">
        <v>6</v>
      </c>
      <c r="AG210">
        <f>Table5[[#This Row],[VAN_deliverywieghtPerCapacity]]/Table5[[#This Row],[NumberOfusedVans]]</f>
        <v>0.55884125000000007</v>
      </c>
      <c r="AH210">
        <f>ABS(Table5[[#This Row],[VAN_pickUpWieghtPerCapacity]])/Table5[[#This Row],[NumberOfusedVans]]</f>
        <v>0.15630854166666666</v>
      </c>
    </row>
    <row r="211" spans="1:34" ht="15.75" thickBot="1" x14ac:dyDescent="0.3">
      <c r="A211" s="19">
        <v>20161031</v>
      </c>
      <c r="B211" s="19">
        <v>431</v>
      </c>
      <c r="C211" s="19">
        <v>154</v>
      </c>
      <c r="D211" s="19">
        <v>181</v>
      </c>
      <c r="E211" s="19">
        <v>190</v>
      </c>
      <c r="F211" s="19">
        <v>60</v>
      </c>
      <c r="G211" s="19">
        <v>418</v>
      </c>
      <c r="H211" s="19">
        <v>152</v>
      </c>
      <c r="I211" s="19">
        <v>181</v>
      </c>
      <c r="J211" s="19">
        <v>190</v>
      </c>
      <c r="K211" s="19">
        <v>60</v>
      </c>
      <c r="L211" s="19">
        <v>335818.6458</v>
      </c>
      <c r="M211" s="19">
        <v>102943.6781</v>
      </c>
      <c r="N211" s="19">
        <v>15</v>
      </c>
      <c r="O211" s="19">
        <v>431</v>
      </c>
      <c r="P211" s="19">
        <v>154</v>
      </c>
      <c r="Q211" s="19">
        <v>181</v>
      </c>
      <c r="R211" s="19">
        <v>190</v>
      </c>
      <c r="S211" s="19">
        <v>60</v>
      </c>
      <c r="T211" s="19">
        <v>418</v>
      </c>
      <c r="U211" s="19">
        <v>152</v>
      </c>
      <c r="V211" s="19">
        <v>181</v>
      </c>
      <c r="W211" s="19">
        <v>183</v>
      </c>
      <c r="X211" s="19">
        <v>54</v>
      </c>
      <c r="Y211" s="19">
        <v>6</v>
      </c>
      <c r="Z211" s="19">
        <v>335818.6458</v>
      </c>
      <c r="AA211" s="19">
        <v>102943.6781</v>
      </c>
      <c r="AB211" s="19">
        <v>15</v>
      </c>
      <c r="AC211" s="19">
        <v>3.86335125</v>
      </c>
      <c r="AD211" s="19">
        <v>-1.018</v>
      </c>
      <c r="AE211" s="19">
        <v>80</v>
      </c>
      <c r="AF211" s="19">
        <v>6</v>
      </c>
      <c r="AG211">
        <f>Table5[[#This Row],[VAN_deliverywieghtPerCapacity]]/Table5[[#This Row],[NumberOfusedVans]]</f>
        <v>0.643891875</v>
      </c>
      <c r="AH211">
        <f>ABS(Table5[[#This Row],[VAN_pickUpWieghtPerCapacity]])/Table5[[#This Row],[NumberOfusedVans]]</f>
        <v>0.16966666666666666</v>
      </c>
    </row>
    <row r="212" spans="1:34" x14ac:dyDescent="0.25">
      <c r="A212" s="20" t="s">
        <v>37</v>
      </c>
      <c r="B212" s="21">
        <f>SUM(B2:B211)</f>
        <v>74024</v>
      </c>
      <c r="C212" s="21">
        <f t="shared" ref="C212:AF212" si="0">SUM(C2:C211)</f>
        <v>16776</v>
      </c>
      <c r="D212" s="21">
        <f t="shared" si="0"/>
        <v>33326</v>
      </c>
      <c r="E212" s="21">
        <f t="shared" si="0"/>
        <v>33754</v>
      </c>
      <c r="F212" s="21">
        <f t="shared" si="0"/>
        <v>6944</v>
      </c>
      <c r="G212" s="21">
        <f t="shared" si="0"/>
        <v>70485</v>
      </c>
      <c r="H212" s="21">
        <f t="shared" si="0"/>
        <v>16002</v>
      </c>
      <c r="I212" s="21">
        <f t="shared" si="0"/>
        <v>33326</v>
      </c>
      <c r="J212" s="21">
        <f t="shared" si="0"/>
        <v>33754</v>
      </c>
      <c r="K212" s="21">
        <f t="shared" si="0"/>
        <v>6944</v>
      </c>
      <c r="L212" s="21">
        <f t="shared" si="0"/>
        <v>71616138.4595</v>
      </c>
      <c r="M212" s="21">
        <f t="shared" si="0"/>
        <v>17903292.461669989</v>
      </c>
      <c r="N212" s="21">
        <f t="shared" si="0"/>
        <v>4313</v>
      </c>
      <c r="O212" s="21">
        <f t="shared" si="0"/>
        <v>74024</v>
      </c>
      <c r="P212" s="21">
        <f t="shared" si="0"/>
        <v>16776</v>
      </c>
      <c r="Q212" s="21">
        <f t="shared" si="0"/>
        <v>33326</v>
      </c>
      <c r="R212" s="21">
        <f t="shared" si="0"/>
        <v>33754</v>
      </c>
      <c r="S212" s="21">
        <f t="shared" si="0"/>
        <v>6944</v>
      </c>
      <c r="T212" s="21">
        <f t="shared" si="0"/>
        <v>70485</v>
      </c>
      <c r="U212" s="21">
        <f t="shared" si="0"/>
        <v>16002</v>
      </c>
      <c r="V212" s="21">
        <f t="shared" si="0"/>
        <v>33326</v>
      </c>
      <c r="W212" s="21">
        <f t="shared" si="0"/>
        <v>30883</v>
      </c>
      <c r="X212" s="21">
        <f t="shared" si="0"/>
        <v>6276</v>
      </c>
      <c r="Y212" s="21">
        <f t="shared" si="0"/>
        <v>985</v>
      </c>
      <c r="Z212" s="21">
        <f t="shared" si="0"/>
        <v>71616138.4595</v>
      </c>
      <c r="AA212" s="21">
        <f t="shared" si="0"/>
        <v>17903292.461669989</v>
      </c>
      <c r="AB212" s="21">
        <f t="shared" si="0"/>
        <v>4313</v>
      </c>
      <c r="AC212" s="21">
        <f t="shared" si="0"/>
        <v>596.78325874999985</v>
      </c>
      <c r="AD212" s="21">
        <f t="shared" si="0"/>
        <v>-113.23107499999995</v>
      </c>
      <c r="AE212" s="21">
        <f t="shared" si="0"/>
        <v>16014</v>
      </c>
      <c r="AF212" s="22">
        <f t="shared" si="0"/>
        <v>985</v>
      </c>
      <c r="AG212">
        <f>SUBTOTAL(101,AG2:AG211)</f>
        <v>0.60921402610544195</v>
      </c>
      <c r="AH212">
        <f>SUBTOTAL(101,AH2:AH211)</f>
        <v>0.11585165155895694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4"/>
  <sheetViews>
    <sheetView zoomScale="80" zoomScaleNormal="80" workbookViewId="0">
      <selection activeCell="K3" sqref="K3:Q14"/>
    </sheetView>
  </sheetViews>
  <sheetFormatPr baseColWidth="10" defaultColWidth="9.140625" defaultRowHeight="15" x14ac:dyDescent="0.25"/>
  <cols>
    <col min="1" max="1" width="13.140625" bestFit="1" customWidth="1"/>
    <col min="2" max="2" width="17.85546875" bestFit="1" customWidth="1"/>
    <col min="3" max="3" width="20.42578125" bestFit="1" customWidth="1"/>
    <col min="4" max="4" width="28.140625" bestFit="1" customWidth="1"/>
    <col min="5" max="5" width="29.85546875" bestFit="1" customWidth="1"/>
    <col min="6" max="6" width="28.28515625" bestFit="1" customWidth="1"/>
    <col min="7" max="7" width="19.42578125" bestFit="1" customWidth="1"/>
    <col min="8" max="8" width="22.140625" bestFit="1" customWidth="1"/>
    <col min="17" max="17" width="20.140625" bestFit="1" customWidth="1"/>
  </cols>
  <sheetData>
    <row r="3" spans="1:17" x14ac:dyDescent="0.25">
      <c r="A3" s="1" t="s">
        <v>32</v>
      </c>
      <c r="B3" t="s">
        <v>35</v>
      </c>
      <c r="C3" t="s">
        <v>36</v>
      </c>
      <c r="D3" t="s">
        <v>83</v>
      </c>
      <c r="E3" t="s">
        <v>84</v>
      </c>
      <c r="F3" t="s">
        <v>85</v>
      </c>
      <c r="G3" t="s">
        <v>34</v>
      </c>
      <c r="H3" t="s">
        <v>86</v>
      </c>
      <c r="K3" t="s">
        <v>105</v>
      </c>
      <c r="L3" t="s">
        <v>97</v>
      </c>
      <c r="M3" t="s">
        <v>98</v>
      </c>
      <c r="N3" t="s">
        <v>99</v>
      </c>
      <c r="O3" t="s">
        <v>100</v>
      </c>
      <c r="P3" t="s">
        <v>101</v>
      </c>
      <c r="Q3" t="s">
        <v>102</v>
      </c>
    </row>
    <row r="4" spans="1:17" x14ac:dyDescent="0.25">
      <c r="A4" s="2">
        <v>20160104</v>
      </c>
      <c r="B4" s="3">
        <v>57</v>
      </c>
      <c r="C4" s="3">
        <v>55</v>
      </c>
      <c r="D4" s="3">
        <v>107</v>
      </c>
      <c r="E4" s="3">
        <v>148</v>
      </c>
      <c r="F4" s="3">
        <v>46</v>
      </c>
      <c r="G4" s="3">
        <v>301</v>
      </c>
      <c r="H4" s="3">
        <v>301</v>
      </c>
      <c r="K4" t="s">
        <v>87</v>
      </c>
      <c r="L4">
        <f>SUM(C4:C23)</f>
        <v>1187</v>
      </c>
      <c r="M4">
        <f>SUM(B4:B23)-L4</f>
        <v>108</v>
      </c>
      <c r="N4">
        <f>SUM(D4:D23)</f>
        <v>2502</v>
      </c>
      <c r="O4">
        <f>SUM(E4:E23)</f>
        <v>3106</v>
      </c>
      <c r="P4">
        <f>SUM(F4:F23)</f>
        <v>571</v>
      </c>
      <c r="Q4">
        <f>SUM(G4:G23)-SUM(H4:H23)</f>
        <v>0</v>
      </c>
    </row>
    <row r="5" spans="1:17" x14ac:dyDescent="0.25">
      <c r="A5" s="2">
        <v>20160105</v>
      </c>
      <c r="B5" s="3">
        <v>60</v>
      </c>
      <c r="C5" s="3">
        <v>41</v>
      </c>
      <c r="D5" s="3">
        <v>128</v>
      </c>
      <c r="E5" s="3">
        <v>132</v>
      </c>
      <c r="F5" s="3">
        <v>28</v>
      </c>
      <c r="G5" s="3">
        <v>288</v>
      </c>
      <c r="H5" s="3">
        <v>288</v>
      </c>
      <c r="K5" t="s">
        <v>88</v>
      </c>
      <c r="L5">
        <f>SUM(C24:C44)</f>
        <v>1376</v>
      </c>
      <c r="M5">
        <f>SUM(B24:B44)-L5</f>
        <v>141</v>
      </c>
      <c r="N5">
        <f>SUM(D24:D44)</f>
        <v>2798</v>
      </c>
      <c r="O5">
        <f>SUM(E24:E44)</f>
        <v>3155</v>
      </c>
      <c r="P5">
        <f>SUM(F24:F44)</f>
        <v>355</v>
      </c>
      <c r="Q5">
        <f>SUM(G24:G44)-SUM(H24:H44)</f>
        <v>0</v>
      </c>
    </row>
    <row r="6" spans="1:17" x14ac:dyDescent="0.25">
      <c r="A6" s="2">
        <v>20160106</v>
      </c>
      <c r="B6" s="3">
        <v>80</v>
      </c>
      <c r="C6" s="3">
        <v>80</v>
      </c>
      <c r="D6" s="3">
        <v>129</v>
      </c>
      <c r="E6" s="3">
        <v>174</v>
      </c>
      <c r="F6" s="3">
        <v>14</v>
      </c>
      <c r="G6" s="3">
        <v>317</v>
      </c>
      <c r="H6" s="3">
        <v>317</v>
      </c>
      <c r="K6" t="s">
        <v>89</v>
      </c>
      <c r="L6">
        <f>SUM(C45:C64)</f>
        <v>1428</v>
      </c>
      <c r="M6">
        <f>SUM(B45:B64)-L6</f>
        <v>53</v>
      </c>
      <c r="N6">
        <f>SUM(D45:D64)</f>
        <v>3005</v>
      </c>
      <c r="O6">
        <f t="shared" ref="O6:P6" si="0">SUM(E45:E64)</f>
        <v>3480</v>
      </c>
      <c r="P6">
        <f t="shared" si="0"/>
        <v>453</v>
      </c>
      <c r="Q6">
        <f>SUM(G45:G64)-SUM(H45:H64)</f>
        <v>0</v>
      </c>
    </row>
    <row r="7" spans="1:17" x14ac:dyDescent="0.25">
      <c r="A7" s="2">
        <v>20160107</v>
      </c>
      <c r="B7" s="3">
        <v>51</v>
      </c>
      <c r="C7" s="3">
        <v>51</v>
      </c>
      <c r="D7" s="3">
        <v>136</v>
      </c>
      <c r="E7" s="3">
        <v>94</v>
      </c>
      <c r="F7" s="3">
        <v>4</v>
      </c>
      <c r="G7" s="3">
        <v>234</v>
      </c>
      <c r="H7" s="3">
        <v>234</v>
      </c>
      <c r="K7" t="s">
        <v>90</v>
      </c>
      <c r="L7">
        <f>SUM(C65:C85)</f>
        <v>1565</v>
      </c>
      <c r="M7">
        <f>SUM(B65:B85)-L7</f>
        <v>44</v>
      </c>
      <c r="N7">
        <f>SUM(D65:D85)</f>
        <v>3478</v>
      </c>
      <c r="O7">
        <f t="shared" ref="O7:P7" si="1">SUM(E65:E85)</f>
        <v>3706</v>
      </c>
      <c r="P7">
        <f t="shared" si="1"/>
        <v>651</v>
      </c>
      <c r="Q7">
        <f>SUM(G65:G85)-SUM(H65:H85)</f>
        <v>70</v>
      </c>
    </row>
    <row r="8" spans="1:17" x14ac:dyDescent="0.25">
      <c r="A8" s="2">
        <v>20160108</v>
      </c>
      <c r="B8" s="3">
        <v>70</v>
      </c>
      <c r="C8" s="3">
        <v>70</v>
      </c>
      <c r="D8" s="3">
        <v>63</v>
      </c>
      <c r="E8" s="3">
        <v>221</v>
      </c>
      <c r="F8" s="3">
        <v>41</v>
      </c>
      <c r="G8" s="3">
        <v>325</v>
      </c>
      <c r="H8" s="3">
        <v>325</v>
      </c>
      <c r="K8" t="s">
        <v>91</v>
      </c>
      <c r="L8">
        <f>SUM(C86:C104)</f>
        <v>1607</v>
      </c>
      <c r="M8">
        <f>SUM(B86:B104)-L8</f>
        <v>38</v>
      </c>
      <c r="N8">
        <f>SUM(D86:D104)</f>
        <v>3876</v>
      </c>
      <c r="O8">
        <f t="shared" ref="O8:P8" si="2">SUM(E86:E104)</f>
        <v>3670</v>
      </c>
      <c r="P8">
        <f t="shared" si="2"/>
        <v>931</v>
      </c>
      <c r="Q8">
        <f>SUM(G86:G104)-SUM(H86:H104)</f>
        <v>408</v>
      </c>
    </row>
    <row r="9" spans="1:17" x14ac:dyDescent="0.25">
      <c r="A9" s="2">
        <v>20160111</v>
      </c>
      <c r="B9" s="3">
        <v>64</v>
      </c>
      <c r="C9" s="3">
        <v>54</v>
      </c>
      <c r="D9" s="3">
        <v>180</v>
      </c>
      <c r="E9" s="3">
        <v>166</v>
      </c>
      <c r="F9" s="3">
        <v>12</v>
      </c>
      <c r="G9" s="3">
        <v>358</v>
      </c>
      <c r="H9" s="3">
        <v>358</v>
      </c>
      <c r="K9" t="s">
        <v>92</v>
      </c>
      <c r="L9">
        <f>SUM(C105:C126)</f>
        <v>1809</v>
      </c>
      <c r="M9">
        <f>SUM(B105:B126)-L9</f>
        <v>44</v>
      </c>
      <c r="N9">
        <f>SUM(D105:D126)</f>
        <v>3773</v>
      </c>
      <c r="O9">
        <f t="shared" ref="O9:P9" si="3">SUM(E105:E126)</f>
        <v>3840</v>
      </c>
      <c r="P9">
        <f t="shared" si="3"/>
        <v>981</v>
      </c>
      <c r="Q9">
        <f>SUM(G105:G126)-SUM(H105:H126)</f>
        <v>429</v>
      </c>
    </row>
    <row r="10" spans="1:17" x14ac:dyDescent="0.25">
      <c r="A10" s="2">
        <v>20160112</v>
      </c>
      <c r="B10" s="3">
        <v>80</v>
      </c>
      <c r="C10" s="3">
        <v>45</v>
      </c>
      <c r="D10" s="3">
        <v>123</v>
      </c>
      <c r="E10" s="3">
        <v>151</v>
      </c>
      <c r="F10" s="3">
        <v>38</v>
      </c>
      <c r="G10" s="3">
        <v>312</v>
      </c>
      <c r="H10" s="3">
        <v>312</v>
      </c>
      <c r="K10" t="s">
        <v>93</v>
      </c>
      <c r="L10">
        <f>SUM(C127:C147)</f>
        <v>1093</v>
      </c>
      <c r="M10">
        <f>SUM(B127:B147)-L10</f>
        <v>42</v>
      </c>
      <c r="N10">
        <f>SUM(D127:D147)</f>
        <v>2602</v>
      </c>
      <c r="O10">
        <f t="shared" ref="O10:P10" si="4">SUM(E127:E147)</f>
        <v>2054</v>
      </c>
      <c r="P10">
        <f t="shared" si="4"/>
        <v>340</v>
      </c>
      <c r="Q10">
        <f>SUM(G127:G147)-SUM(H127:H147)</f>
        <v>222</v>
      </c>
    </row>
    <row r="11" spans="1:17" x14ac:dyDescent="0.25">
      <c r="A11" s="2">
        <v>20160113</v>
      </c>
      <c r="B11" s="3">
        <v>100</v>
      </c>
      <c r="C11" s="3">
        <v>100</v>
      </c>
      <c r="D11" s="3">
        <v>146</v>
      </c>
      <c r="E11" s="3">
        <v>163</v>
      </c>
      <c r="F11" s="3">
        <v>27</v>
      </c>
      <c r="G11" s="3">
        <v>336</v>
      </c>
      <c r="H11" s="3">
        <v>336</v>
      </c>
      <c r="K11" t="s">
        <v>94</v>
      </c>
      <c r="L11">
        <f>SUM(C148:C170)</f>
        <v>1725</v>
      </c>
      <c r="M11">
        <f>SUM(B148:B170)-L11</f>
        <v>46</v>
      </c>
      <c r="N11">
        <f>SUM(D148:D170)</f>
        <v>3514</v>
      </c>
      <c r="O11">
        <f t="shared" ref="O11:P11" si="5">SUM(E148:E170)</f>
        <v>3381</v>
      </c>
      <c r="P11">
        <f t="shared" si="5"/>
        <v>746</v>
      </c>
      <c r="Q11">
        <f>SUM(G148:G170)-SUM(H148:H170)</f>
        <v>374</v>
      </c>
    </row>
    <row r="12" spans="1:17" x14ac:dyDescent="0.25">
      <c r="A12" s="2">
        <v>20160114</v>
      </c>
      <c r="B12" s="3">
        <v>65</v>
      </c>
      <c r="C12" s="3">
        <v>65</v>
      </c>
      <c r="D12" s="3">
        <v>113</v>
      </c>
      <c r="E12" s="3">
        <v>192</v>
      </c>
      <c r="F12" s="3">
        <v>28</v>
      </c>
      <c r="G12" s="3">
        <v>333</v>
      </c>
      <c r="H12" s="3">
        <v>333</v>
      </c>
      <c r="K12" t="s">
        <v>95</v>
      </c>
      <c r="L12">
        <f>SUM(C171:C192)</f>
        <v>2066</v>
      </c>
      <c r="M12">
        <f>SUM(B171:B192)-L12</f>
        <v>44</v>
      </c>
      <c r="N12">
        <f>SUM(D171:D192)</f>
        <v>3863</v>
      </c>
      <c r="O12">
        <f t="shared" ref="O12:P12" si="6">SUM(E171:E192)</f>
        <v>4481</v>
      </c>
      <c r="P12">
        <f t="shared" si="6"/>
        <v>1080</v>
      </c>
      <c r="Q12">
        <f>SUM(G171:G192)-SUM(H171:H192)</f>
        <v>518</v>
      </c>
    </row>
    <row r="13" spans="1:17" x14ac:dyDescent="0.25">
      <c r="A13" s="2">
        <v>20160115</v>
      </c>
      <c r="B13" s="3">
        <v>68</v>
      </c>
      <c r="C13" s="3">
        <v>68</v>
      </c>
      <c r="D13" s="3">
        <v>116</v>
      </c>
      <c r="E13" s="3">
        <v>179</v>
      </c>
      <c r="F13" s="3">
        <v>43</v>
      </c>
      <c r="G13" s="3">
        <v>338</v>
      </c>
      <c r="H13" s="3">
        <v>338</v>
      </c>
      <c r="K13" t="s">
        <v>96</v>
      </c>
      <c r="L13">
        <f>SUM(C193:C213)</f>
        <v>2300</v>
      </c>
      <c r="M13">
        <f>SUM(B193:B213)-L13</f>
        <v>186</v>
      </c>
      <c r="N13">
        <f>SUM(D193:D213)</f>
        <v>3561</v>
      </c>
      <c r="O13">
        <f t="shared" ref="O13:P13" si="7">SUM(E193:E213)</f>
        <v>3657</v>
      </c>
      <c r="P13">
        <f t="shared" si="7"/>
        <v>1012</v>
      </c>
      <c r="Q13">
        <f>SUM(G193:G213)-SUM(H193:H213)</f>
        <v>499</v>
      </c>
    </row>
    <row r="14" spans="1:17" x14ac:dyDescent="0.25">
      <c r="A14" s="2">
        <v>20160118</v>
      </c>
      <c r="B14" s="3">
        <v>37</v>
      </c>
      <c r="C14" s="3">
        <v>29</v>
      </c>
      <c r="D14" s="3">
        <v>156</v>
      </c>
      <c r="E14" s="3">
        <v>115</v>
      </c>
      <c r="F14" s="3">
        <v>37</v>
      </c>
      <c r="G14" s="3">
        <v>308</v>
      </c>
      <c r="H14" s="3">
        <v>308</v>
      </c>
      <c r="K14" s="35" t="s">
        <v>103</v>
      </c>
      <c r="L14" s="36">
        <f>SUM(L4:L13)</f>
        <v>16156</v>
      </c>
      <c r="M14" s="36">
        <f t="shared" ref="M14:Q14" si="8">SUM(M4:M13)</f>
        <v>746</v>
      </c>
      <c r="N14" s="36">
        <f t="shared" si="8"/>
        <v>32972</v>
      </c>
      <c r="O14" s="36">
        <f t="shared" si="8"/>
        <v>34530</v>
      </c>
      <c r="P14" s="36">
        <f t="shared" si="8"/>
        <v>7120</v>
      </c>
      <c r="Q14" s="37">
        <f t="shared" si="8"/>
        <v>2520</v>
      </c>
    </row>
    <row r="15" spans="1:17" x14ac:dyDescent="0.25">
      <c r="A15" s="2">
        <v>20160119</v>
      </c>
      <c r="B15" s="3">
        <v>62</v>
      </c>
      <c r="C15" s="3">
        <v>62</v>
      </c>
      <c r="D15" s="3">
        <v>64</v>
      </c>
      <c r="E15" s="3">
        <v>161</v>
      </c>
      <c r="F15" s="3">
        <v>38</v>
      </c>
      <c r="G15" s="3">
        <v>263</v>
      </c>
      <c r="H15" s="3">
        <v>263</v>
      </c>
    </row>
    <row r="16" spans="1:17" x14ac:dyDescent="0.25">
      <c r="A16" s="2">
        <v>20160120</v>
      </c>
      <c r="B16" s="3">
        <v>51</v>
      </c>
      <c r="C16" s="3">
        <v>35</v>
      </c>
      <c r="D16" s="3">
        <v>136</v>
      </c>
      <c r="E16" s="3">
        <v>164</v>
      </c>
      <c r="F16" s="3">
        <v>27</v>
      </c>
      <c r="G16" s="3">
        <v>327</v>
      </c>
      <c r="H16" s="3">
        <v>327</v>
      </c>
    </row>
    <row r="17" spans="1:8" x14ac:dyDescent="0.25">
      <c r="A17" s="2">
        <v>20160121</v>
      </c>
      <c r="B17" s="3">
        <v>87</v>
      </c>
      <c r="C17" s="3">
        <v>87</v>
      </c>
      <c r="D17" s="3">
        <v>136</v>
      </c>
      <c r="E17" s="3">
        <v>187</v>
      </c>
      <c r="F17" s="3">
        <v>34</v>
      </c>
      <c r="G17" s="3">
        <v>357</v>
      </c>
      <c r="H17" s="3">
        <v>357</v>
      </c>
    </row>
    <row r="18" spans="1:8" x14ac:dyDescent="0.25">
      <c r="A18" s="2">
        <v>20160122</v>
      </c>
      <c r="B18" s="3">
        <v>64</v>
      </c>
      <c r="C18" s="3">
        <v>64</v>
      </c>
      <c r="D18" s="3">
        <v>148</v>
      </c>
      <c r="E18" s="3">
        <v>164</v>
      </c>
      <c r="F18" s="3">
        <v>34</v>
      </c>
      <c r="G18" s="3">
        <v>346</v>
      </c>
      <c r="H18" s="3">
        <v>346</v>
      </c>
    </row>
    <row r="19" spans="1:8" x14ac:dyDescent="0.25">
      <c r="A19" s="2">
        <v>20160125</v>
      </c>
      <c r="B19" s="3">
        <v>74</v>
      </c>
      <c r="C19" s="3">
        <v>74</v>
      </c>
      <c r="D19" s="3">
        <v>170</v>
      </c>
      <c r="E19" s="3">
        <v>163</v>
      </c>
      <c r="F19" s="3">
        <v>37</v>
      </c>
      <c r="G19" s="3">
        <v>370</v>
      </c>
      <c r="H19" s="3">
        <v>370</v>
      </c>
    </row>
    <row r="20" spans="1:8" x14ac:dyDescent="0.25">
      <c r="A20" s="2">
        <v>20160126</v>
      </c>
      <c r="B20" s="3">
        <v>60</v>
      </c>
      <c r="C20" s="3">
        <v>60</v>
      </c>
      <c r="D20" s="3">
        <v>125</v>
      </c>
      <c r="E20" s="3">
        <v>134</v>
      </c>
      <c r="F20" s="3">
        <v>15</v>
      </c>
      <c r="G20" s="3">
        <v>274</v>
      </c>
      <c r="H20" s="3">
        <v>274</v>
      </c>
    </row>
    <row r="21" spans="1:8" x14ac:dyDescent="0.25">
      <c r="A21" s="2">
        <v>20160127</v>
      </c>
      <c r="B21" s="3">
        <v>38</v>
      </c>
      <c r="C21" s="3">
        <v>38</v>
      </c>
      <c r="D21" s="3">
        <v>115</v>
      </c>
      <c r="E21" s="3">
        <v>115</v>
      </c>
      <c r="F21" s="3">
        <v>13</v>
      </c>
      <c r="G21" s="3">
        <v>243</v>
      </c>
      <c r="H21" s="3">
        <v>243</v>
      </c>
    </row>
    <row r="22" spans="1:8" x14ac:dyDescent="0.25">
      <c r="A22" s="2">
        <v>20160128</v>
      </c>
      <c r="B22" s="3">
        <v>50</v>
      </c>
      <c r="C22" s="3">
        <v>50</v>
      </c>
      <c r="D22" s="3">
        <v>97</v>
      </c>
      <c r="E22" s="3">
        <v>141</v>
      </c>
      <c r="F22" s="3">
        <v>29</v>
      </c>
      <c r="G22" s="3">
        <v>267</v>
      </c>
      <c r="H22" s="3">
        <v>267</v>
      </c>
    </row>
    <row r="23" spans="1:8" x14ac:dyDescent="0.25">
      <c r="A23" s="2">
        <v>20160129</v>
      </c>
      <c r="B23" s="3">
        <v>77</v>
      </c>
      <c r="C23" s="3">
        <v>59</v>
      </c>
      <c r="D23" s="3">
        <v>114</v>
      </c>
      <c r="E23" s="3">
        <v>142</v>
      </c>
      <c r="F23" s="3">
        <v>26</v>
      </c>
      <c r="G23" s="3">
        <v>282</v>
      </c>
      <c r="H23" s="3">
        <v>282</v>
      </c>
    </row>
    <row r="24" spans="1:8" x14ac:dyDescent="0.25">
      <c r="A24" s="2">
        <v>20160201</v>
      </c>
      <c r="B24" s="3">
        <v>86</v>
      </c>
      <c r="C24" s="3">
        <v>86</v>
      </c>
      <c r="D24" s="3">
        <v>192</v>
      </c>
      <c r="E24" s="3">
        <v>139</v>
      </c>
      <c r="F24" s="3">
        <v>26</v>
      </c>
      <c r="G24" s="3">
        <v>357</v>
      </c>
      <c r="H24" s="3">
        <v>357</v>
      </c>
    </row>
    <row r="25" spans="1:8" x14ac:dyDescent="0.25">
      <c r="A25" s="2">
        <v>20160202</v>
      </c>
      <c r="B25" s="3">
        <v>70</v>
      </c>
      <c r="C25" s="3">
        <v>70</v>
      </c>
      <c r="D25" s="3">
        <v>139</v>
      </c>
      <c r="E25" s="3">
        <v>134</v>
      </c>
      <c r="F25" s="3">
        <v>10</v>
      </c>
      <c r="G25" s="3">
        <v>283</v>
      </c>
      <c r="H25" s="3">
        <v>283</v>
      </c>
    </row>
    <row r="26" spans="1:8" x14ac:dyDescent="0.25">
      <c r="A26" s="2">
        <v>20160203</v>
      </c>
      <c r="B26" s="3">
        <v>71</v>
      </c>
      <c r="C26" s="3">
        <v>71</v>
      </c>
      <c r="D26" s="3">
        <v>115</v>
      </c>
      <c r="E26" s="3">
        <v>206</v>
      </c>
      <c r="F26" s="3">
        <v>26</v>
      </c>
      <c r="G26" s="3">
        <v>347</v>
      </c>
      <c r="H26" s="3">
        <v>347</v>
      </c>
    </row>
    <row r="27" spans="1:8" x14ac:dyDescent="0.25">
      <c r="A27" s="2">
        <v>20160204</v>
      </c>
      <c r="B27" s="3">
        <v>69</v>
      </c>
      <c r="C27" s="3">
        <v>69</v>
      </c>
      <c r="D27" s="3">
        <v>131</v>
      </c>
      <c r="E27" s="3">
        <v>175</v>
      </c>
      <c r="F27" s="3">
        <v>18</v>
      </c>
      <c r="G27" s="3">
        <v>324</v>
      </c>
      <c r="H27" s="3">
        <v>324</v>
      </c>
    </row>
    <row r="28" spans="1:8" x14ac:dyDescent="0.25">
      <c r="A28" s="2">
        <v>20160205</v>
      </c>
      <c r="B28" s="3">
        <v>53</v>
      </c>
      <c r="C28" s="3">
        <v>49</v>
      </c>
      <c r="D28" s="3">
        <v>97</v>
      </c>
      <c r="E28" s="3">
        <v>131</v>
      </c>
      <c r="F28" s="3">
        <v>4</v>
      </c>
      <c r="G28" s="3">
        <v>232</v>
      </c>
      <c r="H28" s="3">
        <v>232</v>
      </c>
    </row>
    <row r="29" spans="1:8" x14ac:dyDescent="0.25">
      <c r="A29" s="2">
        <v>20160208</v>
      </c>
      <c r="B29" s="3">
        <v>79</v>
      </c>
      <c r="C29" s="3">
        <v>79</v>
      </c>
      <c r="D29" s="3">
        <v>145</v>
      </c>
      <c r="E29" s="3">
        <v>160</v>
      </c>
      <c r="F29" s="3">
        <v>19</v>
      </c>
      <c r="G29" s="3">
        <v>324</v>
      </c>
      <c r="H29" s="3">
        <v>324</v>
      </c>
    </row>
    <row r="30" spans="1:8" x14ac:dyDescent="0.25">
      <c r="A30" s="2">
        <v>20160209</v>
      </c>
      <c r="B30" s="3">
        <v>71</v>
      </c>
      <c r="C30" s="3">
        <v>71</v>
      </c>
      <c r="D30" s="3">
        <v>145</v>
      </c>
      <c r="E30" s="3">
        <v>168</v>
      </c>
      <c r="F30" s="3">
        <v>11</v>
      </c>
      <c r="G30" s="3">
        <v>324</v>
      </c>
      <c r="H30" s="3">
        <v>324</v>
      </c>
    </row>
    <row r="31" spans="1:8" x14ac:dyDescent="0.25">
      <c r="A31" s="2">
        <v>20160210</v>
      </c>
      <c r="B31" s="3">
        <v>73</v>
      </c>
      <c r="C31" s="3">
        <v>73</v>
      </c>
      <c r="D31" s="3">
        <v>158</v>
      </c>
      <c r="E31" s="3">
        <v>149</v>
      </c>
      <c r="F31" s="3">
        <v>10</v>
      </c>
      <c r="G31" s="3">
        <v>317</v>
      </c>
      <c r="H31" s="3">
        <v>317</v>
      </c>
    </row>
    <row r="32" spans="1:8" x14ac:dyDescent="0.25">
      <c r="A32" s="2">
        <v>20160211</v>
      </c>
      <c r="B32" s="3">
        <v>61</v>
      </c>
      <c r="C32" s="3">
        <v>47</v>
      </c>
      <c r="D32" s="3">
        <v>140</v>
      </c>
      <c r="E32" s="3">
        <v>166</v>
      </c>
      <c r="F32" s="3">
        <v>21</v>
      </c>
      <c r="G32" s="3">
        <v>327</v>
      </c>
      <c r="H32" s="3">
        <v>327</v>
      </c>
    </row>
    <row r="33" spans="1:8" x14ac:dyDescent="0.25">
      <c r="A33" s="2">
        <v>20160212</v>
      </c>
      <c r="B33" s="3">
        <v>69</v>
      </c>
      <c r="C33" s="3">
        <v>69</v>
      </c>
      <c r="D33" s="3">
        <v>126</v>
      </c>
      <c r="E33" s="3">
        <v>126</v>
      </c>
      <c r="F33" s="3">
        <v>13</v>
      </c>
      <c r="G33" s="3">
        <v>265</v>
      </c>
      <c r="H33" s="3">
        <v>265</v>
      </c>
    </row>
    <row r="34" spans="1:8" x14ac:dyDescent="0.25">
      <c r="A34" s="2">
        <v>20160215</v>
      </c>
      <c r="B34" s="3">
        <v>78</v>
      </c>
      <c r="C34" s="3">
        <v>78</v>
      </c>
      <c r="D34" s="3">
        <v>157</v>
      </c>
      <c r="E34" s="3">
        <v>134</v>
      </c>
      <c r="F34" s="3">
        <v>23</v>
      </c>
      <c r="G34" s="3">
        <v>314</v>
      </c>
      <c r="H34" s="3">
        <v>314</v>
      </c>
    </row>
    <row r="35" spans="1:8" x14ac:dyDescent="0.25">
      <c r="A35" s="2">
        <v>20160216</v>
      </c>
      <c r="B35" s="3">
        <v>48</v>
      </c>
      <c r="C35" s="3">
        <v>48</v>
      </c>
      <c r="D35" s="3">
        <v>106</v>
      </c>
      <c r="E35" s="3">
        <v>109</v>
      </c>
      <c r="F35" s="3">
        <v>4</v>
      </c>
      <c r="G35" s="3">
        <v>219</v>
      </c>
      <c r="H35" s="3">
        <v>219</v>
      </c>
    </row>
    <row r="36" spans="1:8" x14ac:dyDescent="0.25">
      <c r="A36" s="2">
        <v>20160217</v>
      </c>
      <c r="B36" s="3">
        <v>61</v>
      </c>
      <c r="C36" s="3">
        <v>45</v>
      </c>
      <c r="D36" s="3">
        <v>95</v>
      </c>
      <c r="E36" s="3">
        <v>185</v>
      </c>
      <c r="F36" s="3">
        <v>18</v>
      </c>
      <c r="G36" s="3">
        <v>298</v>
      </c>
      <c r="H36" s="3">
        <v>298</v>
      </c>
    </row>
    <row r="37" spans="1:8" x14ac:dyDescent="0.25">
      <c r="A37" s="2">
        <v>20160218</v>
      </c>
      <c r="B37" s="3">
        <v>87</v>
      </c>
      <c r="C37" s="3">
        <v>87</v>
      </c>
      <c r="D37" s="3">
        <v>158</v>
      </c>
      <c r="E37" s="3">
        <v>170</v>
      </c>
      <c r="F37" s="3">
        <v>22</v>
      </c>
      <c r="G37" s="3">
        <v>350</v>
      </c>
      <c r="H37" s="3">
        <v>350</v>
      </c>
    </row>
    <row r="38" spans="1:8" x14ac:dyDescent="0.25">
      <c r="A38" s="2">
        <v>20160219</v>
      </c>
      <c r="B38" s="3">
        <v>84</v>
      </c>
      <c r="C38" s="3">
        <v>66</v>
      </c>
      <c r="D38" s="3">
        <v>126</v>
      </c>
      <c r="E38" s="3">
        <v>186</v>
      </c>
      <c r="F38" s="3">
        <v>21</v>
      </c>
      <c r="G38" s="3">
        <v>333</v>
      </c>
      <c r="H38" s="3">
        <v>333</v>
      </c>
    </row>
    <row r="39" spans="1:8" x14ac:dyDescent="0.25">
      <c r="A39" s="2">
        <v>20160222</v>
      </c>
      <c r="B39" s="3">
        <v>70</v>
      </c>
      <c r="C39" s="3">
        <v>40</v>
      </c>
      <c r="D39" s="3">
        <v>164</v>
      </c>
      <c r="E39" s="3">
        <v>102</v>
      </c>
      <c r="F39" s="3">
        <v>18</v>
      </c>
      <c r="G39" s="3">
        <v>284</v>
      </c>
      <c r="H39" s="3">
        <v>284</v>
      </c>
    </row>
    <row r="40" spans="1:8" x14ac:dyDescent="0.25">
      <c r="A40" s="2">
        <v>20160223</v>
      </c>
      <c r="B40" s="3">
        <v>86</v>
      </c>
      <c r="C40" s="3">
        <v>56</v>
      </c>
      <c r="D40" s="3">
        <v>89</v>
      </c>
      <c r="E40" s="3">
        <v>110</v>
      </c>
      <c r="F40" s="3">
        <v>10</v>
      </c>
      <c r="G40" s="3">
        <v>209</v>
      </c>
      <c r="H40" s="3">
        <v>209</v>
      </c>
    </row>
    <row r="41" spans="1:8" x14ac:dyDescent="0.25">
      <c r="A41" s="2">
        <v>20160224</v>
      </c>
      <c r="B41" s="3">
        <v>88</v>
      </c>
      <c r="C41" s="3">
        <v>88</v>
      </c>
      <c r="D41" s="3">
        <v>119</v>
      </c>
      <c r="E41" s="3">
        <v>148</v>
      </c>
      <c r="F41" s="3">
        <v>15</v>
      </c>
      <c r="G41" s="3">
        <v>282</v>
      </c>
      <c r="H41" s="3">
        <v>282</v>
      </c>
    </row>
    <row r="42" spans="1:8" x14ac:dyDescent="0.25">
      <c r="A42" s="2">
        <v>20160225</v>
      </c>
      <c r="B42" s="3">
        <v>60</v>
      </c>
      <c r="C42" s="3">
        <v>47</v>
      </c>
      <c r="D42" s="3">
        <v>126</v>
      </c>
      <c r="E42" s="3">
        <v>155</v>
      </c>
      <c r="F42" s="3">
        <v>14</v>
      </c>
      <c r="G42" s="3">
        <v>295</v>
      </c>
      <c r="H42" s="3">
        <v>295</v>
      </c>
    </row>
    <row r="43" spans="1:8" x14ac:dyDescent="0.25">
      <c r="A43" s="2">
        <v>20160226</v>
      </c>
      <c r="B43" s="3">
        <v>79</v>
      </c>
      <c r="C43" s="3">
        <v>79</v>
      </c>
      <c r="D43" s="3">
        <v>117</v>
      </c>
      <c r="E43" s="3">
        <v>147</v>
      </c>
      <c r="F43" s="3">
        <v>13</v>
      </c>
      <c r="G43" s="3">
        <v>277</v>
      </c>
      <c r="H43" s="3">
        <v>277</v>
      </c>
    </row>
    <row r="44" spans="1:8" x14ac:dyDescent="0.25">
      <c r="A44" s="2">
        <v>20160229</v>
      </c>
      <c r="B44" s="3">
        <v>74</v>
      </c>
      <c r="C44" s="3">
        <v>58</v>
      </c>
      <c r="D44" s="3">
        <v>153</v>
      </c>
      <c r="E44" s="3">
        <v>155</v>
      </c>
      <c r="F44" s="3">
        <v>39</v>
      </c>
      <c r="G44" s="3">
        <v>347</v>
      </c>
      <c r="H44" s="3">
        <v>347</v>
      </c>
    </row>
    <row r="45" spans="1:8" x14ac:dyDescent="0.25">
      <c r="A45" s="2">
        <v>20160301</v>
      </c>
      <c r="B45" s="3">
        <v>77</v>
      </c>
      <c r="C45" s="3">
        <v>77</v>
      </c>
      <c r="D45" s="3">
        <v>132</v>
      </c>
      <c r="E45" s="3">
        <v>175</v>
      </c>
      <c r="F45" s="3">
        <v>12</v>
      </c>
      <c r="G45" s="3">
        <v>319</v>
      </c>
      <c r="H45" s="3">
        <v>319</v>
      </c>
    </row>
    <row r="46" spans="1:8" x14ac:dyDescent="0.25">
      <c r="A46" s="2">
        <v>20160302</v>
      </c>
      <c r="B46" s="3">
        <v>53</v>
      </c>
      <c r="C46" s="3">
        <v>53</v>
      </c>
      <c r="D46" s="3">
        <v>117</v>
      </c>
      <c r="E46" s="3">
        <v>121</v>
      </c>
      <c r="F46" s="3">
        <v>6</v>
      </c>
      <c r="G46" s="3">
        <v>244</v>
      </c>
      <c r="H46" s="3">
        <v>244</v>
      </c>
    </row>
    <row r="47" spans="1:8" x14ac:dyDescent="0.25">
      <c r="A47" s="2">
        <v>20160303</v>
      </c>
      <c r="B47" s="3">
        <v>66</v>
      </c>
      <c r="C47" s="3">
        <v>66</v>
      </c>
      <c r="D47" s="3">
        <v>97</v>
      </c>
      <c r="E47" s="3">
        <v>169</v>
      </c>
      <c r="F47" s="3">
        <v>20</v>
      </c>
      <c r="G47" s="3">
        <v>286</v>
      </c>
      <c r="H47" s="3">
        <v>286</v>
      </c>
    </row>
    <row r="48" spans="1:8" x14ac:dyDescent="0.25">
      <c r="A48" s="2">
        <v>20160304</v>
      </c>
      <c r="B48" s="3">
        <v>74</v>
      </c>
      <c r="C48" s="3">
        <v>74</v>
      </c>
      <c r="D48" s="3">
        <v>154</v>
      </c>
      <c r="E48" s="3">
        <v>173</v>
      </c>
      <c r="F48" s="3">
        <v>19</v>
      </c>
      <c r="G48" s="3">
        <v>346</v>
      </c>
      <c r="H48" s="3">
        <v>346</v>
      </c>
    </row>
    <row r="49" spans="1:8" x14ac:dyDescent="0.25">
      <c r="A49" s="2">
        <v>20160307</v>
      </c>
      <c r="B49" s="3">
        <v>72</v>
      </c>
      <c r="C49" s="3">
        <v>72</v>
      </c>
      <c r="D49" s="3">
        <v>185</v>
      </c>
      <c r="E49" s="3">
        <v>190</v>
      </c>
      <c r="F49" s="3">
        <v>32</v>
      </c>
      <c r="G49" s="3">
        <v>407</v>
      </c>
      <c r="H49" s="3">
        <v>407</v>
      </c>
    </row>
    <row r="50" spans="1:8" x14ac:dyDescent="0.25">
      <c r="A50" s="2">
        <v>20160308</v>
      </c>
      <c r="B50" s="3">
        <v>81</v>
      </c>
      <c r="C50" s="3">
        <v>81</v>
      </c>
      <c r="D50" s="3">
        <v>148</v>
      </c>
      <c r="E50" s="3">
        <v>131</v>
      </c>
      <c r="F50" s="3">
        <v>6</v>
      </c>
      <c r="G50" s="3">
        <v>285</v>
      </c>
      <c r="H50" s="3">
        <v>285</v>
      </c>
    </row>
    <row r="51" spans="1:8" x14ac:dyDescent="0.25">
      <c r="A51" s="2">
        <v>20160309</v>
      </c>
      <c r="B51" s="3">
        <v>66</v>
      </c>
      <c r="C51" s="3">
        <v>66</v>
      </c>
      <c r="D51" s="3">
        <v>139</v>
      </c>
      <c r="E51" s="3">
        <v>202</v>
      </c>
      <c r="F51" s="3">
        <v>22</v>
      </c>
      <c r="G51" s="3">
        <v>363</v>
      </c>
      <c r="H51" s="3">
        <v>363</v>
      </c>
    </row>
    <row r="52" spans="1:8" x14ac:dyDescent="0.25">
      <c r="A52" s="2">
        <v>20160310</v>
      </c>
      <c r="B52" s="3">
        <v>71</v>
      </c>
      <c r="C52" s="3">
        <v>71</v>
      </c>
      <c r="D52" s="3">
        <v>149</v>
      </c>
      <c r="E52" s="3">
        <v>206</v>
      </c>
      <c r="F52" s="3">
        <v>10</v>
      </c>
      <c r="G52" s="3">
        <v>365</v>
      </c>
      <c r="H52" s="3">
        <v>365</v>
      </c>
    </row>
    <row r="53" spans="1:8" x14ac:dyDescent="0.25">
      <c r="A53" s="2">
        <v>20160311</v>
      </c>
      <c r="B53" s="3">
        <v>61</v>
      </c>
      <c r="C53" s="3">
        <v>61</v>
      </c>
      <c r="D53" s="3">
        <v>126</v>
      </c>
      <c r="E53" s="3">
        <v>150</v>
      </c>
      <c r="F53" s="3">
        <v>7</v>
      </c>
      <c r="G53" s="3">
        <v>283</v>
      </c>
      <c r="H53" s="3">
        <v>283</v>
      </c>
    </row>
    <row r="54" spans="1:8" x14ac:dyDescent="0.25">
      <c r="A54" s="2">
        <v>20160314</v>
      </c>
      <c r="B54" s="3">
        <v>79</v>
      </c>
      <c r="C54" s="3">
        <v>79</v>
      </c>
      <c r="D54" s="3">
        <v>187</v>
      </c>
      <c r="E54" s="3">
        <v>201</v>
      </c>
      <c r="F54" s="3">
        <v>23</v>
      </c>
      <c r="G54" s="3">
        <v>411</v>
      </c>
      <c r="H54" s="3">
        <v>411</v>
      </c>
    </row>
    <row r="55" spans="1:8" x14ac:dyDescent="0.25">
      <c r="A55" s="2">
        <v>20160315</v>
      </c>
      <c r="B55" s="3">
        <v>62</v>
      </c>
      <c r="C55" s="3">
        <v>53</v>
      </c>
      <c r="D55" s="3">
        <v>141</v>
      </c>
      <c r="E55" s="3">
        <v>130</v>
      </c>
      <c r="F55" s="3">
        <v>24</v>
      </c>
      <c r="G55" s="3">
        <v>295</v>
      </c>
      <c r="H55" s="3">
        <v>295</v>
      </c>
    </row>
    <row r="56" spans="1:8" x14ac:dyDescent="0.25">
      <c r="A56" s="2">
        <v>20160316</v>
      </c>
      <c r="B56" s="3">
        <v>89</v>
      </c>
      <c r="C56" s="3">
        <v>61</v>
      </c>
      <c r="D56" s="3">
        <v>139</v>
      </c>
      <c r="E56" s="3">
        <v>169</v>
      </c>
      <c r="F56" s="3">
        <v>21</v>
      </c>
      <c r="G56" s="3">
        <v>329</v>
      </c>
      <c r="H56" s="3">
        <v>329</v>
      </c>
    </row>
    <row r="57" spans="1:8" x14ac:dyDescent="0.25">
      <c r="A57" s="2">
        <v>20160317</v>
      </c>
      <c r="B57" s="3">
        <v>106</v>
      </c>
      <c r="C57" s="3">
        <v>105</v>
      </c>
      <c r="D57" s="3">
        <v>140</v>
      </c>
      <c r="E57" s="3">
        <v>184</v>
      </c>
      <c r="F57" s="3">
        <v>32</v>
      </c>
      <c r="G57" s="3">
        <v>356</v>
      </c>
      <c r="H57" s="3">
        <v>356</v>
      </c>
    </row>
    <row r="58" spans="1:8" x14ac:dyDescent="0.25">
      <c r="A58" s="2">
        <v>20160318</v>
      </c>
      <c r="B58" s="3">
        <v>76</v>
      </c>
      <c r="C58" s="3">
        <v>75</v>
      </c>
      <c r="D58" s="3">
        <v>140</v>
      </c>
      <c r="E58" s="3">
        <v>190</v>
      </c>
      <c r="F58" s="3">
        <v>12</v>
      </c>
      <c r="G58" s="3">
        <v>342</v>
      </c>
      <c r="H58" s="3">
        <v>342</v>
      </c>
    </row>
    <row r="59" spans="1:8" x14ac:dyDescent="0.25">
      <c r="A59" s="2">
        <v>20160321</v>
      </c>
      <c r="B59" s="3">
        <v>84</v>
      </c>
      <c r="C59" s="3">
        <v>83</v>
      </c>
      <c r="D59" s="3">
        <v>205</v>
      </c>
      <c r="E59" s="3">
        <v>187</v>
      </c>
      <c r="F59" s="3">
        <v>27</v>
      </c>
      <c r="G59" s="3">
        <v>419</v>
      </c>
      <c r="H59" s="3">
        <v>419</v>
      </c>
    </row>
    <row r="60" spans="1:8" x14ac:dyDescent="0.25">
      <c r="A60" s="2">
        <v>20160322</v>
      </c>
      <c r="B60" s="3">
        <v>75</v>
      </c>
      <c r="C60" s="3">
        <v>74</v>
      </c>
      <c r="D60" s="3">
        <v>155</v>
      </c>
      <c r="E60" s="3">
        <v>150</v>
      </c>
      <c r="F60" s="3">
        <v>15</v>
      </c>
      <c r="G60" s="3">
        <v>320</v>
      </c>
      <c r="H60" s="3">
        <v>320</v>
      </c>
    </row>
    <row r="61" spans="1:8" x14ac:dyDescent="0.25">
      <c r="A61" s="2">
        <v>20160323</v>
      </c>
      <c r="B61" s="3">
        <v>52</v>
      </c>
      <c r="C61" s="3">
        <v>43</v>
      </c>
      <c r="D61" s="3">
        <v>172</v>
      </c>
      <c r="E61" s="3">
        <v>106</v>
      </c>
      <c r="F61" s="3">
        <v>6</v>
      </c>
      <c r="G61" s="3">
        <v>284</v>
      </c>
      <c r="H61" s="3">
        <v>284</v>
      </c>
    </row>
    <row r="62" spans="1:8" x14ac:dyDescent="0.25">
      <c r="A62" s="2">
        <v>20160329</v>
      </c>
      <c r="B62" s="3">
        <v>78</v>
      </c>
      <c r="C62" s="3">
        <v>77</v>
      </c>
      <c r="D62" s="3">
        <v>126</v>
      </c>
      <c r="E62" s="3">
        <v>276</v>
      </c>
      <c r="F62" s="3">
        <v>109</v>
      </c>
      <c r="G62" s="3">
        <v>511</v>
      </c>
      <c r="H62" s="3">
        <v>511</v>
      </c>
    </row>
    <row r="63" spans="1:8" x14ac:dyDescent="0.25">
      <c r="A63" s="2">
        <v>20160330</v>
      </c>
      <c r="B63" s="3">
        <v>79</v>
      </c>
      <c r="C63" s="3">
        <v>78</v>
      </c>
      <c r="D63" s="3">
        <v>181</v>
      </c>
      <c r="E63" s="3">
        <v>188</v>
      </c>
      <c r="F63" s="3">
        <v>30</v>
      </c>
      <c r="G63" s="3">
        <v>399</v>
      </c>
      <c r="H63" s="3">
        <v>399</v>
      </c>
    </row>
    <row r="64" spans="1:8" x14ac:dyDescent="0.25">
      <c r="A64" s="2">
        <v>20160331</v>
      </c>
      <c r="B64" s="3">
        <v>80</v>
      </c>
      <c r="C64" s="3">
        <v>79</v>
      </c>
      <c r="D64" s="3">
        <v>172</v>
      </c>
      <c r="E64" s="3">
        <v>182</v>
      </c>
      <c r="F64" s="3">
        <v>20</v>
      </c>
      <c r="G64" s="3">
        <v>374</v>
      </c>
      <c r="H64" s="3">
        <v>374</v>
      </c>
    </row>
    <row r="65" spans="1:8" x14ac:dyDescent="0.25">
      <c r="A65" s="2">
        <v>20160401</v>
      </c>
      <c r="B65" s="3">
        <v>83</v>
      </c>
      <c r="C65" s="3">
        <v>82</v>
      </c>
      <c r="D65" s="3">
        <v>157</v>
      </c>
      <c r="E65" s="3">
        <v>196</v>
      </c>
      <c r="F65" s="3">
        <v>23</v>
      </c>
      <c r="G65" s="3">
        <v>376</v>
      </c>
      <c r="H65" s="3">
        <v>376</v>
      </c>
    </row>
    <row r="66" spans="1:8" x14ac:dyDescent="0.25">
      <c r="A66" s="2">
        <v>20160404</v>
      </c>
      <c r="B66" s="3">
        <v>75</v>
      </c>
      <c r="C66" s="3">
        <v>74</v>
      </c>
      <c r="D66" s="3">
        <v>211</v>
      </c>
      <c r="E66" s="3">
        <v>190</v>
      </c>
      <c r="F66" s="3">
        <v>34</v>
      </c>
      <c r="G66" s="3">
        <v>435</v>
      </c>
      <c r="H66" s="3">
        <v>435</v>
      </c>
    </row>
    <row r="67" spans="1:8" x14ac:dyDescent="0.25">
      <c r="A67" s="2">
        <v>20160405</v>
      </c>
      <c r="B67" s="3">
        <v>69</v>
      </c>
      <c r="C67" s="3">
        <v>68</v>
      </c>
      <c r="D67" s="3">
        <v>144</v>
      </c>
      <c r="E67" s="3">
        <v>140</v>
      </c>
      <c r="F67" s="3">
        <v>17</v>
      </c>
      <c r="G67" s="3">
        <v>301</v>
      </c>
      <c r="H67" s="3">
        <v>301</v>
      </c>
    </row>
    <row r="68" spans="1:8" x14ac:dyDescent="0.25">
      <c r="A68" s="2">
        <v>20160406</v>
      </c>
      <c r="B68" s="3">
        <v>64</v>
      </c>
      <c r="C68" s="3">
        <v>63</v>
      </c>
      <c r="D68" s="3">
        <v>156</v>
      </c>
      <c r="E68" s="3">
        <v>178</v>
      </c>
      <c r="F68" s="3">
        <v>24</v>
      </c>
      <c r="G68" s="3">
        <v>358</v>
      </c>
      <c r="H68" s="3">
        <v>358</v>
      </c>
    </row>
    <row r="69" spans="1:8" x14ac:dyDescent="0.25">
      <c r="A69" s="2">
        <v>20160407</v>
      </c>
      <c r="B69" s="3">
        <v>63</v>
      </c>
      <c r="C69" s="3">
        <v>62</v>
      </c>
      <c r="D69" s="3">
        <v>129</v>
      </c>
      <c r="E69" s="3">
        <v>162</v>
      </c>
      <c r="F69" s="3">
        <v>33</v>
      </c>
      <c r="G69" s="3">
        <v>324</v>
      </c>
      <c r="H69" s="3">
        <v>324</v>
      </c>
    </row>
    <row r="70" spans="1:8" x14ac:dyDescent="0.25">
      <c r="A70" s="2">
        <v>20160408</v>
      </c>
      <c r="B70" s="3">
        <v>57</v>
      </c>
      <c r="C70" s="3">
        <v>56</v>
      </c>
      <c r="D70" s="3">
        <v>143</v>
      </c>
      <c r="E70" s="3">
        <v>126</v>
      </c>
      <c r="F70" s="3">
        <v>6</v>
      </c>
      <c r="G70" s="3">
        <v>275</v>
      </c>
      <c r="H70" s="3">
        <v>275</v>
      </c>
    </row>
    <row r="71" spans="1:8" x14ac:dyDescent="0.25">
      <c r="A71" s="2">
        <v>20160411</v>
      </c>
      <c r="B71" s="3">
        <v>94</v>
      </c>
      <c r="C71" s="3">
        <v>93</v>
      </c>
      <c r="D71" s="3">
        <v>181</v>
      </c>
      <c r="E71" s="3">
        <v>159</v>
      </c>
      <c r="F71" s="3">
        <v>34</v>
      </c>
      <c r="G71" s="3">
        <v>374</v>
      </c>
      <c r="H71" s="3">
        <v>374</v>
      </c>
    </row>
    <row r="72" spans="1:8" x14ac:dyDescent="0.25">
      <c r="A72" s="2">
        <v>20160412</v>
      </c>
      <c r="B72" s="3">
        <v>88</v>
      </c>
      <c r="C72" s="3">
        <v>87</v>
      </c>
      <c r="D72" s="3">
        <v>159</v>
      </c>
      <c r="E72" s="3">
        <v>152</v>
      </c>
      <c r="F72" s="3">
        <v>19</v>
      </c>
      <c r="G72" s="3">
        <v>330</v>
      </c>
      <c r="H72" s="3">
        <v>330</v>
      </c>
    </row>
    <row r="73" spans="1:8" x14ac:dyDescent="0.25">
      <c r="A73" s="2">
        <v>20160413</v>
      </c>
      <c r="B73" s="3">
        <v>80</v>
      </c>
      <c r="C73" s="3">
        <v>79</v>
      </c>
      <c r="D73" s="3">
        <v>169</v>
      </c>
      <c r="E73" s="3">
        <v>163</v>
      </c>
      <c r="F73" s="3">
        <v>15</v>
      </c>
      <c r="G73" s="3">
        <v>347</v>
      </c>
      <c r="H73" s="3">
        <v>347</v>
      </c>
    </row>
    <row r="74" spans="1:8" x14ac:dyDescent="0.25">
      <c r="A74" s="2">
        <v>20160414</v>
      </c>
      <c r="B74" s="3">
        <v>68</v>
      </c>
      <c r="C74" s="3">
        <v>67</v>
      </c>
      <c r="D74" s="3">
        <v>144</v>
      </c>
      <c r="E74" s="3">
        <v>215</v>
      </c>
      <c r="F74" s="3">
        <v>34</v>
      </c>
      <c r="G74" s="3">
        <v>393</v>
      </c>
      <c r="H74" s="3">
        <v>393</v>
      </c>
    </row>
    <row r="75" spans="1:8" x14ac:dyDescent="0.25">
      <c r="A75" s="2">
        <v>20160415</v>
      </c>
      <c r="B75" s="3">
        <v>66</v>
      </c>
      <c r="C75" s="3">
        <v>65</v>
      </c>
      <c r="D75" s="3">
        <v>179</v>
      </c>
      <c r="E75" s="3">
        <v>179</v>
      </c>
      <c r="F75" s="3">
        <v>34</v>
      </c>
      <c r="G75" s="3">
        <v>392</v>
      </c>
      <c r="H75" s="3">
        <v>392</v>
      </c>
    </row>
    <row r="76" spans="1:8" x14ac:dyDescent="0.25">
      <c r="A76" s="2">
        <v>20160418</v>
      </c>
      <c r="B76" s="3">
        <v>78</v>
      </c>
      <c r="C76" s="3">
        <v>57</v>
      </c>
      <c r="D76" s="3">
        <v>178</v>
      </c>
      <c r="E76" s="3">
        <v>209</v>
      </c>
      <c r="F76" s="3">
        <v>50</v>
      </c>
      <c r="G76" s="3">
        <v>437</v>
      </c>
      <c r="H76" s="3">
        <v>437</v>
      </c>
    </row>
    <row r="77" spans="1:8" x14ac:dyDescent="0.25">
      <c r="A77" s="2">
        <v>20160419</v>
      </c>
      <c r="B77" s="3">
        <v>99</v>
      </c>
      <c r="C77" s="3">
        <v>98</v>
      </c>
      <c r="D77" s="3">
        <v>176</v>
      </c>
      <c r="E77" s="3">
        <v>176</v>
      </c>
      <c r="F77" s="3">
        <v>30</v>
      </c>
      <c r="G77" s="3">
        <v>382</v>
      </c>
      <c r="H77" s="3">
        <v>382</v>
      </c>
    </row>
    <row r="78" spans="1:8" x14ac:dyDescent="0.25">
      <c r="A78" s="2">
        <v>20160420</v>
      </c>
      <c r="B78" s="3">
        <v>93</v>
      </c>
      <c r="C78" s="3">
        <v>92</v>
      </c>
      <c r="D78" s="3">
        <v>151</v>
      </c>
      <c r="E78" s="3">
        <v>214</v>
      </c>
      <c r="F78" s="3">
        <v>43</v>
      </c>
      <c r="G78" s="3">
        <v>408</v>
      </c>
      <c r="H78" s="3">
        <v>408</v>
      </c>
    </row>
    <row r="79" spans="1:8" x14ac:dyDescent="0.25">
      <c r="A79" s="2">
        <v>20160421</v>
      </c>
      <c r="B79" s="3">
        <v>69</v>
      </c>
      <c r="C79" s="3">
        <v>68</v>
      </c>
      <c r="D79" s="3">
        <v>164</v>
      </c>
      <c r="E79" s="3">
        <v>177</v>
      </c>
      <c r="F79" s="3">
        <v>41</v>
      </c>
      <c r="G79" s="3">
        <v>382</v>
      </c>
      <c r="H79" s="3">
        <v>382</v>
      </c>
    </row>
    <row r="80" spans="1:8" x14ac:dyDescent="0.25">
      <c r="A80" s="2">
        <v>20160422</v>
      </c>
      <c r="B80" s="3">
        <v>75</v>
      </c>
      <c r="C80" s="3">
        <v>74</v>
      </c>
      <c r="D80" s="3">
        <v>149</v>
      </c>
      <c r="E80" s="3">
        <v>233</v>
      </c>
      <c r="F80" s="3">
        <v>34</v>
      </c>
      <c r="G80" s="3">
        <v>416</v>
      </c>
      <c r="H80" s="3">
        <v>416</v>
      </c>
    </row>
    <row r="81" spans="1:8" x14ac:dyDescent="0.25">
      <c r="A81" s="2">
        <v>20160425</v>
      </c>
      <c r="B81" s="3">
        <v>82</v>
      </c>
      <c r="C81" s="3">
        <v>81</v>
      </c>
      <c r="D81" s="3">
        <v>222</v>
      </c>
      <c r="E81" s="3">
        <v>182</v>
      </c>
      <c r="F81" s="3">
        <v>40</v>
      </c>
      <c r="G81" s="3">
        <v>444</v>
      </c>
      <c r="H81" s="3">
        <v>444</v>
      </c>
    </row>
    <row r="82" spans="1:8" x14ac:dyDescent="0.25">
      <c r="A82" s="2">
        <v>20160426</v>
      </c>
      <c r="B82" s="3">
        <v>79</v>
      </c>
      <c r="C82" s="3">
        <v>78</v>
      </c>
      <c r="D82" s="3">
        <v>167</v>
      </c>
      <c r="E82" s="3">
        <v>128</v>
      </c>
      <c r="F82" s="3">
        <v>20</v>
      </c>
      <c r="G82" s="3">
        <v>315</v>
      </c>
      <c r="H82" s="3">
        <v>315</v>
      </c>
    </row>
    <row r="83" spans="1:8" x14ac:dyDescent="0.25">
      <c r="A83" s="2">
        <v>20160427</v>
      </c>
      <c r="B83" s="3">
        <v>70</v>
      </c>
      <c r="C83" s="3">
        <v>68</v>
      </c>
      <c r="D83" s="3">
        <v>143</v>
      </c>
      <c r="E83" s="3">
        <v>189</v>
      </c>
      <c r="F83" s="3">
        <v>50</v>
      </c>
      <c r="G83" s="3">
        <v>382</v>
      </c>
      <c r="H83" s="3">
        <v>335</v>
      </c>
    </row>
    <row r="84" spans="1:8" x14ac:dyDescent="0.25">
      <c r="A84" s="2">
        <v>20160428</v>
      </c>
      <c r="B84" s="3">
        <v>76</v>
      </c>
      <c r="C84" s="3">
        <v>74</v>
      </c>
      <c r="D84" s="3">
        <v>198</v>
      </c>
      <c r="E84" s="3">
        <v>162</v>
      </c>
      <c r="F84" s="3">
        <v>42</v>
      </c>
      <c r="G84" s="3">
        <v>402</v>
      </c>
      <c r="H84" s="3">
        <v>398</v>
      </c>
    </row>
    <row r="85" spans="1:8" x14ac:dyDescent="0.25">
      <c r="A85" s="2">
        <v>20160429</v>
      </c>
      <c r="B85" s="3">
        <v>81</v>
      </c>
      <c r="C85" s="3">
        <v>79</v>
      </c>
      <c r="D85" s="3">
        <v>158</v>
      </c>
      <c r="E85" s="3">
        <v>176</v>
      </c>
      <c r="F85" s="3">
        <v>28</v>
      </c>
      <c r="G85" s="3">
        <v>362</v>
      </c>
      <c r="H85" s="3">
        <v>343</v>
      </c>
    </row>
    <row r="86" spans="1:8" x14ac:dyDescent="0.25">
      <c r="A86" s="2">
        <v>20160502</v>
      </c>
      <c r="B86" s="3">
        <v>89</v>
      </c>
      <c r="C86" s="3">
        <v>87</v>
      </c>
      <c r="D86" s="3">
        <v>216</v>
      </c>
      <c r="E86" s="3">
        <v>186</v>
      </c>
      <c r="F86" s="3">
        <v>54</v>
      </c>
      <c r="G86" s="3">
        <v>456</v>
      </c>
      <c r="H86" s="3">
        <v>452</v>
      </c>
    </row>
    <row r="87" spans="1:8" x14ac:dyDescent="0.25">
      <c r="A87" s="2">
        <v>20160503</v>
      </c>
      <c r="B87" s="3">
        <v>92</v>
      </c>
      <c r="C87" s="3">
        <v>90</v>
      </c>
      <c r="D87" s="3">
        <v>193</v>
      </c>
      <c r="E87" s="3">
        <v>142</v>
      </c>
      <c r="F87" s="3">
        <v>17</v>
      </c>
      <c r="G87" s="3">
        <v>352</v>
      </c>
      <c r="H87" s="3">
        <v>346</v>
      </c>
    </row>
    <row r="88" spans="1:8" x14ac:dyDescent="0.25">
      <c r="A88" s="2">
        <v>20160504</v>
      </c>
      <c r="B88" s="3">
        <v>84</v>
      </c>
      <c r="C88" s="3">
        <v>82</v>
      </c>
      <c r="D88" s="3">
        <v>166</v>
      </c>
      <c r="E88" s="3">
        <v>232</v>
      </c>
      <c r="F88" s="3">
        <v>39</v>
      </c>
      <c r="G88" s="3">
        <v>437</v>
      </c>
      <c r="H88" s="3">
        <v>394</v>
      </c>
    </row>
    <row r="89" spans="1:8" x14ac:dyDescent="0.25">
      <c r="A89" s="2">
        <v>20160506</v>
      </c>
      <c r="B89" s="3">
        <v>91</v>
      </c>
      <c r="C89" s="3">
        <v>89</v>
      </c>
      <c r="D89" s="3">
        <v>261</v>
      </c>
      <c r="E89" s="3">
        <v>192</v>
      </c>
      <c r="F89" s="3">
        <v>32</v>
      </c>
      <c r="G89" s="3">
        <v>485</v>
      </c>
      <c r="H89" s="3">
        <v>481</v>
      </c>
    </row>
    <row r="90" spans="1:8" x14ac:dyDescent="0.25">
      <c r="A90" s="2">
        <v>20160509</v>
      </c>
      <c r="B90" s="3">
        <v>87</v>
      </c>
      <c r="C90" s="3">
        <v>85</v>
      </c>
      <c r="D90" s="3">
        <v>165</v>
      </c>
      <c r="E90" s="3">
        <v>232</v>
      </c>
      <c r="F90" s="3">
        <v>82</v>
      </c>
      <c r="G90" s="3">
        <v>479</v>
      </c>
      <c r="H90" s="3">
        <v>424</v>
      </c>
    </row>
    <row r="91" spans="1:8" x14ac:dyDescent="0.25">
      <c r="A91" s="2">
        <v>20160510</v>
      </c>
      <c r="B91" s="3">
        <v>75</v>
      </c>
      <c r="C91" s="3">
        <v>73</v>
      </c>
      <c r="D91" s="3">
        <v>248</v>
      </c>
      <c r="E91" s="3">
        <v>192</v>
      </c>
      <c r="F91" s="3">
        <v>27</v>
      </c>
      <c r="G91" s="3">
        <v>467</v>
      </c>
      <c r="H91" s="3">
        <v>450</v>
      </c>
    </row>
    <row r="92" spans="1:8" x14ac:dyDescent="0.25">
      <c r="A92" s="2">
        <v>20160511</v>
      </c>
      <c r="B92" s="3">
        <v>72</v>
      </c>
      <c r="C92" s="3">
        <v>70</v>
      </c>
      <c r="D92" s="3">
        <v>207</v>
      </c>
      <c r="E92" s="3">
        <v>174</v>
      </c>
      <c r="F92" s="3">
        <v>21</v>
      </c>
      <c r="G92" s="3">
        <v>402</v>
      </c>
      <c r="H92" s="3">
        <v>398</v>
      </c>
    </row>
    <row r="93" spans="1:8" x14ac:dyDescent="0.25">
      <c r="A93" s="2">
        <v>20160512</v>
      </c>
      <c r="B93" s="3">
        <v>95</v>
      </c>
      <c r="C93" s="3">
        <v>93</v>
      </c>
      <c r="D93" s="3">
        <v>184</v>
      </c>
      <c r="E93" s="3">
        <v>197</v>
      </c>
      <c r="F93" s="3">
        <v>55</v>
      </c>
      <c r="G93" s="3">
        <v>436</v>
      </c>
      <c r="H93" s="3">
        <v>416</v>
      </c>
    </row>
    <row r="94" spans="1:8" x14ac:dyDescent="0.25">
      <c r="A94" s="2">
        <v>20160513</v>
      </c>
      <c r="B94" s="3">
        <v>99</v>
      </c>
      <c r="C94" s="3">
        <v>97</v>
      </c>
      <c r="D94" s="3">
        <v>199</v>
      </c>
      <c r="E94" s="3">
        <v>210</v>
      </c>
      <c r="F94" s="3">
        <v>40</v>
      </c>
      <c r="G94" s="3">
        <v>449</v>
      </c>
      <c r="H94" s="3">
        <v>396</v>
      </c>
    </row>
    <row r="95" spans="1:8" x14ac:dyDescent="0.25">
      <c r="A95" s="2">
        <v>20160518</v>
      </c>
      <c r="B95" s="3">
        <v>98</v>
      </c>
      <c r="C95" s="3">
        <v>96</v>
      </c>
      <c r="D95" s="3">
        <v>191</v>
      </c>
      <c r="E95" s="3">
        <v>271</v>
      </c>
      <c r="F95" s="3">
        <v>169</v>
      </c>
      <c r="G95" s="3">
        <v>631</v>
      </c>
      <c r="H95" s="3">
        <v>627</v>
      </c>
    </row>
    <row r="96" spans="1:8" x14ac:dyDescent="0.25">
      <c r="A96" s="2">
        <v>20160519</v>
      </c>
      <c r="B96" s="3">
        <v>87</v>
      </c>
      <c r="C96" s="3">
        <v>85</v>
      </c>
      <c r="D96" s="3">
        <v>231</v>
      </c>
      <c r="E96" s="3">
        <v>234</v>
      </c>
      <c r="F96" s="3">
        <v>76</v>
      </c>
      <c r="G96" s="3">
        <v>541</v>
      </c>
      <c r="H96" s="3">
        <v>480</v>
      </c>
    </row>
    <row r="97" spans="1:8" x14ac:dyDescent="0.25">
      <c r="A97" s="2">
        <v>20160520</v>
      </c>
      <c r="B97" s="3">
        <v>103</v>
      </c>
      <c r="C97" s="3">
        <v>101</v>
      </c>
      <c r="D97" s="3">
        <v>262</v>
      </c>
      <c r="E97" s="3">
        <v>187</v>
      </c>
      <c r="F97" s="3">
        <v>22</v>
      </c>
      <c r="G97" s="3">
        <v>471</v>
      </c>
      <c r="H97" s="3">
        <v>467</v>
      </c>
    </row>
    <row r="98" spans="1:8" x14ac:dyDescent="0.25">
      <c r="A98" s="2">
        <v>20160523</v>
      </c>
      <c r="B98" s="3">
        <v>89</v>
      </c>
      <c r="C98" s="3">
        <v>87</v>
      </c>
      <c r="D98" s="3">
        <v>234</v>
      </c>
      <c r="E98" s="3">
        <v>189</v>
      </c>
      <c r="F98" s="3">
        <v>51</v>
      </c>
      <c r="G98" s="3">
        <v>474</v>
      </c>
      <c r="H98" s="3">
        <v>421</v>
      </c>
    </row>
    <row r="99" spans="1:8" x14ac:dyDescent="0.25">
      <c r="A99" s="2">
        <v>20160524</v>
      </c>
      <c r="B99" s="3">
        <v>74</v>
      </c>
      <c r="C99" s="3">
        <v>72</v>
      </c>
      <c r="D99" s="3">
        <v>242</v>
      </c>
      <c r="E99" s="3">
        <v>159</v>
      </c>
      <c r="F99" s="3">
        <v>35</v>
      </c>
      <c r="G99" s="3">
        <v>436</v>
      </c>
      <c r="H99" s="3">
        <v>432</v>
      </c>
    </row>
    <row r="100" spans="1:8" x14ac:dyDescent="0.25">
      <c r="A100" s="2">
        <v>20160525</v>
      </c>
      <c r="B100" s="3">
        <v>85</v>
      </c>
      <c r="C100" s="3">
        <v>83</v>
      </c>
      <c r="D100" s="3">
        <v>142</v>
      </c>
      <c r="E100" s="3">
        <v>192</v>
      </c>
      <c r="F100" s="3">
        <v>46</v>
      </c>
      <c r="G100" s="3">
        <v>380</v>
      </c>
      <c r="H100" s="3">
        <v>350</v>
      </c>
    </row>
    <row r="101" spans="1:8" x14ac:dyDescent="0.25">
      <c r="A101" s="2">
        <v>20160526</v>
      </c>
      <c r="B101" s="3">
        <v>68</v>
      </c>
      <c r="C101" s="3">
        <v>66</v>
      </c>
      <c r="D101" s="3">
        <v>186</v>
      </c>
      <c r="E101" s="3">
        <v>167</v>
      </c>
      <c r="F101" s="3">
        <v>36</v>
      </c>
      <c r="G101" s="3">
        <v>389</v>
      </c>
      <c r="H101" s="3">
        <v>385</v>
      </c>
    </row>
    <row r="102" spans="1:8" x14ac:dyDescent="0.25">
      <c r="A102" s="2">
        <v>20160527</v>
      </c>
      <c r="B102" s="3">
        <v>65</v>
      </c>
      <c r="C102" s="3">
        <v>63</v>
      </c>
      <c r="D102" s="3">
        <v>148</v>
      </c>
      <c r="E102" s="3">
        <v>157</v>
      </c>
      <c r="F102" s="3">
        <v>23</v>
      </c>
      <c r="G102" s="3">
        <v>328</v>
      </c>
      <c r="H102" s="3">
        <v>324</v>
      </c>
    </row>
    <row r="103" spans="1:8" x14ac:dyDescent="0.25">
      <c r="A103" s="2">
        <v>20160530</v>
      </c>
      <c r="B103" s="3">
        <v>97</v>
      </c>
      <c r="C103" s="3">
        <v>95</v>
      </c>
      <c r="D103" s="3">
        <v>181</v>
      </c>
      <c r="E103" s="3">
        <v>201</v>
      </c>
      <c r="F103" s="3">
        <v>68</v>
      </c>
      <c r="G103" s="3">
        <v>450</v>
      </c>
      <c r="H103" s="3">
        <v>416</v>
      </c>
    </row>
    <row r="104" spans="1:8" x14ac:dyDescent="0.25">
      <c r="A104" s="2">
        <v>20160531</v>
      </c>
      <c r="B104" s="3">
        <v>95</v>
      </c>
      <c r="C104" s="3">
        <v>93</v>
      </c>
      <c r="D104" s="3">
        <v>220</v>
      </c>
      <c r="E104" s="3">
        <v>156</v>
      </c>
      <c r="F104" s="3">
        <v>38</v>
      </c>
      <c r="G104" s="3">
        <v>414</v>
      </c>
      <c r="H104" s="3">
        <v>410</v>
      </c>
    </row>
    <row r="105" spans="1:8" x14ac:dyDescent="0.25">
      <c r="A105" s="2">
        <v>20160601</v>
      </c>
      <c r="B105" s="3">
        <v>63</v>
      </c>
      <c r="C105" s="3">
        <v>61</v>
      </c>
      <c r="D105" s="3">
        <v>153</v>
      </c>
      <c r="E105" s="3">
        <v>149</v>
      </c>
      <c r="F105" s="3">
        <v>40</v>
      </c>
      <c r="G105" s="3">
        <v>342</v>
      </c>
      <c r="H105" s="3">
        <v>319</v>
      </c>
    </row>
    <row r="106" spans="1:8" x14ac:dyDescent="0.25">
      <c r="A106" s="2">
        <v>20160602</v>
      </c>
      <c r="B106" s="3">
        <v>62</v>
      </c>
      <c r="C106" s="3">
        <v>60</v>
      </c>
      <c r="D106" s="3">
        <v>117</v>
      </c>
      <c r="E106" s="3">
        <v>117</v>
      </c>
      <c r="F106" s="3">
        <v>37</v>
      </c>
      <c r="G106" s="3">
        <v>271</v>
      </c>
      <c r="H106" s="3">
        <v>266</v>
      </c>
    </row>
    <row r="107" spans="1:8" x14ac:dyDescent="0.25">
      <c r="A107" s="2">
        <v>20160603</v>
      </c>
      <c r="B107" s="3">
        <v>67</v>
      </c>
      <c r="C107" s="3">
        <v>65</v>
      </c>
      <c r="D107" s="3">
        <v>127</v>
      </c>
      <c r="E107" s="3">
        <v>135</v>
      </c>
      <c r="F107" s="3">
        <v>34</v>
      </c>
      <c r="G107" s="3">
        <v>296</v>
      </c>
      <c r="H107" s="3">
        <v>292</v>
      </c>
    </row>
    <row r="108" spans="1:8" x14ac:dyDescent="0.25">
      <c r="A108" s="2">
        <v>20160606</v>
      </c>
      <c r="B108" s="3">
        <v>101</v>
      </c>
      <c r="C108" s="3">
        <v>99</v>
      </c>
      <c r="D108" s="3">
        <v>161</v>
      </c>
      <c r="E108" s="3">
        <v>203</v>
      </c>
      <c r="F108" s="3">
        <v>57</v>
      </c>
      <c r="G108" s="3">
        <v>421</v>
      </c>
      <c r="H108" s="3">
        <v>362</v>
      </c>
    </row>
    <row r="109" spans="1:8" x14ac:dyDescent="0.25">
      <c r="A109" s="2">
        <v>20160607</v>
      </c>
      <c r="B109" s="3">
        <v>83</v>
      </c>
      <c r="C109" s="3">
        <v>81</v>
      </c>
      <c r="D109" s="3">
        <v>219</v>
      </c>
      <c r="E109" s="3">
        <v>175</v>
      </c>
      <c r="F109" s="3">
        <v>30</v>
      </c>
      <c r="G109" s="3">
        <v>424</v>
      </c>
      <c r="H109" s="3">
        <v>420</v>
      </c>
    </row>
    <row r="110" spans="1:8" x14ac:dyDescent="0.25">
      <c r="A110" s="2">
        <v>20160608</v>
      </c>
      <c r="B110" s="3">
        <v>95</v>
      </c>
      <c r="C110" s="3">
        <v>93</v>
      </c>
      <c r="D110" s="3">
        <v>166</v>
      </c>
      <c r="E110" s="3">
        <v>165</v>
      </c>
      <c r="F110" s="3">
        <v>46</v>
      </c>
      <c r="G110" s="3">
        <v>377</v>
      </c>
      <c r="H110" s="3">
        <v>373</v>
      </c>
    </row>
    <row r="111" spans="1:8" x14ac:dyDescent="0.25">
      <c r="A111" s="2">
        <v>20160609</v>
      </c>
      <c r="B111" s="3">
        <v>91</v>
      </c>
      <c r="C111" s="3">
        <v>89</v>
      </c>
      <c r="D111" s="3">
        <v>182</v>
      </c>
      <c r="E111" s="3">
        <v>196</v>
      </c>
      <c r="F111" s="3">
        <v>24</v>
      </c>
      <c r="G111" s="3">
        <v>402</v>
      </c>
      <c r="H111" s="3">
        <v>373</v>
      </c>
    </row>
    <row r="112" spans="1:8" x14ac:dyDescent="0.25">
      <c r="A112" s="2">
        <v>20160610</v>
      </c>
      <c r="B112" s="3">
        <v>90</v>
      </c>
      <c r="C112" s="3">
        <v>88</v>
      </c>
      <c r="D112" s="3">
        <v>170</v>
      </c>
      <c r="E112" s="3">
        <v>170</v>
      </c>
      <c r="F112" s="3">
        <v>36</v>
      </c>
      <c r="G112" s="3">
        <v>376</v>
      </c>
      <c r="H112" s="3">
        <v>345</v>
      </c>
    </row>
    <row r="113" spans="1:8" x14ac:dyDescent="0.25">
      <c r="A113" s="2">
        <v>20160613</v>
      </c>
      <c r="B113" s="3">
        <v>82</v>
      </c>
      <c r="C113" s="3">
        <v>80</v>
      </c>
      <c r="D113" s="3">
        <v>209</v>
      </c>
      <c r="E113" s="3">
        <v>159</v>
      </c>
      <c r="F113" s="3">
        <v>40</v>
      </c>
      <c r="G113" s="3">
        <v>408</v>
      </c>
      <c r="H113" s="3">
        <v>404</v>
      </c>
    </row>
    <row r="114" spans="1:8" x14ac:dyDescent="0.25">
      <c r="A114" s="2">
        <v>20160614</v>
      </c>
      <c r="B114" s="3">
        <v>78</v>
      </c>
      <c r="C114" s="3">
        <v>76</v>
      </c>
      <c r="D114" s="3">
        <v>135</v>
      </c>
      <c r="E114" s="3">
        <v>182</v>
      </c>
      <c r="F114" s="3">
        <v>47</v>
      </c>
      <c r="G114" s="3">
        <v>364</v>
      </c>
      <c r="H114" s="3">
        <v>326</v>
      </c>
    </row>
    <row r="115" spans="1:8" x14ac:dyDescent="0.25">
      <c r="A115" s="2">
        <v>20160615</v>
      </c>
      <c r="B115" s="3">
        <v>91</v>
      </c>
      <c r="C115" s="3">
        <v>89</v>
      </c>
      <c r="D115" s="3">
        <v>176</v>
      </c>
      <c r="E115" s="3">
        <v>182</v>
      </c>
      <c r="F115" s="3">
        <v>40</v>
      </c>
      <c r="G115" s="3">
        <v>398</v>
      </c>
      <c r="H115" s="3">
        <v>394</v>
      </c>
    </row>
    <row r="116" spans="1:8" x14ac:dyDescent="0.25">
      <c r="A116" s="2">
        <v>20160616</v>
      </c>
      <c r="B116" s="3">
        <v>85</v>
      </c>
      <c r="C116" s="3">
        <v>83</v>
      </c>
      <c r="D116" s="3">
        <v>143</v>
      </c>
      <c r="E116" s="3">
        <v>170</v>
      </c>
      <c r="F116" s="3">
        <v>50</v>
      </c>
      <c r="G116" s="3">
        <v>363</v>
      </c>
      <c r="H116" s="3">
        <v>309</v>
      </c>
    </row>
    <row r="117" spans="1:8" x14ac:dyDescent="0.25">
      <c r="A117" s="2">
        <v>20160617</v>
      </c>
      <c r="B117" s="3">
        <v>81</v>
      </c>
      <c r="C117" s="3">
        <v>79</v>
      </c>
      <c r="D117" s="3">
        <v>202</v>
      </c>
      <c r="E117" s="3">
        <v>183</v>
      </c>
      <c r="F117" s="3">
        <v>49</v>
      </c>
      <c r="G117" s="3">
        <v>434</v>
      </c>
      <c r="H117" s="3">
        <v>430</v>
      </c>
    </row>
    <row r="118" spans="1:8" x14ac:dyDescent="0.25">
      <c r="A118" s="2">
        <v>20160620</v>
      </c>
      <c r="B118" s="3">
        <v>85</v>
      </c>
      <c r="C118" s="3">
        <v>83</v>
      </c>
      <c r="D118" s="3">
        <v>195</v>
      </c>
      <c r="E118" s="3">
        <v>197</v>
      </c>
      <c r="F118" s="3">
        <v>59</v>
      </c>
      <c r="G118" s="3">
        <v>451</v>
      </c>
      <c r="H118" s="3">
        <v>447</v>
      </c>
    </row>
    <row r="119" spans="1:8" x14ac:dyDescent="0.25">
      <c r="A119" s="2">
        <v>20160621</v>
      </c>
      <c r="B119" s="3">
        <v>76</v>
      </c>
      <c r="C119" s="3">
        <v>74</v>
      </c>
      <c r="D119" s="3">
        <v>175</v>
      </c>
      <c r="E119" s="3">
        <v>116</v>
      </c>
      <c r="F119" s="3">
        <v>43</v>
      </c>
      <c r="G119" s="3">
        <v>334</v>
      </c>
      <c r="H119" s="3">
        <v>329</v>
      </c>
    </row>
    <row r="120" spans="1:8" x14ac:dyDescent="0.25">
      <c r="A120" s="2">
        <v>20160622</v>
      </c>
      <c r="B120" s="3">
        <v>85</v>
      </c>
      <c r="C120" s="3">
        <v>83</v>
      </c>
      <c r="D120" s="3">
        <v>124</v>
      </c>
      <c r="E120" s="3">
        <v>207</v>
      </c>
      <c r="F120" s="3">
        <v>64</v>
      </c>
      <c r="G120" s="3">
        <v>395</v>
      </c>
      <c r="H120" s="3">
        <v>375</v>
      </c>
    </row>
    <row r="121" spans="1:8" x14ac:dyDescent="0.25">
      <c r="A121" s="2">
        <v>20160623</v>
      </c>
      <c r="B121" s="3">
        <v>89</v>
      </c>
      <c r="C121" s="3">
        <v>87</v>
      </c>
      <c r="D121" s="3">
        <v>173</v>
      </c>
      <c r="E121" s="3">
        <v>195</v>
      </c>
      <c r="F121" s="3">
        <v>52</v>
      </c>
      <c r="G121" s="3">
        <v>420</v>
      </c>
      <c r="H121" s="3">
        <v>412</v>
      </c>
    </row>
    <row r="122" spans="1:8" x14ac:dyDescent="0.25">
      <c r="A122" s="2">
        <v>20160624</v>
      </c>
      <c r="B122" s="3">
        <v>99</v>
      </c>
      <c r="C122" s="3">
        <v>97</v>
      </c>
      <c r="D122" s="3">
        <v>177</v>
      </c>
      <c r="E122" s="3">
        <v>186</v>
      </c>
      <c r="F122" s="3">
        <v>32</v>
      </c>
      <c r="G122" s="3">
        <v>395</v>
      </c>
      <c r="H122" s="3">
        <v>344</v>
      </c>
    </row>
    <row r="123" spans="1:8" x14ac:dyDescent="0.25">
      <c r="A123" s="2">
        <v>20160627</v>
      </c>
      <c r="B123" s="3">
        <v>97</v>
      </c>
      <c r="C123" s="3">
        <v>95</v>
      </c>
      <c r="D123" s="3">
        <v>240</v>
      </c>
      <c r="E123" s="3">
        <v>213</v>
      </c>
      <c r="F123" s="3">
        <v>82</v>
      </c>
      <c r="G123" s="3">
        <v>535</v>
      </c>
      <c r="H123" s="3">
        <v>529</v>
      </c>
    </row>
    <row r="124" spans="1:8" x14ac:dyDescent="0.25">
      <c r="A124" s="2">
        <v>20160628</v>
      </c>
      <c r="B124" s="3">
        <v>81</v>
      </c>
      <c r="C124" s="3">
        <v>79</v>
      </c>
      <c r="D124" s="3">
        <v>191</v>
      </c>
      <c r="E124" s="3">
        <v>155</v>
      </c>
      <c r="F124" s="3">
        <v>47</v>
      </c>
      <c r="G124" s="3">
        <v>393</v>
      </c>
      <c r="H124" s="3">
        <v>387</v>
      </c>
    </row>
    <row r="125" spans="1:8" x14ac:dyDescent="0.25">
      <c r="A125" s="2">
        <v>20160629</v>
      </c>
      <c r="B125" s="3">
        <v>92</v>
      </c>
      <c r="C125" s="3">
        <v>90</v>
      </c>
      <c r="D125" s="3">
        <v>143</v>
      </c>
      <c r="E125" s="3">
        <v>202</v>
      </c>
      <c r="F125" s="3">
        <v>46</v>
      </c>
      <c r="G125" s="3">
        <v>391</v>
      </c>
      <c r="H125" s="3">
        <v>331</v>
      </c>
    </row>
    <row r="126" spans="1:8" x14ac:dyDescent="0.25">
      <c r="A126" s="2">
        <v>20160630</v>
      </c>
      <c r="B126" s="3">
        <v>80</v>
      </c>
      <c r="C126" s="3">
        <v>78</v>
      </c>
      <c r="D126" s="3">
        <v>195</v>
      </c>
      <c r="E126" s="3">
        <v>183</v>
      </c>
      <c r="F126" s="3">
        <v>26</v>
      </c>
      <c r="G126" s="3">
        <v>404</v>
      </c>
      <c r="H126" s="3">
        <v>398</v>
      </c>
    </row>
    <row r="127" spans="1:8" x14ac:dyDescent="0.25">
      <c r="A127" s="2">
        <v>20160701</v>
      </c>
      <c r="B127" s="3">
        <v>55</v>
      </c>
      <c r="C127" s="3">
        <v>53</v>
      </c>
      <c r="D127" s="3">
        <v>109</v>
      </c>
      <c r="E127" s="3">
        <v>135</v>
      </c>
      <c r="F127" s="3">
        <v>12</v>
      </c>
      <c r="G127" s="3">
        <v>256</v>
      </c>
      <c r="H127" s="3">
        <v>249</v>
      </c>
    </row>
    <row r="128" spans="1:8" x14ac:dyDescent="0.25">
      <c r="A128" s="2">
        <v>20160704</v>
      </c>
      <c r="B128" s="3">
        <v>58</v>
      </c>
      <c r="C128" s="3">
        <v>56</v>
      </c>
      <c r="D128" s="3">
        <v>136</v>
      </c>
      <c r="E128" s="3">
        <v>132</v>
      </c>
      <c r="F128" s="3">
        <v>24</v>
      </c>
      <c r="G128" s="3">
        <v>292</v>
      </c>
      <c r="H128" s="3">
        <v>285</v>
      </c>
    </row>
    <row r="129" spans="1:8" x14ac:dyDescent="0.25">
      <c r="A129" s="2">
        <v>20160705</v>
      </c>
      <c r="B129" s="3">
        <v>72</v>
      </c>
      <c r="C129" s="3">
        <v>70</v>
      </c>
      <c r="D129" s="3">
        <v>135</v>
      </c>
      <c r="E129" s="3">
        <v>138</v>
      </c>
      <c r="F129" s="3">
        <v>14</v>
      </c>
      <c r="G129" s="3">
        <v>287</v>
      </c>
      <c r="H129" s="3">
        <v>274</v>
      </c>
    </row>
    <row r="130" spans="1:8" x14ac:dyDescent="0.25">
      <c r="A130" s="2">
        <v>20160706</v>
      </c>
      <c r="B130" s="3">
        <v>64</v>
      </c>
      <c r="C130" s="3">
        <v>62</v>
      </c>
      <c r="D130" s="3">
        <v>164</v>
      </c>
      <c r="E130" s="3">
        <v>127</v>
      </c>
      <c r="F130" s="3">
        <v>22</v>
      </c>
      <c r="G130" s="3">
        <v>313</v>
      </c>
      <c r="H130" s="3">
        <v>282</v>
      </c>
    </row>
    <row r="131" spans="1:8" x14ac:dyDescent="0.25">
      <c r="A131" s="2">
        <v>20160707</v>
      </c>
      <c r="B131" s="3">
        <v>58</v>
      </c>
      <c r="C131" s="3">
        <v>56</v>
      </c>
      <c r="D131" s="3">
        <v>154</v>
      </c>
      <c r="E131" s="3">
        <v>114</v>
      </c>
      <c r="F131" s="3">
        <v>21</v>
      </c>
      <c r="G131" s="3">
        <v>289</v>
      </c>
      <c r="H131" s="3">
        <v>274</v>
      </c>
    </row>
    <row r="132" spans="1:8" x14ac:dyDescent="0.25">
      <c r="A132" s="2">
        <v>20160708</v>
      </c>
      <c r="B132" s="3">
        <v>68</v>
      </c>
      <c r="C132" s="3">
        <v>66</v>
      </c>
      <c r="D132" s="3">
        <v>124</v>
      </c>
      <c r="E132" s="3">
        <v>93</v>
      </c>
      <c r="F132" s="3">
        <v>17</v>
      </c>
      <c r="G132" s="3">
        <v>234</v>
      </c>
      <c r="H132" s="3">
        <v>220</v>
      </c>
    </row>
    <row r="133" spans="1:8" x14ac:dyDescent="0.25">
      <c r="A133" s="2">
        <v>20160711</v>
      </c>
      <c r="B133" s="3">
        <v>64</v>
      </c>
      <c r="C133" s="3">
        <v>62</v>
      </c>
      <c r="D133" s="3">
        <v>171</v>
      </c>
      <c r="E133" s="3">
        <v>93</v>
      </c>
      <c r="F133" s="3">
        <v>24</v>
      </c>
      <c r="G133" s="3">
        <v>288</v>
      </c>
      <c r="H133" s="3">
        <v>281</v>
      </c>
    </row>
    <row r="134" spans="1:8" x14ac:dyDescent="0.25">
      <c r="A134" s="2">
        <v>20160712</v>
      </c>
      <c r="B134" s="3">
        <v>64</v>
      </c>
      <c r="C134" s="3">
        <v>62</v>
      </c>
      <c r="D134" s="3">
        <v>141</v>
      </c>
      <c r="E134" s="3">
        <v>88</v>
      </c>
      <c r="F134" s="3">
        <v>14</v>
      </c>
      <c r="G134" s="3">
        <v>243</v>
      </c>
      <c r="H134" s="3">
        <v>235</v>
      </c>
    </row>
    <row r="135" spans="1:8" x14ac:dyDescent="0.25">
      <c r="A135" s="2">
        <v>20160713</v>
      </c>
      <c r="B135" s="3">
        <v>54</v>
      </c>
      <c r="C135" s="3">
        <v>52</v>
      </c>
      <c r="D135" s="3">
        <v>85</v>
      </c>
      <c r="E135" s="3">
        <v>96</v>
      </c>
      <c r="F135" s="3">
        <v>17</v>
      </c>
      <c r="G135" s="3">
        <v>198</v>
      </c>
      <c r="H135" s="3">
        <v>190</v>
      </c>
    </row>
    <row r="136" spans="1:8" x14ac:dyDescent="0.25">
      <c r="A136" s="2">
        <v>20160714</v>
      </c>
      <c r="B136" s="3">
        <v>38</v>
      </c>
      <c r="C136" s="3">
        <v>36</v>
      </c>
      <c r="D136" s="3">
        <v>72</v>
      </c>
      <c r="E136" s="3">
        <v>94</v>
      </c>
      <c r="F136" s="3">
        <v>17</v>
      </c>
      <c r="G136" s="3">
        <v>183</v>
      </c>
      <c r="H136" s="3">
        <v>176</v>
      </c>
    </row>
    <row r="137" spans="1:8" x14ac:dyDescent="0.25">
      <c r="A137" s="2">
        <v>20160715</v>
      </c>
      <c r="B137" s="3">
        <v>36</v>
      </c>
      <c r="C137" s="3">
        <v>34</v>
      </c>
      <c r="D137" s="3">
        <v>95</v>
      </c>
      <c r="E137" s="3">
        <v>57</v>
      </c>
      <c r="F137" s="3">
        <v>11</v>
      </c>
      <c r="G137" s="3">
        <v>163</v>
      </c>
      <c r="H137" s="3">
        <v>156</v>
      </c>
    </row>
    <row r="138" spans="1:8" x14ac:dyDescent="0.25">
      <c r="A138" s="2">
        <v>20160718</v>
      </c>
      <c r="B138" s="3">
        <v>35</v>
      </c>
      <c r="C138" s="3">
        <v>33</v>
      </c>
      <c r="D138" s="3">
        <v>96</v>
      </c>
      <c r="E138" s="3">
        <v>58</v>
      </c>
      <c r="F138" s="3">
        <v>14</v>
      </c>
      <c r="G138" s="3">
        <v>168</v>
      </c>
      <c r="H138" s="3">
        <v>161</v>
      </c>
    </row>
    <row r="139" spans="1:8" x14ac:dyDescent="0.25">
      <c r="A139" s="2">
        <v>20160719</v>
      </c>
      <c r="B139" s="3">
        <v>36</v>
      </c>
      <c r="C139" s="3">
        <v>34</v>
      </c>
      <c r="D139" s="3">
        <v>73</v>
      </c>
      <c r="E139" s="3">
        <v>58</v>
      </c>
      <c r="F139" s="3">
        <v>19</v>
      </c>
      <c r="G139" s="3">
        <v>150</v>
      </c>
      <c r="H139" s="3">
        <v>143</v>
      </c>
    </row>
    <row r="140" spans="1:8" x14ac:dyDescent="0.25">
      <c r="A140" s="2">
        <v>20160720</v>
      </c>
      <c r="B140" s="3">
        <v>41</v>
      </c>
      <c r="C140" s="3">
        <v>39</v>
      </c>
      <c r="D140" s="3">
        <v>88</v>
      </c>
      <c r="E140" s="3">
        <v>77</v>
      </c>
      <c r="F140" s="3">
        <v>14</v>
      </c>
      <c r="G140" s="3">
        <v>179</v>
      </c>
      <c r="H140" s="3">
        <v>172</v>
      </c>
    </row>
    <row r="141" spans="1:8" x14ac:dyDescent="0.25">
      <c r="A141" s="2">
        <v>20160721</v>
      </c>
      <c r="B141" s="3">
        <v>63</v>
      </c>
      <c r="C141" s="3">
        <v>61</v>
      </c>
      <c r="D141" s="3">
        <v>121</v>
      </c>
      <c r="E141" s="3">
        <v>91</v>
      </c>
      <c r="F141" s="3">
        <v>13</v>
      </c>
      <c r="G141" s="3">
        <v>225</v>
      </c>
      <c r="H141" s="3">
        <v>218</v>
      </c>
    </row>
    <row r="142" spans="1:8" x14ac:dyDescent="0.25">
      <c r="A142" s="2">
        <v>20160722</v>
      </c>
      <c r="B142" s="3">
        <v>51</v>
      </c>
      <c r="C142" s="3">
        <v>49</v>
      </c>
      <c r="D142" s="3">
        <v>117</v>
      </c>
      <c r="E142" s="3">
        <v>109</v>
      </c>
      <c r="F142" s="3">
        <v>16</v>
      </c>
      <c r="G142" s="3">
        <v>242</v>
      </c>
      <c r="H142" s="3">
        <v>233</v>
      </c>
    </row>
    <row r="143" spans="1:8" x14ac:dyDescent="0.25">
      <c r="A143" s="2">
        <v>20160725</v>
      </c>
      <c r="B143" s="3">
        <v>58</v>
      </c>
      <c r="C143" s="3">
        <v>56</v>
      </c>
      <c r="D143" s="3">
        <v>171</v>
      </c>
      <c r="E143" s="3">
        <v>116</v>
      </c>
      <c r="F143" s="3">
        <v>16</v>
      </c>
      <c r="G143" s="3">
        <v>303</v>
      </c>
      <c r="H143" s="3">
        <v>295</v>
      </c>
    </row>
    <row r="144" spans="1:8" x14ac:dyDescent="0.25">
      <c r="A144" s="2">
        <v>20160726</v>
      </c>
      <c r="B144" s="3">
        <v>58</v>
      </c>
      <c r="C144" s="3">
        <v>56</v>
      </c>
      <c r="D144" s="3">
        <v>158</v>
      </c>
      <c r="E144" s="3">
        <v>79</v>
      </c>
      <c r="F144" s="3">
        <v>11</v>
      </c>
      <c r="G144" s="3">
        <v>248</v>
      </c>
      <c r="H144" s="3">
        <v>241</v>
      </c>
    </row>
    <row r="145" spans="1:8" x14ac:dyDescent="0.25">
      <c r="A145" s="2">
        <v>20160727</v>
      </c>
      <c r="B145" s="3">
        <v>53</v>
      </c>
      <c r="C145" s="3">
        <v>51</v>
      </c>
      <c r="D145" s="3">
        <v>136</v>
      </c>
      <c r="E145" s="3">
        <v>110</v>
      </c>
      <c r="F145" s="3">
        <v>14</v>
      </c>
      <c r="G145" s="3">
        <v>260</v>
      </c>
      <c r="H145" s="3">
        <v>253</v>
      </c>
    </row>
    <row r="146" spans="1:8" x14ac:dyDescent="0.25">
      <c r="A146" s="2">
        <v>20160728</v>
      </c>
      <c r="B146" s="3">
        <v>53</v>
      </c>
      <c r="C146" s="3">
        <v>51</v>
      </c>
      <c r="D146" s="3">
        <v>140</v>
      </c>
      <c r="E146" s="3">
        <v>86</v>
      </c>
      <c r="F146" s="3">
        <v>14</v>
      </c>
      <c r="G146" s="3">
        <v>240</v>
      </c>
      <c r="H146" s="3">
        <v>233</v>
      </c>
    </row>
    <row r="147" spans="1:8" x14ac:dyDescent="0.25">
      <c r="A147" s="2">
        <v>20160729</v>
      </c>
      <c r="B147" s="3">
        <v>56</v>
      </c>
      <c r="C147" s="3">
        <v>54</v>
      </c>
      <c r="D147" s="3">
        <v>116</v>
      </c>
      <c r="E147" s="3">
        <v>103</v>
      </c>
      <c r="F147" s="3">
        <v>16</v>
      </c>
      <c r="G147" s="3">
        <v>235</v>
      </c>
      <c r="H147" s="3">
        <v>203</v>
      </c>
    </row>
    <row r="148" spans="1:8" x14ac:dyDescent="0.25">
      <c r="A148" s="2">
        <v>20160801</v>
      </c>
      <c r="B148" s="3">
        <v>71</v>
      </c>
      <c r="C148" s="3">
        <v>69</v>
      </c>
      <c r="D148" s="3">
        <v>193</v>
      </c>
      <c r="E148" s="3">
        <v>145</v>
      </c>
      <c r="F148" s="3">
        <v>20</v>
      </c>
      <c r="G148" s="3">
        <v>358</v>
      </c>
      <c r="H148" s="3">
        <v>329</v>
      </c>
    </row>
    <row r="149" spans="1:8" x14ac:dyDescent="0.25">
      <c r="A149" s="2">
        <v>20160802</v>
      </c>
      <c r="B149" s="3">
        <v>60</v>
      </c>
      <c r="C149" s="3">
        <v>58</v>
      </c>
      <c r="D149" s="3">
        <v>151</v>
      </c>
      <c r="E149" s="3">
        <v>120</v>
      </c>
      <c r="F149" s="3">
        <v>23</v>
      </c>
      <c r="G149" s="3">
        <v>294</v>
      </c>
      <c r="H149" s="3">
        <v>253</v>
      </c>
    </row>
    <row r="150" spans="1:8" x14ac:dyDescent="0.25">
      <c r="A150" s="2">
        <v>20160803</v>
      </c>
      <c r="B150" s="3">
        <v>51</v>
      </c>
      <c r="C150" s="3">
        <v>49</v>
      </c>
      <c r="D150" s="3">
        <v>179</v>
      </c>
      <c r="E150" s="3">
        <v>124</v>
      </c>
      <c r="F150" s="3">
        <v>15</v>
      </c>
      <c r="G150" s="3">
        <v>318</v>
      </c>
      <c r="H150" s="3">
        <v>311</v>
      </c>
    </row>
    <row r="151" spans="1:8" x14ac:dyDescent="0.25">
      <c r="A151" s="2">
        <v>20160804</v>
      </c>
      <c r="B151" s="3">
        <v>73</v>
      </c>
      <c r="C151" s="3">
        <v>71</v>
      </c>
      <c r="D151" s="3">
        <v>129</v>
      </c>
      <c r="E151" s="3">
        <v>139</v>
      </c>
      <c r="F151" s="3">
        <v>19</v>
      </c>
      <c r="G151" s="3">
        <v>287</v>
      </c>
      <c r="H151" s="3">
        <v>280</v>
      </c>
    </row>
    <row r="152" spans="1:8" x14ac:dyDescent="0.25">
      <c r="A152" s="2">
        <v>20160805</v>
      </c>
      <c r="B152" s="3">
        <v>76</v>
      </c>
      <c r="C152" s="3">
        <v>74</v>
      </c>
      <c r="D152" s="3">
        <v>98</v>
      </c>
      <c r="E152" s="3">
        <v>152</v>
      </c>
      <c r="F152" s="3">
        <v>31</v>
      </c>
      <c r="G152" s="3">
        <v>281</v>
      </c>
      <c r="H152" s="3">
        <v>274</v>
      </c>
    </row>
    <row r="153" spans="1:8" x14ac:dyDescent="0.25">
      <c r="A153" s="2">
        <v>20160808</v>
      </c>
      <c r="B153" s="3">
        <v>65</v>
      </c>
      <c r="C153" s="3">
        <v>63</v>
      </c>
      <c r="D153" s="3">
        <v>143</v>
      </c>
      <c r="E153" s="3">
        <v>86</v>
      </c>
      <c r="F153" s="3">
        <v>20</v>
      </c>
      <c r="G153" s="3">
        <v>249</v>
      </c>
      <c r="H153" s="3">
        <v>241</v>
      </c>
    </row>
    <row r="154" spans="1:8" x14ac:dyDescent="0.25">
      <c r="A154" s="2">
        <v>20160809</v>
      </c>
      <c r="B154" s="3">
        <v>50</v>
      </c>
      <c r="C154" s="3">
        <v>48</v>
      </c>
      <c r="D154" s="3">
        <v>91</v>
      </c>
      <c r="E154" s="3">
        <v>110</v>
      </c>
      <c r="F154" s="3">
        <v>14</v>
      </c>
      <c r="G154" s="3">
        <v>215</v>
      </c>
      <c r="H154" s="3">
        <v>208</v>
      </c>
    </row>
    <row r="155" spans="1:8" x14ac:dyDescent="0.25">
      <c r="A155" s="2">
        <v>20160810</v>
      </c>
      <c r="B155" s="3">
        <v>64</v>
      </c>
      <c r="C155" s="3">
        <v>62</v>
      </c>
      <c r="D155" s="3">
        <v>101</v>
      </c>
      <c r="E155" s="3">
        <v>82</v>
      </c>
      <c r="F155" s="3">
        <v>18</v>
      </c>
      <c r="G155" s="3">
        <v>201</v>
      </c>
      <c r="H155" s="3">
        <v>194</v>
      </c>
    </row>
    <row r="156" spans="1:8" x14ac:dyDescent="0.25">
      <c r="A156" s="2">
        <v>20160811</v>
      </c>
      <c r="B156" s="3">
        <v>62</v>
      </c>
      <c r="C156" s="3">
        <v>60</v>
      </c>
      <c r="D156" s="3">
        <v>95</v>
      </c>
      <c r="E156" s="3">
        <v>143</v>
      </c>
      <c r="F156" s="3">
        <v>47</v>
      </c>
      <c r="G156" s="3">
        <v>285</v>
      </c>
      <c r="H156" s="3">
        <v>257</v>
      </c>
    </row>
    <row r="157" spans="1:8" x14ac:dyDescent="0.25">
      <c r="A157" s="2">
        <v>20160812</v>
      </c>
      <c r="B157" s="3">
        <v>63</v>
      </c>
      <c r="C157" s="3">
        <v>61</v>
      </c>
      <c r="D157" s="3">
        <v>129</v>
      </c>
      <c r="E157" s="3">
        <v>138</v>
      </c>
      <c r="F157" s="3">
        <v>36</v>
      </c>
      <c r="G157" s="3">
        <v>303</v>
      </c>
      <c r="H157" s="3">
        <v>283</v>
      </c>
    </row>
    <row r="158" spans="1:8" x14ac:dyDescent="0.25">
      <c r="A158" s="2">
        <v>20160815</v>
      </c>
      <c r="B158" s="3">
        <v>89</v>
      </c>
      <c r="C158" s="3">
        <v>87</v>
      </c>
      <c r="D158" s="3">
        <v>216</v>
      </c>
      <c r="E158" s="3">
        <v>170</v>
      </c>
      <c r="F158" s="3">
        <v>40</v>
      </c>
      <c r="G158" s="3">
        <v>426</v>
      </c>
      <c r="H158" s="3">
        <v>419</v>
      </c>
    </row>
    <row r="159" spans="1:8" x14ac:dyDescent="0.25">
      <c r="A159" s="2">
        <v>20160816</v>
      </c>
      <c r="B159" s="3">
        <v>82</v>
      </c>
      <c r="C159" s="3">
        <v>80</v>
      </c>
      <c r="D159" s="3">
        <v>166</v>
      </c>
      <c r="E159" s="3">
        <v>135</v>
      </c>
      <c r="F159" s="3">
        <v>21</v>
      </c>
      <c r="G159" s="3">
        <v>322</v>
      </c>
      <c r="H159" s="3">
        <v>306</v>
      </c>
    </row>
    <row r="160" spans="1:8" x14ac:dyDescent="0.25">
      <c r="A160" s="2">
        <v>20160817</v>
      </c>
      <c r="B160" s="3">
        <v>76</v>
      </c>
      <c r="C160" s="3">
        <v>74</v>
      </c>
      <c r="D160" s="3">
        <v>173</v>
      </c>
      <c r="E160" s="3">
        <v>172</v>
      </c>
      <c r="F160" s="3">
        <v>45</v>
      </c>
      <c r="G160" s="3">
        <v>390</v>
      </c>
      <c r="H160" s="3">
        <v>383</v>
      </c>
    </row>
    <row r="161" spans="1:8" x14ac:dyDescent="0.25">
      <c r="A161" s="2">
        <v>20160818</v>
      </c>
      <c r="B161" s="3">
        <v>75</v>
      </c>
      <c r="C161" s="3">
        <v>73</v>
      </c>
      <c r="D161" s="3">
        <v>162</v>
      </c>
      <c r="E161" s="3">
        <v>177</v>
      </c>
      <c r="F161" s="3">
        <v>42</v>
      </c>
      <c r="G161" s="3">
        <v>381</v>
      </c>
      <c r="H161" s="3">
        <v>338</v>
      </c>
    </row>
    <row r="162" spans="1:8" x14ac:dyDescent="0.25">
      <c r="A162" s="2">
        <v>20160819</v>
      </c>
      <c r="B162" s="3">
        <v>80</v>
      </c>
      <c r="C162" s="3">
        <v>78</v>
      </c>
      <c r="D162" s="3">
        <v>187</v>
      </c>
      <c r="E162" s="3">
        <v>163</v>
      </c>
      <c r="F162" s="3">
        <v>33</v>
      </c>
      <c r="G162" s="3">
        <v>383</v>
      </c>
      <c r="H162" s="3">
        <v>376</v>
      </c>
    </row>
    <row r="163" spans="1:8" x14ac:dyDescent="0.25">
      <c r="A163" s="2">
        <v>20160822</v>
      </c>
      <c r="B163" s="3">
        <v>117</v>
      </c>
      <c r="C163" s="3">
        <v>115</v>
      </c>
      <c r="D163" s="3">
        <v>169</v>
      </c>
      <c r="E163" s="3">
        <v>170</v>
      </c>
      <c r="F163" s="3">
        <v>37</v>
      </c>
      <c r="G163" s="3">
        <v>376</v>
      </c>
      <c r="H163" s="3">
        <v>369</v>
      </c>
    </row>
    <row r="164" spans="1:8" x14ac:dyDescent="0.25">
      <c r="A164" s="2">
        <v>20160823</v>
      </c>
      <c r="B164" s="3">
        <v>87</v>
      </c>
      <c r="C164" s="3">
        <v>85</v>
      </c>
      <c r="D164" s="3">
        <v>131</v>
      </c>
      <c r="E164" s="3">
        <v>155</v>
      </c>
      <c r="F164" s="3">
        <v>22</v>
      </c>
      <c r="G164" s="3">
        <v>308</v>
      </c>
      <c r="H164" s="3">
        <v>270</v>
      </c>
    </row>
    <row r="165" spans="1:8" x14ac:dyDescent="0.25">
      <c r="A165" s="2">
        <v>20160824</v>
      </c>
      <c r="B165" s="3">
        <v>89</v>
      </c>
      <c r="C165" s="3">
        <v>87</v>
      </c>
      <c r="D165" s="3">
        <v>152</v>
      </c>
      <c r="E165" s="3">
        <v>155</v>
      </c>
      <c r="F165" s="3">
        <v>38</v>
      </c>
      <c r="G165" s="3">
        <v>345</v>
      </c>
      <c r="H165" s="3">
        <v>338</v>
      </c>
    </row>
    <row r="166" spans="1:8" x14ac:dyDescent="0.25">
      <c r="A166" s="2">
        <v>20160825</v>
      </c>
      <c r="B166" s="3">
        <v>101</v>
      </c>
      <c r="C166" s="3">
        <v>99</v>
      </c>
      <c r="D166" s="3">
        <v>146</v>
      </c>
      <c r="E166" s="3">
        <v>217</v>
      </c>
      <c r="F166" s="3">
        <v>74</v>
      </c>
      <c r="G166" s="3">
        <v>437</v>
      </c>
      <c r="H166" s="3">
        <v>401</v>
      </c>
    </row>
    <row r="167" spans="1:8" x14ac:dyDescent="0.25">
      <c r="A167" s="2">
        <v>20160826</v>
      </c>
      <c r="B167" s="3">
        <v>98</v>
      </c>
      <c r="C167" s="3">
        <v>96</v>
      </c>
      <c r="D167" s="3">
        <v>197</v>
      </c>
      <c r="E167" s="3">
        <v>196</v>
      </c>
      <c r="F167" s="3">
        <v>61</v>
      </c>
      <c r="G167" s="3">
        <v>454</v>
      </c>
      <c r="H167" s="3">
        <v>447</v>
      </c>
    </row>
    <row r="168" spans="1:8" x14ac:dyDescent="0.25">
      <c r="A168" s="2">
        <v>20160829</v>
      </c>
      <c r="B168" s="3">
        <v>91</v>
      </c>
      <c r="C168" s="3">
        <v>89</v>
      </c>
      <c r="D168" s="3">
        <v>232</v>
      </c>
      <c r="E168" s="3">
        <v>196</v>
      </c>
      <c r="F168" s="3">
        <v>51</v>
      </c>
      <c r="G168" s="3">
        <v>479</v>
      </c>
      <c r="H168" s="3">
        <v>472</v>
      </c>
    </row>
    <row r="169" spans="1:8" x14ac:dyDescent="0.25">
      <c r="A169" s="2">
        <v>20160830</v>
      </c>
      <c r="B169" s="3">
        <v>78</v>
      </c>
      <c r="C169" s="3">
        <v>76</v>
      </c>
      <c r="D169" s="3">
        <v>153</v>
      </c>
      <c r="E169" s="3">
        <v>89</v>
      </c>
      <c r="F169" s="3">
        <v>17</v>
      </c>
      <c r="G169" s="3">
        <v>259</v>
      </c>
      <c r="H169" s="3">
        <v>252</v>
      </c>
    </row>
    <row r="170" spans="1:8" x14ac:dyDescent="0.25">
      <c r="A170" s="2">
        <v>20160831</v>
      </c>
      <c r="B170" s="3">
        <v>73</v>
      </c>
      <c r="C170" s="3">
        <v>71</v>
      </c>
      <c r="D170" s="3">
        <v>121</v>
      </c>
      <c r="E170" s="3">
        <v>147</v>
      </c>
      <c r="F170" s="3">
        <v>22</v>
      </c>
      <c r="G170" s="3">
        <v>290</v>
      </c>
      <c r="H170" s="3">
        <v>266</v>
      </c>
    </row>
    <row r="171" spans="1:8" x14ac:dyDescent="0.25">
      <c r="A171" s="2">
        <v>20160901</v>
      </c>
      <c r="B171" s="3">
        <v>66</v>
      </c>
      <c r="C171" s="3">
        <v>64</v>
      </c>
      <c r="D171" s="3">
        <v>123</v>
      </c>
      <c r="E171" s="3">
        <v>142</v>
      </c>
      <c r="F171" s="3">
        <v>23</v>
      </c>
      <c r="G171" s="3">
        <v>288</v>
      </c>
      <c r="H171" s="3">
        <v>269</v>
      </c>
    </row>
    <row r="172" spans="1:8" x14ac:dyDescent="0.25">
      <c r="A172" s="2">
        <v>20160902</v>
      </c>
      <c r="B172" s="3">
        <v>69</v>
      </c>
      <c r="C172" s="3">
        <v>67</v>
      </c>
      <c r="D172" s="3">
        <v>140</v>
      </c>
      <c r="E172" s="3">
        <v>181</v>
      </c>
      <c r="F172" s="3">
        <v>22</v>
      </c>
      <c r="G172" s="3">
        <v>343</v>
      </c>
      <c r="H172" s="3">
        <v>301</v>
      </c>
    </row>
    <row r="173" spans="1:8" x14ac:dyDescent="0.25">
      <c r="A173" s="2">
        <v>20160905</v>
      </c>
      <c r="B173" s="3">
        <v>95</v>
      </c>
      <c r="C173" s="3">
        <v>93</v>
      </c>
      <c r="D173" s="3">
        <v>178</v>
      </c>
      <c r="E173" s="3">
        <v>199</v>
      </c>
      <c r="F173" s="3">
        <v>86</v>
      </c>
      <c r="G173" s="3">
        <v>463</v>
      </c>
      <c r="H173" s="3">
        <v>428</v>
      </c>
    </row>
    <row r="174" spans="1:8" x14ac:dyDescent="0.25">
      <c r="A174" s="2">
        <v>20160906</v>
      </c>
      <c r="B174" s="3">
        <v>90</v>
      </c>
      <c r="C174" s="3">
        <v>88</v>
      </c>
      <c r="D174" s="3">
        <v>177</v>
      </c>
      <c r="E174" s="3">
        <v>175</v>
      </c>
      <c r="F174" s="3">
        <v>20</v>
      </c>
      <c r="G174" s="3">
        <v>372</v>
      </c>
      <c r="H174" s="3">
        <v>365</v>
      </c>
    </row>
    <row r="175" spans="1:8" x14ac:dyDescent="0.25">
      <c r="A175" s="2">
        <v>20160907</v>
      </c>
      <c r="B175" s="3">
        <v>87</v>
      </c>
      <c r="C175" s="3">
        <v>85</v>
      </c>
      <c r="D175" s="3">
        <v>130</v>
      </c>
      <c r="E175" s="3">
        <v>185</v>
      </c>
      <c r="F175" s="3">
        <v>60</v>
      </c>
      <c r="G175" s="3">
        <v>375</v>
      </c>
      <c r="H175" s="3">
        <v>351</v>
      </c>
    </row>
    <row r="176" spans="1:8" x14ac:dyDescent="0.25">
      <c r="A176" s="2">
        <v>20160908</v>
      </c>
      <c r="B176" s="3">
        <v>83</v>
      </c>
      <c r="C176" s="3">
        <v>81</v>
      </c>
      <c r="D176" s="3">
        <v>156</v>
      </c>
      <c r="E176" s="3">
        <v>209</v>
      </c>
      <c r="F176" s="3">
        <v>49</v>
      </c>
      <c r="G176" s="3">
        <v>414</v>
      </c>
      <c r="H176" s="3">
        <v>407</v>
      </c>
    </row>
    <row r="177" spans="1:8" x14ac:dyDescent="0.25">
      <c r="A177" s="2">
        <v>20160909</v>
      </c>
      <c r="B177" s="3">
        <v>86</v>
      </c>
      <c r="C177" s="3">
        <v>84</v>
      </c>
      <c r="D177" s="3">
        <v>137</v>
      </c>
      <c r="E177" s="3">
        <v>180</v>
      </c>
      <c r="F177" s="3">
        <v>39</v>
      </c>
      <c r="G177" s="3">
        <v>356</v>
      </c>
      <c r="H177" s="3">
        <v>348</v>
      </c>
    </row>
    <row r="178" spans="1:8" x14ac:dyDescent="0.25">
      <c r="A178" s="2">
        <v>20160912</v>
      </c>
      <c r="B178" s="3">
        <v>108</v>
      </c>
      <c r="C178" s="3">
        <v>106</v>
      </c>
      <c r="D178" s="3">
        <v>192</v>
      </c>
      <c r="E178" s="3">
        <v>184</v>
      </c>
      <c r="F178" s="3">
        <v>62</v>
      </c>
      <c r="G178" s="3">
        <v>438</v>
      </c>
      <c r="H178" s="3">
        <v>392</v>
      </c>
    </row>
    <row r="179" spans="1:8" x14ac:dyDescent="0.25">
      <c r="A179" s="2">
        <v>20160913</v>
      </c>
      <c r="B179" s="3">
        <v>89</v>
      </c>
      <c r="C179" s="3">
        <v>87</v>
      </c>
      <c r="D179" s="3">
        <v>183</v>
      </c>
      <c r="E179" s="3">
        <v>171</v>
      </c>
      <c r="F179" s="3">
        <v>39</v>
      </c>
      <c r="G179" s="3">
        <v>393</v>
      </c>
      <c r="H179" s="3">
        <v>370</v>
      </c>
    </row>
    <row r="180" spans="1:8" x14ac:dyDescent="0.25">
      <c r="A180" s="2">
        <v>20160914</v>
      </c>
      <c r="B180" s="3">
        <v>105</v>
      </c>
      <c r="C180" s="3">
        <v>103</v>
      </c>
      <c r="D180" s="3">
        <v>167</v>
      </c>
      <c r="E180" s="3">
        <v>225</v>
      </c>
      <c r="F180" s="3">
        <v>56</v>
      </c>
      <c r="G180" s="3">
        <v>448</v>
      </c>
      <c r="H180" s="3">
        <v>410</v>
      </c>
    </row>
    <row r="181" spans="1:8" x14ac:dyDescent="0.25">
      <c r="A181" s="2">
        <v>20160915</v>
      </c>
      <c r="B181" s="3">
        <v>114</v>
      </c>
      <c r="C181" s="3">
        <v>112</v>
      </c>
      <c r="D181" s="3">
        <v>225</v>
      </c>
      <c r="E181" s="3">
        <v>205</v>
      </c>
      <c r="F181" s="3">
        <v>45</v>
      </c>
      <c r="G181" s="3">
        <v>475</v>
      </c>
      <c r="H181" s="3">
        <v>468</v>
      </c>
    </row>
    <row r="182" spans="1:8" x14ac:dyDescent="0.25">
      <c r="A182" s="2">
        <v>20160916</v>
      </c>
      <c r="B182" s="3">
        <v>103</v>
      </c>
      <c r="C182" s="3">
        <v>101</v>
      </c>
      <c r="D182" s="3">
        <v>178</v>
      </c>
      <c r="E182" s="3">
        <v>248</v>
      </c>
      <c r="F182" s="3">
        <v>70</v>
      </c>
      <c r="G182" s="3">
        <v>496</v>
      </c>
      <c r="H182" s="3">
        <v>459</v>
      </c>
    </row>
    <row r="183" spans="1:8" x14ac:dyDescent="0.25">
      <c r="A183" s="2">
        <v>20160919</v>
      </c>
      <c r="B183" s="3">
        <v>117</v>
      </c>
      <c r="C183" s="3">
        <v>115</v>
      </c>
      <c r="D183" s="3">
        <v>255</v>
      </c>
      <c r="E183" s="3">
        <v>208</v>
      </c>
      <c r="F183" s="3">
        <v>39</v>
      </c>
      <c r="G183" s="3">
        <v>502</v>
      </c>
      <c r="H183" s="3">
        <v>495</v>
      </c>
    </row>
    <row r="184" spans="1:8" x14ac:dyDescent="0.25">
      <c r="A184" s="2">
        <v>20160920</v>
      </c>
      <c r="B184" s="3">
        <v>100</v>
      </c>
      <c r="C184" s="3">
        <v>98</v>
      </c>
      <c r="D184" s="3">
        <v>160</v>
      </c>
      <c r="E184" s="3">
        <v>239</v>
      </c>
      <c r="F184" s="3">
        <v>47</v>
      </c>
      <c r="G184" s="3">
        <v>446</v>
      </c>
      <c r="H184" s="3">
        <v>439</v>
      </c>
    </row>
    <row r="185" spans="1:8" x14ac:dyDescent="0.25">
      <c r="A185" s="2">
        <v>20160921</v>
      </c>
      <c r="B185" s="3">
        <v>109</v>
      </c>
      <c r="C185" s="3">
        <v>107</v>
      </c>
      <c r="D185" s="3">
        <v>110</v>
      </c>
      <c r="E185" s="3">
        <v>288</v>
      </c>
      <c r="F185" s="3">
        <v>59</v>
      </c>
      <c r="G185" s="3">
        <v>457</v>
      </c>
      <c r="H185" s="3">
        <v>404</v>
      </c>
    </row>
    <row r="186" spans="1:8" x14ac:dyDescent="0.25">
      <c r="A186" s="2">
        <v>20160922</v>
      </c>
      <c r="B186" s="3">
        <v>91</v>
      </c>
      <c r="C186" s="3">
        <v>89</v>
      </c>
      <c r="D186" s="3">
        <v>204</v>
      </c>
      <c r="E186" s="3">
        <v>250</v>
      </c>
      <c r="F186" s="3">
        <v>80</v>
      </c>
      <c r="G186" s="3">
        <v>534</v>
      </c>
      <c r="H186" s="3">
        <v>527</v>
      </c>
    </row>
    <row r="187" spans="1:8" x14ac:dyDescent="0.25">
      <c r="A187" s="2">
        <v>20160923</v>
      </c>
      <c r="B187" s="3">
        <v>92</v>
      </c>
      <c r="C187" s="3">
        <v>90</v>
      </c>
      <c r="D187" s="3">
        <v>172</v>
      </c>
      <c r="E187" s="3">
        <v>186</v>
      </c>
      <c r="F187" s="3">
        <v>53</v>
      </c>
      <c r="G187" s="3">
        <v>411</v>
      </c>
      <c r="H187" s="3">
        <v>362</v>
      </c>
    </row>
    <row r="188" spans="1:8" x14ac:dyDescent="0.25">
      <c r="A188" s="2">
        <v>20160926</v>
      </c>
      <c r="B188" s="3">
        <v>109</v>
      </c>
      <c r="C188" s="3">
        <v>107</v>
      </c>
      <c r="D188" s="3">
        <v>243</v>
      </c>
      <c r="E188" s="3">
        <v>199</v>
      </c>
      <c r="F188" s="3">
        <v>74</v>
      </c>
      <c r="G188" s="3">
        <v>516</v>
      </c>
      <c r="H188" s="3">
        <v>509</v>
      </c>
    </row>
    <row r="189" spans="1:8" x14ac:dyDescent="0.25">
      <c r="A189" s="2">
        <v>20160927</v>
      </c>
      <c r="B189" s="3">
        <v>114</v>
      </c>
      <c r="C189" s="3">
        <v>112</v>
      </c>
      <c r="D189" s="3">
        <v>192</v>
      </c>
      <c r="E189" s="3">
        <v>187</v>
      </c>
      <c r="F189" s="3">
        <v>21</v>
      </c>
      <c r="G189" s="3">
        <v>400</v>
      </c>
      <c r="H189" s="3">
        <v>393</v>
      </c>
    </row>
    <row r="190" spans="1:8" x14ac:dyDescent="0.25">
      <c r="A190" s="2">
        <v>20160928</v>
      </c>
      <c r="B190" s="3">
        <v>97</v>
      </c>
      <c r="C190" s="3">
        <v>95</v>
      </c>
      <c r="D190" s="3">
        <v>164</v>
      </c>
      <c r="E190" s="3">
        <v>224</v>
      </c>
      <c r="F190" s="3">
        <v>32</v>
      </c>
      <c r="G190" s="3">
        <v>420</v>
      </c>
      <c r="H190" s="3">
        <v>369</v>
      </c>
    </row>
    <row r="191" spans="1:8" x14ac:dyDescent="0.25">
      <c r="A191" s="2">
        <v>20160929</v>
      </c>
      <c r="B191" s="3">
        <v>111</v>
      </c>
      <c r="C191" s="3">
        <v>109</v>
      </c>
      <c r="D191" s="3">
        <v>187</v>
      </c>
      <c r="E191" s="3">
        <v>220</v>
      </c>
      <c r="F191" s="3">
        <v>78</v>
      </c>
      <c r="G191" s="3">
        <v>485</v>
      </c>
      <c r="H191" s="3">
        <v>477</v>
      </c>
    </row>
    <row r="192" spans="1:8" x14ac:dyDescent="0.25">
      <c r="A192" s="2">
        <v>20160930</v>
      </c>
      <c r="B192" s="3">
        <v>75</v>
      </c>
      <c r="C192" s="3">
        <v>73</v>
      </c>
      <c r="D192" s="3">
        <v>190</v>
      </c>
      <c r="E192" s="3">
        <v>176</v>
      </c>
      <c r="F192" s="3">
        <v>26</v>
      </c>
      <c r="G192" s="3">
        <v>392</v>
      </c>
      <c r="H192" s="3">
        <v>363</v>
      </c>
    </row>
    <row r="193" spans="1:8" x14ac:dyDescent="0.25">
      <c r="A193" s="2">
        <v>20161003</v>
      </c>
      <c r="B193" s="3">
        <v>131</v>
      </c>
      <c r="C193" s="3">
        <v>129</v>
      </c>
      <c r="D193" s="3">
        <v>210</v>
      </c>
      <c r="E193" s="3">
        <v>161</v>
      </c>
      <c r="F193" s="3">
        <v>64</v>
      </c>
      <c r="G193" s="3">
        <v>435</v>
      </c>
      <c r="H193" s="3">
        <v>428</v>
      </c>
    </row>
    <row r="194" spans="1:8" x14ac:dyDescent="0.25">
      <c r="A194" s="2">
        <v>20161004</v>
      </c>
      <c r="B194" s="3">
        <v>96</v>
      </c>
      <c r="C194" s="3">
        <v>94</v>
      </c>
      <c r="D194" s="3">
        <v>142</v>
      </c>
      <c r="E194" s="3">
        <v>138</v>
      </c>
      <c r="F194" s="3">
        <v>31</v>
      </c>
      <c r="G194" s="3">
        <v>311</v>
      </c>
      <c r="H194" s="3">
        <v>266</v>
      </c>
    </row>
    <row r="195" spans="1:8" x14ac:dyDescent="0.25">
      <c r="A195" s="2">
        <v>20161005</v>
      </c>
      <c r="B195" s="3">
        <v>93</v>
      </c>
      <c r="C195" s="3">
        <v>91</v>
      </c>
      <c r="D195" s="3">
        <v>154</v>
      </c>
      <c r="E195" s="3">
        <v>166</v>
      </c>
      <c r="F195" s="3">
        <v>28</v>
      </c>
      <c r="G195" s="3">
        <v>348</v>
      </c>
      <c r="H195" s="3">
        <v>341</v>
      </c>
    </row>
    <row r="196" spans="1:8" x14ac:dyDescent="0.25">
      <c r="A196" s="2">
        <v>20161006</v>
      </c>
      <c r="B196" s="3">
        <v>94</v>
      </c>
      <c r="C196" s="3">
        <v>92</v>
      </c>
      <c r="D196" s="3">
        <v>104</v>
      </c>
      <c r="E196" s="3">
        <v>163</v>
      </c>
      <c r="F196" s="3">
        <v>54</v>
      </c>
      <c r="G196" s="3">
        <v>321</v>
      </c>
      <c r="H196" s="3">
        <v>311</v>
      </c>
    </row>
    <row r="197" spans="1:8" x14ac:dyDescent="0.25">
      <c r="A197" s="2">
        <v>20161007</v>
      </c>
      <c r="B197" s="3">
        <v>93</v>
      </c>
      <c r="C197" s="3">
        <v>91</v>
      </c>
      <c r="D197" s="3">
        <v>142</v>
      </c>
      <c r="E197" s="3">
        <v>158</v>
      </c>
      <c r="F197" s="3">
        <v>35</v>
      </c>
      <c r="G197" s="3">
        <v>335</v>
      </c>
      <c r="H197" s="3">
        <v>263</v>
      </c>
    </row>
    <row r="198" spans="1:8" x14ac:dyDescent="0.25">
      <c r="A198" s="2">
        <v>20161010</v>
      </c>
      <c r="B198" s="3">
        <v>127</v>
      </c>
      <c r="C198" s="3">
        <v>89</v>
      </c>
      <c r="D198" s="3">
        <v>246</v>
      </c>
      <c r="E198" s="3">
        <v>153</v>
      </c>
      <c r="F198" s="3">
        <v>58</v>
      </c>
      <c r="G198" s="3">
        <v>457</v>
      </c>
      <c r="H198" s="3">
        <v>450</v>
      </c>
    </row>
    <row r="199" spans="1:8" x14ac:dyDescent="0.25">
      <c r="A199" s="2">
        <v>20161011</v>
      </c>
      <c r="B199" s="3">
        <v>141</v>
      </c>
      <c r="C199" s="3">
        <v>139</v>
      </c>
      <c r="D199" s="3">
        <v>169</v>
      </c>
      <c r="E199" s="3">
        <v>143</v>
      </c>
      <c r="F199" s="3">
        <v>47</v>
      </c>
      <c r="G199" s="3">
        <v>359</v>
      </c>
      <c r="H199" s="3">
        <v>352</v>
      </c>
    </row>
    <row r="200" spans="1:8" x14ac:dyDescent="0.25">
      <c r="A200" s="2">
        <v>20161012</v>
      </c>
      <c r="B200" s="3">
        <v>108</v>
      </c>
      <c r="C200" s="3">
        <v>106</v>
      </c>
      <c r="D200" s="3">
        <v>144</v>
      </c>
      <c r="E200" s="3">
        <v>185</v>
      </c>
      <c r="F200" s="3">
        <v>49</v>
      </c>
      <c r="G200" s="3">
        <v>378</v>
      </c>
      <c r="H200" s="3">
        <v>371</v>
      </c>
    </row>
    <row r="201" spans="1:8" x14ac:dyDescent="0.25">
      <c r="A201" s="2">
        <v>20161013</v>
      </c>
      <c r="B201" s="3">
        <v>118</v>
      </c>
      <c r="C201" s="3">
        <v>104</v>
      </c>
      <c r="D201" s="3">
        <v>165</v>
      </c>
      <c r="E201" s="3">
        <v>165</v>
      </c>
      <c r="F201" s="3">
        <v>29</v>
      </c>
      <c r="G201" s="3">
        <v>359</v>
      </c>
      <c r="H201" s="3">
        <v>345</v>
      </c>
    </row>
    <row r="202" spans="1:8" x14ac:dyDescent="0.25">
      <c r="A202" s="2">
        <v>20161014</v>
      </c>
      <c r="B202" s="3">
        <v>113</v>
      </c>
      <c r="C202" s="3">
        <v>109</v>
      </c>
      <c r="D202" s="3">
        <v>154</v>
      </c>
      <c r="E202" s="3">
        <v>154</v>
      </c>
      <c r="F202" s="3">
        <v>48</v>
      </c>
      <c r="G202" s="3">
        <v>356</v>
      </c>
      <c r="H202" s="3">
        <v>346</v>
      </c>
    </row>
    <row r="203" spans="1:8" x14ac:dyDescent="0.25">
      <c r="A203" s="2">
        <v>20161017</v>
      </c>
      <c r="B203" s="3">
        <v>127</v>
      </c>
      <c r="C203" s="3">
        <v>124</v>
      </c>
      <c r="D203" s="3">
        <v>176</v>
      </c>
      <c r="E203" s="3">
        <v>208</v>
      </c>
      <c r="F203" s="3">
        <v>61</v>
      </c>
      <c r="G203" s="3">
        <v>445</v>
      </c>
      <c r="H203" s="3">
        <v>420</v>
      </c>
    </row>
    <row r="204" spans="1:8" x14ac:dyDescent="0.25">
      <c r="A204" s="2">
        <v>20161018</v>
      </c>
      <c r="B204" s="3">
        <v>99</v>
      </c>
      <c r="C204" s="3">
        <v>97</v>
      </c>
      <c r="D204" s="3">
        <v>183</v>
      </c>
      <c r="E204" s="3">
        <v>141</v>
      </c>
      <c r="F204" s="3">
        <v>42</v>
      </c>
      <c r="G204" s="3">
        <v>366</v>
      </c>
      <c r="H204" s="3">
        <v>327</v>
      </c>
    </row>
    <row r="205" spans="1:8" x14ac:dyDescent="0.25">
      <c r="A205" s="2">
        <v>20161019</v>
      </c>
      <c r="B205" s="3">
        <v>108</v>
      </c>
      <c r="C205" s="3">
        <v>106</v>
      </c>
      <c r="D205" s="3">
        <v>149</v>
      </c>
      <c r="E205" s="3">
        <v>186</v>
      </c>
      <c r="F205" s="3">
        <v>46</v>
      </c>
      <c r="G205" s="3">
        <v>381</v>
      </c>
      <c r="H205" s="3">
        <v>349</v>
      </c>
    </row>
    <row r="206" spans="1:8" x14ac:dyDescent="0.25">
      <c r="A206" s="2">
        <v>20161020</v>
      </c>
      <c r="B206" s="3">
        <v>94</v>
      </c>
      <c r="C206" s="3">
        <v>88</v>
      </c>
      <c r="D206" s="3">
        <v>175</v>
      </c>
      <c r="E206" s="3">
        <v>184</v>
      </c>
      <c r="F206" s="3">
        <v>60</v>
      </c>
      <c r="G206" s="3">
        <v>419</v>
      </c>
      <c r="H206" s="3">
        <v>399</v>
      </c>
    </row>
    <row r="207" spans="1:8" x14ac:dyDescent="0.25">
      <c r="A207" s="2">
        <v>20161021</v>
      </c>
      <c r="B207" s="3">
        <v>117</v>
      </c>
      <c r="C207" s="3">
        <v>115</v>
      </c>
      <c r="D207" s="3">
        <v>145</v>
      </c>
      <c r="E207" s="3">
        <v>191</v>
      </c>
      <c r="F207" s="3">
        <v>34</v>
      </c>
      <c r="G207" s="3">
        <v>370</v>
      </c>
      <c r="H207" s="3">
        <v>321</v>
      </c>
    </row>
    <row r="208" spans="1:8" x14ac:dyDescent="0.25">
      <c r="A208" s="2">
        <v>20161024</v>
      </c>
      <c r="B208" s="3">
        <v>124</v>
      </c>
      <c r="C208" s="3">
        <v>105</v>
      </c>
      <c r="D208" s="3">
        <v>232</v>
      </c>
      <c r="E208" s="3">
        <v>156</v>
      </c>
      <c r="F208" s="3">
        <v>70</v>
      </c>
      <c r="G208" s="3">
        <v>458</v>
      </c>
      <c r="H208" s="3">
        <v>451</v>
      </c>
    </row>
    <row r="209" spans="1:8" x14ac:dyDescent="0.25">
      <c r="A209" s="2">
        <v>20161025</v>
      </c>
      <c r="B209" s="3">
        <v>131</v>
      </c>
      <c r="C209" s="3">
        <v>129</v>
      </c>
      <c r="D209" s="3">
        <v>125</v>
      </c>
      <c r="E209" s="3">
        <v>221</v>
      </c>
      <c r="F209" s="3">
        <v>59</v>
      </c>
      <c r="G209" s="3">
        <v>405</v>
      </c>
      <c r="H209" s="3">
        <v>383</v>
      </c>
    </row>
    <row r="210" spans="1:8" x14ac:dyDescent="0.25">
      <c r="A210" s="2">
        <v>20161026</v>
      </c>
      <c r="B210" s="3">
        <v>135</v>
      </c>
      <c r="C210" s="3">
        <v>133</v>
      </c>
      <c r="D210" s="3">
        <v>171</v>
      </c>
      <c r="E210" s="3">
        <v>193</v>
      </c>
      <c r="F210" s="3">
        <v>43</v>
      </c>
      <c r="G210" s="3">
        <v>407</v>
      </c>
      <c r="H210" s="3">
        <v>386</v>
      </c>
    </row>
    <row r="211" spans="1:8" x14ac:dyDescent="0.25">
      <c r="A211" s="2">
        <v>20161027</v>
      </c>
      <c r="B211" s="3">
        <v>132</v>
      </c>
      <c r="C211" s="3">
        <v>130</v>
      </c>
      <c r="D211" s="3">
        <v>181</v>
      </c>
      <c r="E211" s="3">
        <v>229</v>
      </c>
      <c r="F211" s="3">
        <v>47</v>
      </c>
      <c r="G211" s="3">
        <v>457</v>
      </c>
      <c r="H211" s="3">
        <v>393</v>
      </c>
    </row>
    <row r="212" spans="1:8" x14ac:dyDescent="0.25">
      <c r="A212" s="2">
        <v>20161028</v>
      </c>
      <c r="B212" s="3">
        <v>122</v>
      </c>
      <c r="C212" s="3">
        <v>91</v>
      </c>
      <c r="D212" s="3">
        <v>206</v>
      </c>
      <c r="E212" s="3">
        <v>172</v>
      </c>
      <c r="F212" s="3">
        <v>53</v>
      </c>
      <c r="G212" s="3">
        <v>431</v>
      </c>
      <c r="H212" s="3">
        <v>424</v>
      </c>
    </row>
    <row r="213" spans="1:8" x14ac:dyDescent="0.25">
      <c r="A213" s="2">
        <v>20161031</v>
      </c>
      <c r="B213" s="3">
        <v>183</v>
      </c>
      <c r="C213" s="3">
        <v>138</v>
      </c>
      <c r="D213" s="3">
        <v>188</v>
      </c>
      <c r="E213" s="3">
        <v>190</v>
      </c>
      <c r="F213" s="3">
        <v>54</v>
      </c>
      <c r="G213" s="3">
        <v>432</v>
      </c>
      <c r="H213" s="3">
        <v>405</v>
      </c>
    </row>
    <row r="214" spans="1:8" x14ac:dyDescent="0.25">
      <c r="A214" s="2" t="s">
        <v>33</v>
      </c>
      <c r="B214" s="3">
        <v>16902</v>
      </c>
      <c r="C214" s="3">
        <v>16156</v>
      </c>
      <c r="D214" s="3">
        <v>32972</v>
      </c>
      <c r="E214" s="3">
        <v>34530</v>
      </c>
      <c r="F214" s="3">
        <v>7120</v>
      </c>
      <c r="G214" s="3">
        <v>74622</v>
      </c>
      <c r="H214" s="3">
        <v>72102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2"/>
  <sheetViews>
    <sheetView workbookViewId="0">
      <pane ySplit="1" topLeftCell="A155" activePane="bottomLeft" state="frozen"/>
      <selection pane="bottomLeft" activeCell="I217" sqref="I217:K217"/>
    </sheetView>
  </sheetViews>
  <sheetFormatPr baseColWidth="10" defaultColWidth="9.140625" defaultRowHeight="15" x14ac:dyDescent="0.25"/>
  <cols>
    <col min="1" max="1" width="9" bestFit="1" customWidth="1"/>
    <col min="2" max="2" width="12.5703125" bestFit="1" customWidth="1"/>
    <col min="3" max="3" width="11" bestFit="1" customWidth="1"/>
    <col min="4" max="4" width="19" bestFit="1" customWidth="1"/>
    <col min="5" max="5" width="20.5703125" bestFit="1" customWidth="1"/>
    <col min="6" max="6" width="19.140625" bestFit="1" customWidth="1"/>
    <col min="7" max="7" width="15.28515625" bestFit="1" customWidth="1"/>
    <col min="8" max="8" width="13.7109375" bestFit="1" customWidth="1"/>
    <col min="9" max="9" width="21.42578125" bestFit="1" customWidth="1"/>
    <col min="10" max="10" width="23" bestFit="1" customWidth="1"/>
    <col min="11" max="11" width="21.5703125" bestFit="1" customWidth="1"/>
    <col min="12" max="12" width="20.7109375" bestFit="1" customWidth="1"/>
    <col min="13" max="13" width="17.85546875" bestFit="1" customWidth="1"/>
    <col min="14" max="14" width="27.5703125" bestFit="1" customWidth="1"/>
    <col min="15" max="15" width="16.7109375" bestFit="1" customWidth="1"/>
    <col min="16" max="16" width="15.140625" bestFit="1" customWidth="1"/>
    <col min="17" max="17" width="23.140625" bestFit="1" customWidth="1"/>
    <col min="18" max="18" width="24.7109375" bestFit="1" customWidth="1"/>
    <col min="19" max="19" width="23.28515625" bestFit="1" customWidth="1"/>
    <col min="20" max="20" width="19.42578125" bestFit="1" customWidth="1"/>
    <col min="21" max="21" width="17.85546875" bestFit="1" customWidth="1"/>
    <col min="22" max="22" width="25.5703125" bestFit="1" customWidth="1"/>
    <col min="23" max="23" width="27.140625" bestFit="1" customWidth="1"/>
    <col min="24" max="24" width="25.7109375" bestFit="1" customWidth="1"/>
    <col min="25" max="25" width="19.28515625" bestFit="1" customWidth="1"/>
    <col min="26" max="26" width="24.85546875" bestFit="1" customWidth="1"/>
    <col min="27" max="27" width="21.7109375" bestFit="1" customWidth="1"/>
    <col min="28" max="28" width="31.7109375" bestFit="1" customWidth="1"/>
    <col min="29" max="29" width="16.5703125" bestFit="1" customWidth="1"/>
    <col min="30" max="30" width="15" bestFit="1" customWidth="1"/>
    <col min="31" max="31" width="23" bestFit="1" customWidth="1"/>
    <col min="32" max="32" width="24.5703125" bestFit="1" customWidth="1"/>
    <col min="33" max="33" width="23.140625" bestFit="1" customWidth="1"/>
    <col min="34" max="34" width="19.28515625" bestFit="1" customWidth="1"/>
    <col min="35" max="35" width="17.7109375" bestFit="1" customWidth="1"/>
    <col min="36" max="36" width="25.28515625" bestFit="1" customWidth="1"/>
    <col min="37" max="37" width="27" bestFit="1" customWidth="1"/>
    <col min="38" max="38" width="25.5703125" bestFit="1" customWidth="1"/>
    <col min="39" max="39" width="19.85546875" bestFit="1" customWidth="1"/>
    <col min="40" max="40" width="20.140625" bestFit="1" customWidth="1"/>
    <col min="41" max="41" width="17.85546875" bestFit="1" customWidth="1"/>
    <col min="42" max="42" width="31.5703125" bestFit="1" customWidth="1"/>
    <col min="43" max="43" width="30.5703125" bestFit="1" customWidth="1"/>
    <col min="44" max="44" width="29.42578125" bestFit="1" customWidth="1"/>
    <col min="45" max="45" width="30.42578125" bestFit="1" customWidth="1"/>
    <col min="46" max="46" width="30.5703125" bestFit="1" customWidth="1"/>
    <col min="47" max="47" width="19.28515625" bestFit="1" customWidth="1"/>
    <col min="48" max="48" width="13.85546875" bestFit="1" customWidth="1"/>
    <col min="49" max="49" width="13.7109375" bestFit="1" customWidth="1"/>
    <col min="52" max="52" width="12" bestFit="1" customWidth="1"/>
  </cols>
  <sheetData>
    <row r="1" spans="1:5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28</v>
      </c>
      <c r="AR1" t="s">
        <v>29</v>
      </c>
      <c r="AS1" t="s">
        <v>52</v>
      </c>
      <c r="AT1" t="s">
        <v>53</v>
      </c>
      <c r="AU1" t="s">
        <v>30</v>
      </c>
      <c r="AV1" t="s">
        <v>31</v>
      </c>
      <c r="AW1" t="s">
        <v>54</v>
      </c>
      <c r="AX1" s="24" t="s">
        <v>64</v>
      </c>
      <c r="AY1" s="24" t="s">
        <v>65</v>
      </c>
      <c r="AZ1" s="24" t="s">
        <v>66</v>
      </c>
      <c r="BA1" s="24" t="s">
        <v>67</v>
      </c>
    </row>
    <row r="2" spans="1:53" x14ac:dyDescent="0.25">
      <c r="A2">
        <v>20160104</v>
      </c>
      <c r="B2">
        <v>301</v>
      </c>
      <c r="C2">
        <v>57</v>
      </c>
      <c r="D2">
        <v>107</v>
      </c>
      <c r="E2">
        <v>148</v>
      </c>
      <c r="F2">
        <v>46</v>
      </c>
      <c r="G2">
        <v>301</v>
      </c>
      <c r="H2">
        <v>55</v>
      </c>
      <c r="I2">
        <v>107</v>
      </c>
      <c r="J2">
        <v>148</v>
      </c>
      <c r="K2">
        <v>46</v>
      </c>
      <c r="L2">
        <v>225462.81014486699</v>
      </c>
      <c r="M2">
        <v>64091.652913038</v>
      </c>
      <c r="N2">
        <v>2</v>
      </c>
      <c r="O2">
        <v>82</v>
      </c>
      <c r="P2">
        <v>6</v>
      </c>
      <c r="Q2">
        <v>21</v>
      </c>
      <c r="R2">
        <v>36</v>
      </c>
      <c r="S2">
        <v>25</v>
      </c>
      <c r="T2">
        <v>82</v>
      </c>
      <c r="U2">
        <v>4</v>
      </c>
      <c r="V2">
        <v>21</v>
      </c>
      <c r="W2">
        <v>36</v>
      </c>
      <c r="X2">
        <v>25</v>
      </c>
      <c r="Y2">
        <v>1</v>
      </c>
      <c r="Z2">
        <v>54877.535697371801</v>
      </c>
      <c r="AA2">
        <v>15378.978212763401</v>
      </c>
      <c r="AB2">
        <v>2</v>
      </c>
      <c r="AC2">
        <v>219</v>
      </c>
      <c r="AD2">
        <v>51</v>
      </c>
      <c r="AE2">
        <v>86</v>
      </c>
      <c r="AF2">
        <v>112</v>
      </c>
      <c r="AG2">
        <v>21</v>
      </c>
      <c r="AH2">
        <v>219</v>
      </c>
      <c r="AI2">
        <v>51</v>
      </c>
      <c r="AJ2">
        <v>86</v>
      </c>
      <c r="AK2">
        <v>112</v>
      </c>
      <c r="AL2">
        <v>21</v>
      </c>
      <c r="AM2">
        <v>6</v>
      </c>
      <c r="AN2">
        <v>170585.274447495</v>
      </c>
      <c r="AO2">
        <v>48712.674700274598</v>
      </c>
      <c r="AP2">
        <v>0</v>
      </c>
      <c r="AQ2">
        <v>0.23932</v>
      </c>
      <c r="AR2">
        <v>-5.5999999999999999E-3</v>
      </c>
      <c r="AS2">
        <v>6.6274710648148103</v>
      </c>
      <c r="AT2">
        <v>-1.1816956018518501</v>
      </c>
      <c r="AU2">
        <v>60</v>
      </c>
      <c r="AV2">
        <v>1</v>
      </c>
      <c r="AW2">
        <v>8</v>
      </c>
      <c r="AX2" s="24">
        <f>AQ2/Y2</f>
        <v>0.23932</v>
      </c>
      <c r="AY2" s="24">
        <f>ABS(AR2)/Y2</f>
        <v>5.5999999999999999E-3</v>
      </c>
      <c r="AZ2" s="24">
        <f>MAX(0,AS2/AM2)</f>
        <v>1.1045785108024684</v>
      </c>
      <c r="BA2" s="24">
        <f>ABS(AT2)/AM2</f>
        <v>0.19694926697530835</v>
      </c>
    </row>
    <row r="3" spans="1:53" x14ac:dyDescent="0.25">
      <c r="A3">
        <v>20160105</v>
      </c>
      <c r="B3">
        <v>288</v>
      </c>
      <c r="C3">
        <v>60</v>
      </c>
      <c r="D3">
        <v>128</v>
      </c>
      <c r="E3">
        <v>132</v>
      </c>
      <c r="F3">
        <v>28</v>
      </c>
      <c r="G3">
        <v>288</v>
      </c>
      <c r="H3">
        <v>41</v>
      </c>
      <c r="I3">
        <v>128</v>
      </c>
      <c r="J3">
        <v>132</v>
      </c>
      <c r="K3">
        <v>28</v>
      </c>
      <c r="L3">
        <v>248381.10281710001</v>
      </c>
      <c r="M3">
        <v>64234.299253539</v>
      </c>
      <c r="N3">
        <v>19</v>
      </c>
      <c r="O3">
        <v>93</v>
      </c>
      <c r="P3">
        <v>19</v>
      </c>
      <c r="Q3">
        <v>36</v>
      </c>
      <c r="R3">
        <v>42</v>
      </c>
      <c r="S3">
        <v>15</v>
      </c>
      <c r="T3">
        <v>93</v>
      </c>
      <c r="U3">
        <v>0</v>
      </c>
      <c r="V3">
        <v>36</v>
      </c>
      <c r="W3">
        <v>42</v>
      </c>
      <c r="X3">
        <v>15</v>
      </c>
      <c r="Y3">
        <v>1</v>
      </c>
      <c r="Z3">
        <v>73740.813404027693</v>
      </c>
      <c r="AA3">
        <v>19716.6732063624</v>
      </c>
      <c r="AB3">
        <v>19</v>
      </c>
      <c r="AC3">
        <v>195</v>
      </c>
      <c r="AD3">
        <v>41</v>
      </c>
      <c r="AE3">
        <v>92</v>
      </c>
      <c r="AF3">
        <v>90</v>
      </c>
      <c r="AG3">
        <v>13</v>
      </c>
      <c r="AH3">
        <v>195</v>
      </c>
      <c r="AI3">
        <v>41</v>
      </c>
      <c r="AJ3">
        <v>92</v>
      </c>
      <c r="AK3">
        <v>90</v>
      </c>
      <c r="AL3">
        <v>13</v>
      </c>
      <c r="AM3">
        <v>4</v>
      </c>
      <c r="AN3">
        <v>174640.28941307199</v>
      </c>
      <c r="AO3">
        <v>44517.626047176498</v>
      </c>
      <c r="AP3">
        <v>0</v>
      </c>
      <c r="AQ3">
        <v>0.31340000000000001</v>
      </c>
      <c r="AR3">
        <v>0</v>
      </c>
      <c r="AS3">
        <v>3.4013657407407401</v>
      </c>
      <c r="AT3">
        <v>-1.17274305555555</v>
      </c>
      <c r="AU3">
        <v>66</v>
      </c>
      <c r="AV3">
        <v>1</v>
      </c>
      <c r="AW3">
        <v>4</v>
      </c>
      <c r="AX3" s="24">
        <f t="shared" ref="AX3:AX66" si="0">AQ3/Y3</f>
        <v>0.31340000000000001</v>
      </c>
      <c r="AY3" s="24">
        <f t="shared" ref="AY3:AY66" si="1">ABS(AR3)/Y3</f>
        <v>0</v>
      </c>
      <c r="AZ3" s="24">
        <f t="shared" ref="AZ3:AZ66" si="2">AS3/AM3</f>
        <v>0.85034143518518501</v>
      </c>
      <c r="BA3" s="24">
        <f t="shared" ref="BA3:BA66" si="3">ABS(AT3)/AM3</f>
        <v>0.29318576388888751</v>
      </c>
    </row>
    <row r="4" spans="1:53" x14ac:dyDescent="0.25">
      <c r="A4">
        <v>20160106</v>
      </c>
      <c r="B4">
        <v>317</v>
      </c>
      <c r="C4">
        <v>80</v>
      </c>
      <c r="D4">
        <v>129</v>
      </c>
      <c r="E4">
        <v>174</v>
      </c>
      <c r="F4">
        <v>14</v>
      </c>
      <c r="G4">
        <v>317</v>
      </c>
      <c r="H4">
        <v>80</v>
      </c>
      <c r="I4">
        <v>129</v>
      </c>
      <c r="J4">
        <v>174</v>
      </c>
      <c r="K4">
        <v>14</v>
      </c>
      <c r="L4">
        <v>301728.78954457602</v>
      </c>
      <c r="M4">
        <v>79475.5910590118</v>
      </c>
      <c r="N4">
        <v>0</v>
      </c>
      <c r="O4">
        <v>84</v>
      </c>
      <c r="P4">
        <v>30</v>
      </c>
      <c r="Q4">
        <v>40</v>
      </c>
      <c r="R4">
        <v>41</v>
      </c>
      <c r="S4">
        <v>3</v>
      </c>
      <c r="T4">
        <v>84</v>
      </c>
      <c r="U4">
        <v>30</v>
      </c>
      <c r="V4">
        <v>40</v>
      </c>
      <c r="W4">
        <v>41</v>
      </c>
      <c r="X4">
        <v>3</v>
      </c>
      <c r="Y4">
        <v>2</v>
      </c>
      <c r="Z4">
        <v>110920.406262251</v>
      </c>
      <c r="AA4">
        <v>25702.836563602599</v>
      </c>
      <c r="AB4">
        <v>0</v>
      </c>
      <c r="AC4">
        <v>233</v>
      </c>
      <c r="AD4">
        <v>50</v>
      </c>
      <c r="AE4">
        <v>89</v>
      </c>
      <c r="AF4">
        <v>133</v>
      </c>
      <c r="AG4">
        <v>11</v>
      </c>
      <c r="AH4">
        <v>233</v>
      </c>
      <c r="AI4">
        <v>50</v>
      </c>
      <c r="AJ4">
        <v>89</v>
      </c>
      <c r="AK4">
        <v>133</v>
      </c>
      <c r="AL4">
        <v>11</v>
      </c>
      <c r="AM4">
        <v>6</v>
      </c>
      <c r="AN4">
        <v>190808.383282325</v>
      </c>
      <c r="AO4">
        <v>53772.754495409201</v>
      </c>
      <c r="AP4">
        <v>0</v>
      </c>
      <c r="AQ4">
        <v>0.29321874999999997</v>
      </c>
      <c r="AR4">
        <v>-3.78E-2</v>
      </c>
      <c r="AS4">
        <v>5.8915856481481397</v>
      </c>
      <c r="AT4">
        <v>-0.58096643518518498</v>
      </c>
      <c r="AU4">
        <v>72</v>
      </c>
      <c r="AV4">
        <v>2</v>
      </c>
      <c r="AW4">
        <v>7</v>
      </c>
      <c r="AX4" s="24">
        <f t="shared" si="0"/>
        <v>0.14660937499999999</v>
      </c>
      <c r="AY4" s="24">
        <f t="shared" si="1"/>
        <v>1.89E-2</v>
      </c>
      <c r="AZ4" s="24">
        <f t="shared" si="2"/>
        <v>0.98193094135802328</v>
      </c>
      <c r="BA4" s="24">
        <f t="shared" si="3"/>
        <v>9.6827739197530835E-2</v>
      </c>
    </row>
    <row r="5" spans="1:53" x14ac:dyDescent="0.25">
      <c r="A5">
        <v>20160107</v>
      </c>
      <c r="B5">
        <v>234</v>
      </c>
      <c r="C5">
        <v>51</v>
      </c>
      <c r="D5">
        <v>136</v>
      </c>
      <c r="E5">
        <v>94</v>
      </c>
      <c r="F5">
        <v>4</v>
      </c>
      <c r="G5">
        <v>234</v>
      </c>
      <c r="H5">
        <v>51</v>
      </c>
      <c r="I5">
        <v>136</v>
      </c>
      <c r="J5">
        <v>94</v>
      </c>
      <c r="K5">
        <v>4</v>
      </c>
      <c r="L5">
        <v>162835.22368179701</v>
      </c>
      <c r="M5">
        <v>49455.170131361803</v>
      </c>
      <c r="N5">
        <v>0</v>
      </c>
      <c r="O5">
        <v>56</v>
      </c>
      <c r="P5">
        <v>17</v>
      </c>
      <c r="Q5">
        <v>27</v>
      </c>
      <c r="R5">
        <v>26</v>
      </c>
      <c r="S5">
        <v>3</v>
      </c>
      <c r="T5">
        <v>56</v>
      </c>
      <c r="U5">
        <v>17</v>
      </c>
      <c r="V5">
        <v>27</v>
      </c>
      <c r="W5">
        <v>26</v>
      </c>
      <c r="X5">
        <v>3</v>
      </c>
      <c r="Y5">
        <v>1</v>
      </c>
      <c r="Z5">
        <v>51124.986276701296</v>
      </c>
      <c r="AA5">
        <v>13481.248764903101</v>
      </c>
      <c r="AB5">
        <v>0</v>
      </c>
      <c r="AC5">
        <v>178</v>
      </c>
      <c r="AD5">
        <v>34</v>
      </c>
      <c r="AE5">
        <v>109</v>
      </c>
      <c r="AF5">
        <v>68</v>
      </c>
      <c r="AG5">
        <v>1</v>
      </c>
      <c r="AH5">
        <v>178</v>
      </c>
      <c r="AI5">
        <v>34</v>
      </c>
      <c r="AJ5">
        <v>109</v>
      </c>
      <c r="AK5">
        <v>68</v>
      </c>
      <c r="AL5">
        <v>1</v>
      </c>
      <c r="AM5">
        <v>4</v>
      </c>
      <c r="AN5">
        <v>111710.23740509601</v>
      </c>
      <c r="AO5">
        <v>35973.921366458599</v>
      </c>
      <c r="AP5">
        <v>0</v>
      </c>
      <c r="AQ5">
        <v>0.251473749999999</v>
      </c>
      <c r="AR5">
        <v>-3.5624999999999997E-2</v>
      </c>
      <c r="AS5">
        <v>3.8049131944444401</v>
      </c>
      <c r="AT5">
        <v>-0.70092013888888804</v>
      </c>
      <c r="AU5">
        <v>36</v>
      </c>
      <c r="AV5">
        <v>1</v>
      </c>
      <c r="AW5">
        <v>4</v>
      </c>
      <c r="AX5" s="24">
        <f t="shared" si="0"/>
        <v>0.251473749999999</v>
      </c>
      <c r="AY5" s="24">
        <f t="shared" si="1"/>
        <v>3.5624999999999997E-2</v>
      </c>
      <c r="AZ5" s="24">
        <f t="shared" si="2"/>
        <v>0.95122829861111002</v>
      </c>
      <c r="BA5" s="24">
        <f t="shared" si="3"/>
        <v>0.17523003472222201</v>
      </c>
    </row>
    <row r="6" spans="1:53" x14ac:dyDescent="0.25">
      <c r="A6">
        <v>20160108</v>
      </c>
      <c r="B6">
        <v>325</v>
      </c>
      <c r="C6">
        <v>70</v>
      </c>
      <c r="D6">
        <v>63</v>
      </c>
      <c r="E6">
        <v>221</v>
      </c>
      <c r="F6">
        <v>41</v>
      </c>
      <c r="G6">
        <v>325</v>
      </c>
      <c r="H6">
        <v>70</v>
      </c>
      <c r="I6">
        <v>63</v>
      </c>
      <c r="J6">
        <v>221</v>
      </c>
      <c r="K6">
        <v>41</v>
      </c>
      <c r="L6">
        <v>278371.29625093902</v>
      </c>
      <c r="M6">
        <v>77133.416662584495</v>
      </c>
      <c r="N6">
        <v>0</v>
      </c>
      <c r="O6">
        <v>96</v>
      </c>
      <c r="P6">
        <v>19</v>
      </c>
      <c r="Q6">
        <v>19</v>
      </c>
      <c r="R6">
        <v>60</v>
      </c>
      <c r="S6">
        <v>17</v>
      </c>
      <c r="T6">
        <v>96</v>
      </c>
      <c r="U6">
        <v>19</v>
      </c>
      <c r="V6">
        <v>19</v>
      </c>
      <c r="W6">
        <v>60</v>
      </c>
      <c r="X6">
        <v>17</v>
      </c>
      <c r="Y6">
        <v>2</v>
      </c>
      <c r="Z6">
        <v>117730.751144425</v>
      </c>
      <c r="AA6">
        <v>26435.767602998301</v>
      </c>
      <c r="AB6">
        <v>0</v>
      </c>
      <c r="AC6">
        <v>229</v>
      </c>
      <c r="AD6">
        <v>51</v>
      </c>
      <c r="AE6">
        <v>44</v>
      </c>
      <c r="AF6">
        <v>161</v>
      </c>
      <c r="AG6">
        <v>24</v>
      </c>
      <c r="AH6">
        <v>229</v>
      </c>
      <c r="AI6">
        <v>51</v>
      </c>
      <c r="AJ6">
        <v>44</v>
      </c>
      <c r="AK6">
        <v>161</v>
      </c>
      <c r="AL6">
        <v>24</v>
      </c>
      <c r="AM6">
        <v>6</v>
      </c>
      <c r="AN6">
        <v>160640.54510651299</v>
      </c>
      <c r="AO6">
        <v>50697.649059586198</v>
      </c>
      <c r="AP6">
        <v>0</v>
      </c>
      <c r="AQ6">
        <v>0.68492374999999905</v>
      </c>
      <c r="AR6">
        <v>-4.3712500000000001E-2</v>
      </c>
      <c r="AS6">
        <v>5.2899363425925898</v>
      </c>
      <c r="AT6">
        <v>-1.3059722222222201</v>
      </c>
      <c r="AU6">
        <v>99</v>
      </c>
      <c r="AV6">
        <v>2</v>
      </c>
      <c r="AW6">
        <v>7</v>
      </c>
      <c r="AX6" s="24">
        <f t="shared" si="0"/>
        <v>0.34246187499999953</v>
      </c>
      <c r="AY6" s="24">
        <f t="shared" si="1"/>
        <v>2.1856250000000001E-2</v>
      </c>
      <c r="AZ6" s="24">
        <f t="shared" si="2"/>
        <v>0.88165605709876493</v>
      </c>
      <c r="BA6" s="24">
        <f t="shared" si="3"/>
        <v>0.21766203703703668</v>
      </c>
    </row>
    <row r="7" spans="1:53" x14ac:dyDescent="0.25">
      <c r="A7">
        <v>20160111</v>
      </c>
      <c r="B7">
        <v>358</v>
      </c>
      <c r="C7">
        <v>64</v>
      </c>
      <c r="D7">
        <v>180</v>
      </c>
      <c r="E7">
        <v>166</v>
      </c>
      <c r="F7">
        <v>12</v>
      </c>
      <c r="G7">
        <v>358</v>
      </c>
      <c r="H7">
        <v>54</v>
      </c>
      <c r="I7">
        <v>180</v>
      </c>
      <c r="J7">
        <v>166</v>
      </c>
      <c r="K7">
        <v>12</v>
      </c>
      <c r="L7">
        <v>295622.44516287802</v>
      </c>
      <c r="M7">
        <v>79046.020064658995</v>
      </c>
      <c r="N7">
        <v>10</v>
      </c>
      <c r="O7">
        <v>94</v>
      </c>
      <c r="P7">
        <v>16</v>
      </c>
      <c r="Q7">
        <v>51</v>
      </c>
      <c r="R7">
        <v>42</v>
      </c>
      <c r="S7">
        <v>1</v>
      </c>
      <c r="T7">
        <v>94</v>
      </c>
      <c r="U7">
        <v>6</v>
      </c>
      <c r="V7">
        <v>51</v>
      </c>
      <c r="W7">
        <v>42</v>
      </c>
      <c r="X7">
        <v>1</v>
      </c>
      <c r="Y7">
        <v>1</v>
      </c>
      <c r="Z7">
        <v>138468.09413097499</v>
      </c>
      <c r="AA7">
        <v>26382.128471787699</v>
      </c>
      <c r="AB7">
        <v>10</v>
      </c>
      <c r="AC7">
        <v>264</v>
      </c>
      <c r="AD7">
        <v>48</v>
      </c>
      <c r="AE7">
        <v>129</v>
      </c>
      <c r="AF7">
        <v>124</v>
      </c>
      <c r="AG7">
        <v>11</v>
      </c>
      <c r="AH7">
        <v>264</v>
      </c>
      <c r="AI7">
        <v>48</v>
      </c>
      <c r="AJ7">
        <v>129</v>
      </c>
      <c r="AK7">
        <v>124</v>
      </c>
      <c r="AL7">
        <v>11</v>
      </c>
      <c r="AM7">
        <v>6</v>
      </c>
      <c r="AN7">
        <v>157154.351031903</v>
      </c>
      <c r="AO7">
        <v>52663.891592871303</v>
      </c>
      <c r="AP7">
        <v>0</v>
      </c>
      <c r="AQ7">
        <v>0.77528249999999999</v>
      </c>
      <c r="AR7">
        <v>0</v>
      </c>
      <c r="AS7">
        <v>8.1425405092592609</v>
      </c>
      <c r="AT7">
        <v>-1.2316261574073999</v>
      </c>
      <c r="AU7">
        <v>68</v>
      </c>
      <c r="AV7">
        <v>1</v>
      </c>
      <c r="AW7">
        <v>9</v>
      </c>
      <c r="AX7" s="24">
        <f t="shared" si="0"/>
        <v>0.77528249999999999</v>
      </c>
      <c r="AY7" s="24">
        <f t="shared" si="1"/>
        <v>0</v>
      </c>
      <c r="AZ7" s="24">
        <f t="shared" si="2"/>
        <v>1.3570900848765435</v>
      </c>
      <c r="BA7" s="24">
        <f t="shared" si="3"/>
        <v>0.20527102623456664</v>
      </c>
    </row>
    <row r="8" spans="1:53" x14ac:dyDescent="0.25">
      <c r="A8">
        <v>20160112</v>
      </c>
      <c r="B8">
        <v>312</v>
      </c>
      <c r="C8">
        <v>80</v>
      </c>
      <c r="D8">
        <v>123</v>
      </c>
      <c r="E8">
        <v>151</v>
      </c>
      <c r="F8">
        <v>38</v>
      </c>
      <c r="G8">
        <v>312</v>
      </c>
      <c r="H8">
        <v>45</v>
      </c>
      <c r="I8">
        <v>123</v>
      </c>
      <c r="J8">
        <v>151</v>
      </c>
      <c r="K8">
        <v>38</v>
      </c>
      <c r="L8">
        <v>304365.609979217</v>
      </c>
      <c r="M8">
        <v>75032.904898129505</v>
      </c>
      <c r="N8">
        <v>35</v>
      </c>
      <c r="O8">
        <v>90</v>
      </c>
      <c r="P8">
        <v>35</v>
      </c>
      <c r="Q8">
        <v>34</v>
      </c>
      <c r="R8">
        <v>38</v>
      </c>
      <c r="S8">
        <v>18</v>
      </c>
      <c r="T8">
        <v>90</v>
      </c>
      <c r="U8">
        <v>0</v>
      </c>
      <c r="V8">
        <v>34</v>
      </c>
      <c r="W8">
        <v>38</v>
      </c>
      <c r="X8">
        <v>18</v>
      </c>
      <c r="Y8">
        <v>1</v>
      </c>
      <c r="Z8">
        <v>67572.501976045707</v>
      </c>
      <c r="AA8">
        <v>18801.525177844102</v>
      </c>
      <c r="AB8">
        <v>35</v>
      </c>
      <c r="AC8">
        <v>222</v>
      </c>
      <c r="AD8">
        <v>45</v>
      </c>
      <c r="AE8">
        <v>89</v>
      </c>
      <c r="AF8">
        <v>113</v>
      </c>
      <c r="AG8">
        <v>20</v>
      </c>
      <c r="AH8">
        <v>222</v>
      </c>
      <c r="AI8">
        <v>45</v>
      </c>
      <c r="AJ8">
        <v>89</v>
      </c>
      <c r="AK8">
        <v>113</v>
      </c>
      <c r="AL8">
        <v>20</v>
      </c>
      <c r="AM8">
        <v>6</v>
      </c>
      <c r="AN8">
        <v>236793.10800317099</v>
      </c>
      <c r="AO8">
        <v>56231.379720285397</v>
      </c>
      <c r="AP8">
        <v>0</v>
      </c>
      <c r="AQ8">
        <v>0.27350750000000001</v>
      </c>
      <c r="AR8">
        <v>0</v>
      </c>
      <c r="AS8">
        <v>6.9708275462962899</v>
      </c>
      <c r="AT8">
        <v>-1.3123900462962901</v>
      </c>
      <c r="AU8">
        <v>84</v>
      </c>
      <c r="AV8">
        <v>1</v>
      </c>
      <c r="AW8">
        <v>9</v>
      </c>
      <c r="AX8" s="24">
        <f t="shared" si="0"/>
        <v>0.27350750000000001</v>
      </c>
      <c r="AY8" s="24">
        <f t="shared" si="1"/>
        <v>0</v>
      </c>
      <c r="AZ8" s="24">
        <f t="shared" si="2"/>
        <v>1.1618045910493817</v>
      </c>
      <c r="BA8" s="24">
        <f t="shared" si="3"/>
        <v>0.21873167438271501</v>
      </c>
    </row>
    <row r="9" spans="1:53" x14ac:dyDescent="0.25">
      <c r="A9">
        <v>20160113</v>
      </c>
      <c r="B9">
        <v>336</v>
      </c>
      <c r="C9">
        <v>100</v>
      </c>
      <c r="D9">
        <v>146</v>
      </c>
      <c r="E9">
        <v>163</v>
      </c>
      <c r="F9">
        <v>27</v>
      </c>
      <c r="G9">
        <v>336</v>
      </c>
      <c r="H9">
        <v>100</v>
      </c>
      <c r="I9">
        <v>146</v>
      </c>
      <c r="J9">
        <v>163</v>
      </c>
      <c r="K9">
        <v>27</v>
      </c>
      <c r="L9">
        <v>493641.52025034401</v>
      </c>
      <c r="M9">
        <v>101667.73682253101</v>
      </c>
      <c r="N9">
        <v>0</v>
      </c>
      <c r="O9">
        <v>104</v>
      </c>
      <c r="P9">
        <v>48</v>
      </c>
      <c r="Q9">
        <v>45</v>
      </c>
      <c r="R9">
        <v>48</v>
      </c>
      <c r="S9">
        <v>11</v>
      </c>
      <c r="T9">
        <v>104</v>
      </c>
      <c r="U9">
        <v>48</v>
      </c>
      <c r="V9">
        <v>45</v>
      </c>
      <c r="W9">
        <v>48</v>
      </c>
      <c r="X9">
        <v>11</v>
      </c>
      <c r="Y9">
        <v>2</v>
      </c>
      <c r="Z9">
        <v>136740.58163758699</v>
      </c>
      <c r="AA9">
        <v>32586.652347382798</v>
      </c>
      <c r="AB9">
        <v>0</v>
      </c>
      <c r="AC9">
        <v>232</v>
      </c>
      <c r="AD9">
        <v>52</v>
      </c>
      <c r="AE9">
        <v>101</v>
      </c>
      <c r="AF9">
        <v>115</v>
      </c>
      <c r="AG9">
        <v>16</v>
      </c>
      <c r="AH9">
        <v>232</v>
      </c>
      <c r="AI9">
        <v>52</v>
      </c>
      <c r="AJ9">
        <v>101</v>
      </c>
      <c r="AK9">
        <v>115</v>
      </c>
      <c r="AL9">
        <v>16</v>
      </c>
      <c r="AM9">
        <v>6</v>
      </c>
      <c r="AN9">
        <v>356900.93861275702</v>
      </c>
      <c r="AO9">
        <v>69081.084475148105</v>
      </c>
      <c r="AP9">
        <v>0</v>
      </c>
      <c r="AQ9">
        <v>0.50270124999999999</v>
      </c>
      <c r="AR9">
        <v>-0.24115874999999901</v>
      </c>
      <c r="AS9">
        <v>8.0842708333333295</v>
      </c>
      <c r="AT9">
        <v>-0.98668981481481499</v>
      </c>
      <c r="AU9">
        <v>60</v>
      </c>
      <c r="AV9">
        <v>2</v>
      </c>
      <c r="AW9">
        <v>9</v>
      </c>
      <c r="AX9" s="24">
        <f t="shared" si="0"/>
        <v>0.25135062499999999</v>
      </c>
      <c r="AY9" s="24">
        <f t="shared" si="1"/>
        <v>0.1205793749999995</v>
      </c>
      <c r="AZ9" s="24">
        <f t="shared" si="2"/>
        <v>1.3473784722222215</v>
      </c>
      <c r="BA9" s="24">
        <f t="shared" si="3"/>
        <v>0.16444830246913583</v>
      </c>
    </row>
    <row r="10" spans="1:53" x14ac:dyDescent="0.25">
      <c r="A10">
        <v>20160114</v>
      </c>
      <c r="B10">
        <v>333</v>
      </c>
      <c r="C10">
        <v>65</v>
      </c>
      <c r="D10">
        <v>113</v>
      </c>
      <c r="E10">
        <v>192</v>
      </c>
      <c r="F10">
        <v>28</v>
      </c>
      <c r="G10">
        <v>333</v>
      </c>
      <c r="H10">
        <v>65</v>
      </c>
      <c r="I10">
        <v>113</v>
      </c>
      <c r="J10">
        <v>192</v>
      </c>
      <c r="K10">
        <v>28</v>
      </c>
      <c r="L10">
        <v>278203.23908052902</v>
      </c>
      <c r="M10">
        <v>77478.291517247606</v>
      </c>
      <c r="N10">
        <v>0</v>
      </c>
      <c r="O10">
        <v>96</v>
      </c>
      <c r="P10">
        <v>9</v>
      </c>
      <c r="Q10">
        <v>34</v>
      </c>
      <c r="R10">
        <v>47</v>
      </c>
      <c r="S10">
        <v>15</v>
      </c>
      <c r="T10">
        <v>96</v>
      </c>
      <c r="U10">
        <v>9</v>
      </c>
      <c r="V10">
        <v>34</v>
      </c>
      <c r="W10">
        <v>47</v>
      </c>
      <c r="X10">
        <v>15</v>
      </c>
      <c r="Y10">
        <v>2</v>
      </c>
      <c r="Z10">
        <v>120830.981338239</v>
      </c>
      <c r="AA10">
        <v>25514.788320441501</v>
      </c>
      <c r="AB10">
        <v>0</v>
      </c>
      <c r="AC10">
        <v>237</v>
      </c>
      <c r="AD10">
        <v>56</v>
      </c>
      <c r="AE10">
        <v>79</v>
      </c>
      <c r="AF10">
        <v>145</v>
      </c>
      <c r="AG10">
        <v>13</v>
      </c>
      <c r="AH10">
        <v>237</v>
      </c>
      <c r="AI10">
        <v>56</v>
      </c>
      <c r="AJ10">
        <v>79</v>
      </c>
      <c r="AK10">
        <v>145</v>
      </c>
      <c r="AL10">
        <v>13</v>
      </c>
      <c r="AM10">
        <v>6</v>
      </c>
      <c r="AN10">
        <v>157372.25774229001</v>
      </c>
      <c r="AO10">
        <v>51963.503196806101</v>
      </c>
      <c r="AP10">
        <v>0</v>
      </c>
      <c r="AQ10">
        <v>0.25614124999999999</v>
      </c>
      <c r="AR10" s="7">
        <v>-6.2500000000000001E-5</v>
      </c>
      <c r="AS10">
        <v>5.8560590277777704</v>
      </c>
      <c r="AT10">
        <v>-1.04262731481481</v>
      </c>
      <c r="AU10">
        <v>74</v>
      </c>
      <c r="AV10">
        <v>2</v>
      </c>
      <c r="AW10">
        <v>7</v>
      </c>
      <c r="AX10" s="24">
        <f t="shared" si="0"/>
        <v>0.12807062499999999</v>
      </c>
      <c r="AY10" s="24">
        <f t="shared" si="1"/>
        <v>3.1250000000000001E-5</v>
      </c>
      <c r="AZ10" s="24">
        <f t="shared" si="2"/>
        <v>0.9760098379629617</v>
      </c>
      <c r="BA10" s="24">
        <f t="shared" si="3"/>
        <v>0.17377121913580165</v>
      </c>
    </row>
    <row r="11" spans="1:53" x14ac:dyDescent="0.25">
      <c r="A11">
        <v>20160115</v>
      </c>
      <c r="B11">
        <v>338</v>
      </c>
      <c r="C11">
        <v>68</v>
      </c>
      <c r="D11">
        <v>116</v>
      </c>
      <c r="E11">
        <v>179</v>
      </c>
      <c r="F11">
        <v>43</v>
      </c>
      <c r="G11">
        <v>338</v>
      </c>
      <c r="H11">
        <v>68</v>
      </c>
      <c r="I11">
        <v>116</v>
      </c>
      <c r="J11">
        <v>179</v>
      </c>
      <c r="K11">
        <v>43</v>
      </c>
      <c r="L11">
        <v>331665.94902689301</v>
      </c>
      <c r="M11">
        <v>83369.935412420396</v>
      </c>
      <c r="N11">
        <v>0</v>
      </c>
      <c r="O11">
        <v>115</v>
      </c>
      <c r="P11">
        <v>18</v>
      </c>
      <c r="Q11">
        <v>29</v>
      </c>
      <c r="R11">
        <v>63</v>
      </c>
      <c r="S11">
        <v>23</v>
      </c>
      <c r="T11">
        <v>115</v>
      </c>
      <c r="U11">
        <v>18</v>
      </c>
      <c r="V11">
        <v>29</v>
      </c>
      <c r="W11">
        <v>63</v>
      </c>
      <c r="X11">
        <v>23</v>
      </c>
      <c r="Y11">
        <v>2</v>
      </c>
      <c r="Z11">
        <v>137946.15940668399</v>
      </c>
      <c r="AA11">
        <v>30415.154346601601</v>
      </c>
      <c r="AB11">
        <v>0</v>
      </c>
      <c r="AC11">
        <v>223</v>
      </c>
      <c r="AD11">
        <v>50</v>
      </c>
      <c r="AE11">
        <v>87</v>
      </c>
      <c r="AF11">
        <v>116</v>
      </c>
      <c r="AG11">
        <v>20</v>
      </c>
      <c r="AH11">
        <v>223</v>
      </c>
      <c r="AI11">
        <v>50</v>
      </c>
      <c r="AJ11">
        <v>87</v>
      </c>
      <c r="AK11">
        <v>116</v>
      </c>
      <c r="AL11">
        <v>20</v>
      </c>
      <c r="AM11">
        <v>6</v>
      </c>
      <c r="AN11">
        <v>193719.78962020899</v>
      </c>
      <c r="AO11">
        <v>52954.781065818803</v>
      </c>
      <c r="AP11">
        <v>0</v>
      </c>
      <c r="AQ11">
        <v>0.47216875000000003</v>
      </c>
      <c r="AR11">
        <v>-4.795E-2</v>
      </c>
      <c r="AS11">
        <v>7.0326331018518404</v>
      </c>
      <c r="AT11">
        <v>-1.2141435185185101</v>
      </c>
      <c r="AU11">
        <v>69</v>
      </c>
      <c r="AV11">
        <v>2</v>
      </c>
      <c r="AW11">
        <v>8</v>
      </c>
      <c r="AX11" s="24">
        <f t="shared" si="0"/>
        <v>0.23608437500000001</v>
      </c>
      <c r="AY11" s="24">
        <f t="shared" si="1"/>
        <v>2.3975E-2</v>
      </c>
      <c r="AZ11" s="24">
        <f t="shared" si="2"/>
        <v>1.1721055169753067</v>
      </c>
      <c r="BA11" s="24">
        <f t="shared" si="3"/>
        <v>0.20235725308641836</v>
      </c>
    </row>
    <row r="12" spans="1:53" x14ac:dyDescent="0.25">
      <c r="A12">
        <v>20160118</v>
      </c>
      <c r="B12">
        <v>308</v>
      </c>
      <c r="C12">
        <v>37</v>
      </c>
      <c r="D12">
        <v>156</v>
      </c>
      <c r="E12">
        <v>115</v>
      </c>
      <c r="F12">
        <v>37</v>
      </c>
      <c r="G12">
        <v>308</v>
      </c>
      <c r="H12">
        <v>29</v>
      </c>
      <c r="I12">
        <v>156</v>
      </c>
      <c r="J12">
        <v>115</v>
      </c>
      <c r="K12">
        <v>37</v>
      </c>
      <c r="L12">
        <v>301049.46344343701</v>
      </c>
      <c r="M12">
        <v>72214.451709909306</v>
      </c>
      <c r="N12">
        <v>8</v>
      </c>
      <c r="O12">
        <v>93</v>
      </c>
      <c r="P12">
        <v>8</v>
      </c>
      <c r="Q12">
        <v>49</v>
      </c>
      <c r="R12">
        <v>30</v>
      </c>
      <c r="S12">
        <v>14</v>
      </c>
      <c r="T12">
        <v>93</v>
      </c>
      <c r="U12">
        <v>0</v>
      </c>
      <c r="V12">
        <v>49</v>
      </c>
      <c r="W12">
        <v>30</v>
      </c>
      <c r="X12">
        <v>14</v>
      </c>
      <c r="Y12">
        <v>1</v>
      </c>
      <c r="Z12">
        <v>117488.32088958001</v>
      </c>
      <c r="AA12">
        <v>23653.948880062198</v>
      </c>
      <c r="AB12">
        <v>8</v>
      </c>
      <c r="AC12">
        <v>215</v>
      </c>
      <c r="AD12">
        <v>29</v>
      </c>
      <c r="AE12">
        <v>107</v>
      </c>
      <c r="AF12">
        <v>85</v>
      </c>
      <c r="AG12">
        <v>23</v>
      </c>
      <c r="AH12">
        <v>215</v>
      </c>
      <c r="AI12">
        <v>29</v>
      </c>
      <c r="AJ12">
        <v>107</v>
      </c>
      <c r="AK12">
        <v>85</v>
      </c>
      <c r="AL12">
        <v>23</v>
      </c>
      <c r="AM12">
        <v>6</v>
      </c>
      <c r="AN12">
        <v>183561.14255385601</v>
      </c>
      <c r="AO12">
        <v>48560.502829846999</v>
      </c>
      <c r="AP12">
        <v>0</v>
      </c>
      <c r="AQ12">
        <v>0.29183999999999899</v>
      </c>
      <c r="AR12">
        <v>0</v>
      </c>
      <c r="AS12">
        <v>6.8519560185185204</v>
      </c>
      <c r="AT12">
        <v>-2.3536342592592501</v>
      </c>
      <c r="AU12">
        <v>51</v>
      </c>
      <c r="AV12">
        <v>1</v>
      </c>
      <c r="AW12">
        <v>8</v>
      </c>
      <c r="AX12" s="24">
        <f t="shared" si="0"/>
        <v>0.29183999999999899</v>
      </c>
      <c r="AY12" s="24">
        <f t="shared" si="1"/>
        <v>0</v>
      </c>
      <c r="AZ12" s="24">
        <f t="shared" si="2"/>
        <v>1.1419926697530867</v>
      </c>
      <c r="BA12" s="24">
        <f t="shared" si="3"/>
        <v>0.39227237654320835</v>
      </c>
    </row>
    <row r="13" spans="1:53" x14ac:dyDescent="0.25">
      <c r="A13">
        <v>20160119</v>
      </c>
      <c r="B13">
        <v>263</v>
      </c>
      <c r="C13">
        <v>62</v>
      </c>
      <c r="D13">
        <v>64</v>
      </c>
      <c r="E13">
        <v>161</v>
      </c>
      <c r="F13">
        <v>38</v>
      </c>
      <c r="G13">
        <v>263</v>
      </c>
      <c r="H13">
        <v>62</v>
      </c>
      <c r="I13">
        <v>64</v>
      </c>
      <c r="J13">
        <v>161</v>
      </c>
      <c r="K13">
        <v>38</v>
      </c>
      <c r="L13">
        <v>345645.120104537</v>
      </c>
      <c r="M13">
        <v>72988.0608094083</v>
      </c>
      <c r="N13">
        <v>0</v>
      </c>
      <c r="O13">
        <v>88</v>
      </c>
      <c r="P13">
        <v>20</v>
      </c>
      <c r="Q13">
        <v>23</v>
      </c>
      <c r="R13">
        <v>47</v>
      </c>
      <c r="S13">
        <v>18</v>
      </c>
      <c r="T13">
        <v>88</v>
      </c>
      <c r="U13">
        <v>20</v>
      </c>
      <c r="V13">
        <v>23</v>
      </c>
      <c r="W13">
        <v>47</v>
      </c>
      <c r="X13">
        <v>18</v>
      </c>
      <c r="Y13">
        <v>2</v>
      </c>
      <c r="Z13">
        <v>172943.768470351</v>
      </c>
      <c r="AA13">
        <v>30564.939162331601</v>
      </c>
      <c r="AB13">
        <v>0</v>
      </c>
      <c r="AC13">
        <v>175</v>
      </c>
      <c r="AD13">
        <v>42</v>
      </c>
      <c r="AE13">
        <v>41</v>
      </c>
      <c r="AF13">
        <v>114</v>
      </c>
      <c r="AG13">
        <v>20</v>
      </c>
      <c r="AH13">
        <v>175</v>
      </c>
      <c r="AI13">
        <v>42</v>
      </c>
      <c r="AJ13">
        <v>41</v>
      </c>
      <c r="AK13">
        <v>114</v>
      </c>
      <c r="AL13">
        <v>20</v>
      </c>
      <c r="AM13">
        <v>6</v>
      </c>
      <c r="AN13">
        <v>172701.351634185</v>
      </c>
      <c r="AO13">
        <v>42423.121647076703</v>
      </c>
      <c r="AP13">
        <v>0</v>
      </c>
      <c r="AQ13">
        <v>0.56188000000000005</v>
      </c>
      <c r="AR13">
        <v>-1.7250000000000001E-2</v>
      </c>
      <c r="AS13">
        <v>6.2009953703703697</v>
      </c>
      <c r="AT13">
        <v>-0.63359374999999996</v>
      </c>
      <c r="AU13">
        <v>68</v>
      </c>
      <c r="AV13">
        <v>2</v>
      </c>
      <c r="AW13">
        <v>7</v>
      </c>
      <c r="AX13" s="24">
        <f t="shared" si="0"/>
        <v>0.28094000000000002</v>
      </c>
      <c r="AY13" s="24">
        <f t="shared" si="1"/>
        <v>8.6250000000000007E-3</v>
      </c>
      <c r="AZ13" s="24">
        <f t="shared" si="2"/>
        <v>1.0334992283950617</v>
      </c>
      <c r="BA13" s="24">
        <f t="shared" si="3"/>
        <v>0.10559895833333333</v>
      </c>
    </row>
    <row r="14" spans="1:53" x14ac:dyDescent="0.25">
      <c r="A14">
        <v>20160120</v>
      </c>
      <c r="B14">
        <v>327</v>
      </c>
      <c r="C14">
        <v>51</v>
      </c>
      <c r="D14">
        <v>136</v>
      </c>
      <c r="E14">
        <v>164</v>
      </c>
      <c r="F14">
        <v>27</v>
      </c>
      <c r="G14">
        <v>327</v>
      </c>
      <c r="H14">
        <v>35</v>
      </c>
      <c r="I14">
        <v>136</v>
      </c>
      <c r="J14">
        <v>164</v>
      </c>
      <c r="K14">
        <v>27</v>
      </c>
      <c r="L14">
        <v>327200.033794177</v>
      </c>
      <c r="M14">
        <v>77928.003041475895</v>
      </c>
      <c r="N14">
        <v>16</v>
      </c>
      <c r="O14">
        <v>96</v>
      </c>
      <c r="P14">
        <v>16</v>
      </c>
      <c r="Q14">
        <v>36</v>
      </c>
      <c r="R14">
        <v>48</v>
      </c>
      <c r="S14">
        <v>12</v>
      </c>
      <c r="T14">
        <v>96</v>
      </c>
      <c r="U14">
        <v>0</v>
      </c>
      <c r="V14">
        <v>36</v>
      </c>
      <c r="W14">
        <v>48</v>
      </c>
      <c r="X14">
        <v>12</v>
      </c>
      <c r="Y14">
        <v>1</v>
      </c>
      <c r="Z14">
        <v>130182.146831846</v>
      </c>
      <c r="AA14">
        <v>25156.393214866199</v>
      </c>
      <c r="AB14">
        <v>16</v>
      </c>
      <c r="AC14">
        <v>231</v>
      </c>
      <c r="AD14">
        <v>35</v>
      </c>
      <c r="AE14">
        <v>100</v>
      </c>
      <c r="AF14">
        <v>116</v>
      </c>
      <c r="AG14">
        <v>15</v>
      </c>
      <c r="AH14">
        <v>231</v>
      </c>
      <c r="AI14">
        <v>35</v>
      </c>
      <c r="AJ14">
        <v>100</v>
      </c>
      <c r="AK14">
        <v>116</v>
      </c>
      <c r="AL14">
        <v>15</v>
      </c>
      <c r="AM14">
        <v>6</v>
      </c>
      <c r="AN14">
        <v>197017.88696233</v>
      </c>
      <c r="AO14">
        <v>52771.609826609703</v>
      </c>
      <c r="AP14">
        <v>0</v>
      </c>
      <c r="AQ14">
        <v>0.45572249999999898</v>
      </c>
      <c r="AR14">
        <v>0</v>
      </c>
      <c r="AS14">
        <v>8.6032928240740691</v>
      </c>
      <c r="AT14">
        <v>-2.44894675925925</v>
      </c>
      <c r="AU14">
        <v>66</v>
      </c>
      <c r="AV14">
        <v>1</v>
      </c>
      <c r="AW14">
        <v>11</v>
      </c>
      <c r="AX14" s="24">
        <f t="shared" si="0"/>
        <v>0.45572249999999898</v>
      </c>
      <c r="AY14" s="24">
        <f t="shared" si="1"/>
        <v>0</v>
      </c>
      <c r="AZ14" s="24">
        <f t="shared" si="2"/>
        <v>1.4338821373456783</v>
      </c>
      <c r="BA14" s="24">
        <f t="shared" si="3"/>
        <v>0.408157793209875</v>
      </c>
    </row>
    <row r="15" spans="1:53" x14ac:dyDescent="0.25">
      <c r="A15">
        <v>20160121</v>
      </c>
      <c r="B15">
        <v>357</v>
      </c>
      <c r="C15">
        <v>87</v>
      </c>
      <c r="D15">
        <v>136</v>
      </c>
      <c r="E15">
        <v>187</v>
      </c>
      <c r="F15">
        <v>34</v>
      </c>
      <c r="G15">
        <v>357</v>
      </c>
      <c r="H15">
        <v>87</v>
      </c>
      <c r="I15">
        <v>136</v>
      </c>
      <c r="J15">
        <v>187</v>
      </c>
      <c r="K15">
        <v>34</v>
      </c>
      <c r="L15">
        <v>323026.701650017</v>
      </c>
      <c r="M15">
        <v>87272.4031485015</v>
      </c>
      <c r="N15">
        <v>0</v>
      </c>
      <c r="O15">
        <v>98</v>
      </c>
      <c r="P15">
        <v>34</v>
      </c>
      <c r="Q15">
        <v>40</v>
      </c>
      <c r="R15">
        <v>45</v>
      </c>
      <c r="S15">
        <v>13</v>
      </c>
      <c r="T15">
        <v>98</v>
      </c>
      <c r="U15">
        <v>34</v>
      </c>
      <c r="V15">
        <v>40</v>
      </c>
      <c r="W15">
        <v>45</v>
      </c>
      <c r="X15">
        <v>13</v>
      </c>
      <c r="Y15">
        <v>2</v>
      </c>
      <c r="Z15">
        <v>108541.941568118</v>
      </c>
      <c r="AA15">
        <v>27648.774741130601</v>
      </c>
      <c r="AB15">
        <v>0</v>
      </c>
      <c r="AC15">
        <v>259</v>
      </c>
      <c r="AD15">
        <v>53</v>
      </c>
      <c r="AE15">
        <v>96</v>
      </c>
      <c r="AF15">
        <v>142</v>
      </c>
      <c r="AG15">
        <v>21</v>
      </c>
      <c r="AH15">
        <v>259</v>
      </c>
      <c r="AI15">
        <v>53</v>
      </c>
      <c r="AJ15">
        <v>96</v>
      </c>
      <c r="AK15">
        <v>142</v>
      </c>
      <c r="AL15">
        <v>21</v>
      </c>
      <c r="AM15">
        <v>6</v>
      </c>
      <c r="AN15">
        <v>214484.76008189801</v>
      </c>
      <c r="AO15">
        <v>59623.628407370801</v>
      </c>
      <c r="AP15">
        <v>0</v>
      </c>
      <c r="AQ15">
        <v>0.49640250000000002</v>
      </c>
      <c r="AR15">
        <v>-5.2422499999999997E-2</v>
      </c>
      <c r="AS15">
        <v>7.8425115740740701</v>
      </c>
      <c r="AT15">
        <v>-2.4319502314814798</v>
      </c>
      <c r="AU15">
        <v>82</v>
      </c>
      <c r="AV15">
        <v>2</v>
      </c>
      <c r="AW15">
        <v>9</v>
      </c>
      <c r="AX15" s="24">
        <f t="shared" si="0"/>
        <v>0.24820125000000001</v>
      </c>
      <c r="AY15" s="24">
        <f t="shared" si="1"/>
        <v>2.6211249999999998E-2</v>
      </c>
      <c r="AZ15" s="24">
        <f t="shared" si="2"/>
        <v>1.3070852623456783</v>
      </c>
      <c r="BA15" s="24">
        <f t="shared" si="3"/>
        <v>0.40532503858024665</v>
      </c>
    </row>
    <row r="16" spans="1:53" x14ac:dyDescent="0.25">
      <c r="A16">
        <v>20160122</v>
      </c>
      <c r="B16">
        <v>346</v>
      </c>
      <c r="C16">
        <v>64</v>
      </c>
      <c r="D16">
        <v>148</v>
      </c>
      <c r="E16">
        <v>164</v>
      </c>
      <c r="F16">
        <v>34</v>
      </c>
      <c r="G16">
        <v>346</v>
      </c>
      <c r="H16">
        <v>64</v>
      </c>
      <c r="I16">
        <v>148</v>
      </c>
      <c r="J16">
        <v>164</v>
      </c>
      <c r="K16">
        <v>34</v>
      </c>
      <c r="L16">
        <v>326811.838516091</v>
      </c>
      <c r="M16">
        <v>83533.065466448199</v>
      </c>
      <c r="N16">
        <v>0</v>
      </c>
      <c r="O16">
        <v>108</v>
      </c>
      <c r="P16">
        <v>10</v>
      </c>
      <c r="Q16">
        <v>41</v>
      </c>
      <c r="R16">
        <v>55</v>
      </c>
      <c r="S16">
        <v>12</v>
      </c>
      <c r="T16">
        <v>108</v>
      </c>
      <c r="U16">
        <v>10</v>
      </c>
      <c r="V16">
        <v>41</v>
      </c>
      <c r="W16">
        <v>55</v>
      </c>
      <c r="X16">
        <v>12</v>
      </c>
      <c r="Y16">
        <v>2</v>
      </c>
      <c r="Z16">
        <v>106546.52489833201</v>
      </c>
      <c r="AA16">
        <v>25789.1872408499</v>
      </c>
      <c r="AB16">
        <v>0</v>
      </c>
      <c r="AC16">
        <v>238</v>
      </c>
      <c r="AD16">
        <v>54</v>
      </c>
      <c r="AE16">
        <v>107</v>
      </c>
      <c r="AF16">
        <v>109</v>
      </c>
      <c r="AG16">
        <v>22</v>
      </c>
      <c r="AH16">
        <v>238</v>
      </c>
      <c r="AI16">
        <v>54</v>
      </c>
      <c r="AJ16">
        <v>107</v>
      </c>
      <c r="AK16">
        <v>109</v>
      </c>
      <c r="AL16">
        <v>22</v>
      </c>
      <c r="AM16">
        <v>6</v>
      </c>
      <c r="AN16">
        <v>220265.31361775901</v>
      </c>
      <c r="AO16">
        <v>57743.878225598302</v>
      </c>
      <c r="AP16">
        <v>0</v>
      </c>
      <c r="AQ16">
        <v>0.66280624999999904</v>
      </c>
      <c r="AR16">
        <v>-5.4960000000000002E-2</v>
      </c>
      <c r="AS16">
        <v>8.0208159722222199</v>
      </c>
      <c r="AT16">
        <v>-1.3346527777777699</v>
      </c>
      <c r="AU16">
        <v>74</v>
      </c>
      <c r="AV16">
        <v>2</v>
      </c>
      <c r="AW16">
        <v>9</v>
      </c>
      <c r="AX16" s="24">
        <f t="shared" si="0"/>
        <v>0.33140312499999952</v>
      </c>
      <c r="AY16" s="24">
        <f t="shared" si="1"/>
        <v>2.7480000000000001E-2</v>
      </c>
      <c r="AZ16" s="24">
        <f t="shared" si="2"/>
        <v>1.3368026620370366</v>
      </c>
      <c r="BA16" s="24">
        <f t="shared" si="3"/>
        <v>0.22244212962962831</v>
      </c>
    </row>
    <row r="17" spans="1:53" x14ac:dyDescent="0.25">
      <c r="A17">
        <v>20160125</v>
      </c>
      <c r="B17">
        <v>370</v>
      </c>
      <c r="C17">
        <v>74</v>
      </c>
      <c r="D17">
        <v>170</v>
      </c>
      <c r="E17">
        <v>163</v>
      </c>
      <c r="F17">
        <v>37</v>
      </c>
      <c r="G17">
        <v>370</v>
      </c>
      <c r="H17">
        <v>74</v>
      </c>
      <c r="I17">
        <v>170</v>
      </c>
      <c r="J17">
        <v>163</v>
      </c>
      <c r="K17">
        <v>37</v>
      </c>
      <c r="L17">
        <v>370887.97208625998</v>
      </c>
      <c r="M17">
        <v>91579.917487763305</v>
      </c>
      <c r="N17">
        <v>0</v>
      </c>
      <c r="O17">
        <v>116</v>
      </c>
      <c r="P17">
        <v>21</v>
      </c>
      <c r="Q17">
        <v>62</v>
      </c>
      <c r="R17">
        <v>39</v>
      </c>
      <c r="S17">
        <v>15</v>
      </c>
      <c r="T17">
        <v>116</v>
      </c>
      <c r="U17">
        <v>21</v>
      </c>
      <c r="V17">
        <v>62</v>
      </c>
      <c r="W17">
        <v>39</v>
      </c>
      <c r="X17">
        <v>15</v>
      </c>
      <c r="Y17">
        <v>2</v>
      </c>
      <c r="Z17">
        <v>170225.30739464299</v>
      </c>
      <c r="AA17">
        <v>33800.277665517802</v>
      </c>
      <c r="AB17">
        <v>0</v>
      </c>
      <c r="AC17">
        <v>254</v>
      </c>
      <c r="AD17">
        <v>53</v>
      </c>
      <c r="AE17">
        <v>108</v>
      </c>
      <c r="AF17">
        <v>124</v>
      </c>
      <c r="AG17">
        <v>22</v>
      </c>
      <c r="AH17">
        <v>254</v>
      </c>
      <c r="AI17">
        <v>53</v>
      </c>
      <c r="AJ17">
        <v>108</v>
      </c>
      <c r="AK17">
        <v>124</v>
      </c>
      <c r="AL17">
        <v>22</v>
      </c>
      <c r="AM17">
        <v>6</v>
      </c>
      <c r="AN17">
        <v>200662.66469161701</v>
      </c>
      <c r="AO17">
        <v>57779.639822245503</v>
      </c>
      <c r="AP17">
        <v>0</v>
      </c>
      <c r="AQ17">
        <v>0.59960124999999997</v>
      </c>
      <c r="AR17">
        <v>-3.9717500000000003E-2</v>
      </c>
      <c r="AS17">
        <v>7.6400694444444399</v>
      </c>
      <c r="AT17">
        <v>-1.6101909722222201</v>
      </c>
      <c r="AU17">
        <v>69</v>
      </c>
      <c r="AV17">
        <v>2</v>
      </c>
      <c r="AW17">
        <v>9</v>
      </c>
      <c r="AX17" s="24">
        <f t="shared" si="0"/>
        <v>0.29980062499999999</v>
      </c>
      <c r="AY17" s="24">
        <f t="shared" si="1"/>
        <v>1.9858750000000001E-2</v>
      </c>
      <c r="AZ17" s="24">
        <f t="shared" si="2"/>
        <v>1.2733449074074066</v>
      </c>
      <c r="BA17" s="24">
        <f t="shared" si="3"/>
        <v>0.2683651620370367</v>
      </c>
    </row>
    <row r="18" spans="1:53" x14ac:dyDescent="0.25">
      <c r="A18">
        <v>20160126</v>
      </c>
      <c r="B18">
        <v>274</v>
      </c>
      <c r="C18">
        <v>60</v>
      </c>
      <c r="D18">
        <v>125</v>
      </c>
      <c r="E18">
        <v>134</v>
      </c>
      <c r="F18">
        <v>15</v>
      </c>
      <c r="G18">
        <v>274</v>
      </c>
      <c r="H18">
        <v>60</v>
      </c>
      <c r="I18">
        <v>125</v>
      </c>
      <c r="J18">
        <v>134</v>
      </c>
      <c r="K18">
        <v>15</v>
      </c>
      <c r="L18">
        <v>335411.57657074102</v>
      </c>
      <c r="M18">
        <v>74827.041891366694</v>
      </c>
      <c r="N18">
        <v>0</v>
      </c>
      <c r="O18">
        <v>95</v>
      </c>
      <c r="P18">
        <v>12</v>
      </c>
      <c r="Q18">
        <v>48</v>
      </c>
      <c r="R18">
        <v>40</v>
      </c>
      <c r="S18">
        <v>7</v>
      </c>
      <c r="T18">
        <v>95</v>
      </c>
      <c r="U18">
        <v>12</v>
      </c>
      <c r="V18">
        <v>48</v>
      </c>
      <c r="W18">
        <v>40</v>
      </c>
      <c r="X18">
        <v>7</v>
      </c>
      <c r="Y18">
        <v>2</v>
      </c>
      <c r="Z18">
        <v>155525.12606180299</v>
      </c>
      <c r="AA18">
        <v>28877.2613455623</v>
      </c>
      <c r="AB18">
        <v>0</v>
      </c>
      <c r="AC18">
        <v>179</v>
      </c>
      <c r="AD18">
        <v>48</v>
      </c>
      <c r="AE18">
        <v>77</v>
      </c>
      <c r="AF18">
        <v>94</v>
      </c>
      <c r="AG18">
        <v>8</v>
      </c>
      <c r="AH18">
        <v>179</v>
      </c>
      <c r="AI18">
        <v>48</v>
      </c>
      <c r="AJ18">
        <v>77</v>
      </c>
      <c r="AK18">
        <v>94</v>
      </c>
      <c r="AL18">
        <v>8</v>
      </c>
      <c r="AM18">
        <v>6</v>
      </c>
      <c r="AN18">
        <v>179886.450508938</v>
      </c>
      <c r="AO18">
        <v>45949.780545804402</v>
      </c>
      <c r="AP18">
        <v>0</v>
      </c>
      <c r="AQ18">
        <v>0.20390625000000001</v>
      </c>
      <c r="AR18">
        <v>-9.5375000000000008E-3</v>
      </c>
      <c r="AS18">
        <v>5.1484375</v>
      </c>
      <c r="AT18">
        <v>-0.83157986111111104</v>
      </c>
      <c r="AU18">
        <v>60</v>
      </c>
      <c r="AV18">
        <v>2</v>
      </c>
      <c r="AW18">
        <v>6</v>
      </c>
      <c r="AX18" s="24">
        <f t="shared" si="0"/>
        <v>0.10195312500000001</v>
      </c>
      <c r="AY18" s="24">
        <f t="shared" si="1"/>
        <v>4.7687500000000004E-3</v>
      </c>
      <c r="AZ18" s="24">
        <f t="shared" si="2"/>
        <v>0.85807291666666663</v>
      </c>
      <c r="BA18" s="24">
        <f t="shared" si="3"/>
        <v>0.1385966435185185</v>
      </c>
    </row>
    <row r="19" spans="1:53" x14ac:dyDescent="0.25">
      <c r="A19">
        <v>20160127</v>
      </c>
      <c r="B19">
        <v>243</v>
      </c>
      <c r="C19">
        <v>38</v>
      </c>
      <c r="D19">
        <v>115</v>
      </c>
      <c r="E19">
        <v>115</v>
      </c>
      <c r="F19">
        <v>13</v>
      </c>
      <c r="G19">
        <v>243</v>
      </c>
      <c r="H19">
        <v>38</v>
      </c>
      <c r="I19">
        <v>115</v>
      </c>
      <c r="J19">
        <v>115</v>
      </c>
      <c r="K19">
        <v>13</v>
      </c>
      <c r="L19">
        <v>240934.018458192</v>
      </c>
      <c r="M19">
        <v>58164.061661237203</v>
      </c>
      <c r="N19">
        <v>0</v>
      </c>
      <c r="O19">
        <v>58</v>
      </c>
      <c r="P19">
        <v>5</v>
      </c>
      <c r="Q19">
        <v>26</v>
      </c>
      <c r="R19">
        <v>26</v>
      </c>
      <c r="S19">
        <v>6</v>
      </c>
      <c r="T19">
        <v>58</v>
      </c>
      <c r="U19">
        <v>5</v>
      </c>
      <c r="V19">
        <v>26</v>
      </c>
      <c r="W19">
        <v>26</v>
      </c>
      <c r="X19">
        <v>6</v>
      </c>
      <c r="Y19">
        <v>2</v>
      </c>
      <c r="Z19">
        <v>60221.024083189397</v>
      </c>
      <c r="AA19">
        <v>13219.892167487</v>
      </c>
      <c r="AB19">
        <v>0</v>
      </c>
      <c r="AC19">
        <v>185</v>
      </c>
      <c r="AD19">
        <v>33</v>
      </c>
      <c r="AE19">
        <v>89</v>
      </c>
      <c r="AF19">
        <v>89</v>
      </c>
      <c r="AG19">
        <v>7</v>
      </c>
      <c r="AH19">
        <v>185</v>
      </c>
      <c r="AI19">
        <v>33</v>
      </c>
      <c r="AJ19">
        <v>89</v>
      </c>
      <c r="AK19">
        <v>89</v>
      </c>
      <c r="AL19">
        <v>7</v>
      </c>
      <c r="AM19">
        <v>6</v>
      </c>
      <c r="AN19">
        <v>180712.99437500199</v>
      </c>
      <c r="AO19">
        <v>44944.169493750203</v>
      </c>
      <c r="AP19">
        <v>0</v>
      </c>
      <c r="AQ19">
        <v>0.66719999999999902</v>
      </c>
      <c r="AR19">
        <v>-5.0749999999999997E-3</v>
      </c>
      <c r="AS19">
        <v>5.2117534722222203</v>
      </c>
      <c r="AT19">
        <v>-0.78668981481481404</v>
      </c>
      <c r="AU19">
        <v>47</v>
      </c>
      <c r="AV19">
        <v>2</v>
      </c>
      <c r="AW19">
        <v>6</v>
      </c>
      <c r="AX19" s="24">
        <f t="shared" si="0"/>
        <v>0.33359999999999951</v>
      </c>
      <c r="AY19" s="24">
        <f t="shared" si="1"/>
        <v>2.5374999999999998E-3</v>
      </c>
      <c r="AZ19" s="24">
        <f t="shared" si="2"/>
        <v>0.86862557870370338</v>
      </c>
      <c r="BA19" s="24">
        <f t="shared" si="3"/>
        <v>0.13111496913580234</v>
      </c>
    </row>
    <row r="20" spans="1:53" x14ac:dyDescent="0.25">
      <c r="A20">
        <v>20160128</v>
      </c>
      <c r="B20">
        <v>267</v>
      </c>
      <c r="C20">
        <v>50</v>
      </c>
      <c r="D20">
        <v>97</v>
      </c>
      <c r="E20">
        <v>141</v>
      </c>
      <c r="F20">
        <v>29</v>
      </c>
      <c r="G20">
        <v>267</v>
      </c>
      <c r="H20">
        <v>50</v>
      </c>
      <c r="I20">
        <v>97</v>
      </c>
      <c r="J20">
        <v>141</v>
      </c>
      <c r="K20">
        <v>29</v>
      </c>
      <c r="L20">
        <v>195048.32770392799</v>
      </c>
      <c r="M20">
        <v>56674.349493353599</v>
      </c>
      <c r="N20">
        <v>0</v>
      </c>
      <c r="O20">
        <v>62</v>
      </c>
      <c r="P20">
        <v>6</v>
      </c>
      <c r="Q20">
        <v>23</v>
      </c>
      <c r="R20">
        <v>26</v>
      </c>
      <c r="S20">
        <v>13</v>
      </c>
      <c r="T20">
        <v>62</v>
      </c>
      <c r="U20">
        <v>6</v>
      </c>
      <c r="V20">
        <v>23</v>
      </c>
      <c r="W20">
        <v>26</v>
      </c>
      <c r="X20">
        <v>13</v>
      </c>
      <c r="Y20">
        <v>1</v>
      </c>
      <c r="Z20">
        <v>45714.360428796601</v>
      </c>
      <c r="AA20">
        <v>12394.292438591699</v>
      </c>
      <c r="AB20">
        <v>0</v>
      </c>
      <c r="AC20">
        <v>205</v>
      </c>
      <c r="AD20">
        <v>44</v>
      </c>
      <c r="AE20">
        <v>74</v>
      </c>
      <c r="AF20">
        <v>115</v>
      </c>
      <c r="AG20">
        <v>16</v>
      </c>
      <c r="AH20">
        <v>205</v>
      </c>
      <c r="AI20">
        <v>44</v>
      </c>
      <c r="AJ20">
        <v>74</v>
      </c>
      <c r="AK20">
        <v>115</v>
      </c>
      <c r="AL20">
        <v>16</v>
      </c>
      <c r="AM20">
        <v>6</v>
      </c>
      <c r="AN20">
        <v>149333.96727513199</v>
      </c>
      <c r="AO20">
        <v>44280.057054761899</v>
      </c>
      <c r="AP20">
        <v>0</v>
      </c>
      <c r="AQ20">
        <v>0.54685249999999996</v>
      </c>
      <c r="AR20">
        <v>-1.8912499999999999E-2</v>
      </c>
      <c r="AS20">
        <v>7.0310243055555501</v>
      </c>
      <c r="AT20">
        <v>-0.85483217592592597</v>
      </c>
      <c r="AU20">
        <v>55</v>
      </c>
      <c r="AV20">
        <v>1</v>
      </c>
      <c r="AW20">
        <v>8</v>
      </c>
      <c r="AX20" s="24">
        <f t="shared" si="0"/>
        <v>0.54685249999999996</v>
      </c>
      <c r="AY20" s="24">
        <f t="shared" si="1"/>
        <v>1.8912499999999999E-2</v>
      </c>
      <c r="AZ20" s="24">
        <f t="shared" si="2"/>
        <v>1.1718373842592584</v>
      </c>
      <c r="BA20" s="24">
        <f t="shared" si="3"/>
        <v>0.14247202932098765</v>
      </c>
    </row>
    <row r="21" spans="1:53" x14ac:dyDescent="0.25">
      <c r="A21">
        <v>20160129</v>
      </c>
      <c r="B21">
        <v>282</v>
      </c>
      <c r="C21">
        <v>77</v>
      </c>
      <c r="D21">
        <v>114</v>
      </c>
      <c r="E21">
        <v>142</v>
      </c>
      <c r="F21">
        <v>26</v>
      </c>
      <c r="G21">
        <v>282</v>
      </c>
      <c r="H21">
        <v>59</v>
      </c>
      <c r="I21">
        <v>114</v>
      </c>
      <c r="J21">
        <v>142</v>
      </c>
      <c r="K21">
        <v>26</v>
      </c>
      <c r="L21">
        <v>291071.19161740399</v>
      </c>
      <c r="M21">
        <v>70116.407245566399</v>
      </c>
      <c r="N21">
        <v>18</v>
      </c>
      <c r="O21">
        <v>78</v>
      </c>
      <c r="P21">
        <v>19</v>
      </c>
      <c r="Q21">
        <v>34</v>
      </c>
      <c r="R21">
        <v>35</v>
      </c>
      <c r="S21">
        <v>9</v>
      </c>
      <c r="T21">
        <v>78</v>
      </c>
      <c r="U21">
        <v>1</v>
      </c>
      <c r="V21">
        <v>34</v>
      </c>
      <c r="W21">
        <v>35</v>
      </c>
      <c r="X21">
        <v>9</v>
      </c>
      <c r="Y21">
        <v>1</v>
      </c>
      <c r="Z21">
        <v>106947.141693165</v>
      </c>
      <c r="AA21">
        <v>21025.242752384798</v>
      </c>
      <c r="AB21">
        <v>18</v>
      </c>
      <c r="AC21">
        <v>204</v>
      </c>
      <c r="AD21">
        <v>58</v>
      </c>
      <c r="AE21">
        <v>80</v>
      </c>
      <c r="AF21">
        <v>107</v>
      </c>
      <c r="AG21">
        <v>17</v>
      </c>
      <c r="AH21">
        <v>204</v>
      </c>
      <c r="AI21">
        <v>58</v>
      </c>
      <c r="AJ21">
        <v>80</v>
      </c>
      <c r="AK21">
        <v>107</v>
      </c>
      <c r="AL21">
        <v>17</v>
      </c>
      <c r="AM21">
        <v>6</v>
      </c>
      <c r="AN21">
        <v>184124.04992423899</v>
      </c>
      <c r="AO21">
        <v>49091.164493181503</v>
      </c>
      <c r="AP21">
        <v>0</v>
      </c>
      <c r="AQ21">
        <v>0.35887124999999997</v>
      </c>
      <c r="AR21">
        <v>0</v>
      </c>
      <c r="AS21">
        <v>6.7512847222222101</v>
      </c>
      <c r="AT21">
        <v>-2.2757349537036999</v>
      </c>
      <c r="AU21">
        <v>73</v>
      </c>
      <c r="AV21">
        <v>1</v>
      </c>
      <c r="AW21">
        <v>9</v>
      </c>
      <c r="AX21" s="24">
        <f t="shared" si="0"/>
        <v>0.35887124999999997</v>
      </c>
      <c r="AY21" s="24">
        <f t="shared" si="1"/>
        <v>0</v>
      </c>
      <c r="AZ21" s="24">
        <f t="shared" si="2"/>
        <v>1.1252141203703683</v>
      </c>
      <c r="BA21" s="24">
        <f t="shared" si="3"/>
        <v>0.37928915895061666</v>
      </c>
    </row>
    <row r="22" spans="1:53" x14ac:dyDescent="0.25">
      <c r="A22">
        <v>20160201</v>
      </c>
      <c r="B22">
        <v>357</v>
      </c>
      <c r="C22">
        <v>86</v>
      </c>
      <c r="D22">
        <v>192</v>
      </c>
      <c r="E22">
        <v>139</v>
      </c>
      <c r="F22">
        <v>26</v>
      </c>
      <c r="G22">
        <v>357</v>
      </c>
      <c r="H22">
        <v>86</v>
      </c>
      <c r="I22">
        <v>192</v>
      </c>
      <c r="J22">
        <v>139</v>
      </c>
      <c r="K22">
        <v>26</v>
      </c>
      <c r="L22">
        <v>412343.14605208702</v>
      </c>
      <c r="M22">
        <v>96870.883144687905</v>
      </c>
      <c r="N22">
        <v>0</v>
      </c>
      <c r="O22">
        <v>110</v>
      </c>
      <c r="P22">
        <v>29</v>
      </c>
      <c r="Q22">
        <v>63</v>
      </c>
      <c r="R22">
        <v>35</v>
      </c>
      <c r="S22">
        <v>12</v>
      </c>
      <c r="T22">
        <v>110</v>
      </c>
      <c r="U22">
        <v>29</v>
      </c>
      <c r="V22">
        <v>63</v>
      </c>
      <c r="W22">
        <v>35</v>
      </c>
      <c r="X22">
        <v>12</v>
      </c>
      <c r="Y22">
        <v>2</v>
      </c>
      <c r="Z22">
        <v>208144.30158528901</v>
      </c>
      <c r="AA22">
        <v>39252.987142676</v>
      </c>
      <c r="AB22">
        <v>0</v>
      </c>
      <c r="AC22">
        <v>247</v>
      </c>
      <c r="AD22">
        <v>57</v>
      </c>
      <c r="AE22">
        <v>129</v>
      </c>
      <c r="AF22">
        <v>104</v>
      </c>
      <c r="AG22">
        <v>14</v>
      </c>
      <c r="AH22">
        <v>247</v>
      </c>
      <c r="AI22">
        <v>57</v>
      </c>
      <c r="AJ22">
        <v>129</v>
      </c>
      <c r="AK22">
        <v>104</v>
      </c>
      <c r="AL22">
        <v>14</v>
      </c>
      <c r="AM22">
        <v>6</v>
      </c>
      <c r="AN22">
        <v>204198.84446679801</v>
      </c>
      <c r="AO22">
        <v>57617.896002011898</v>
      </c>
      <c r="AP22">
        <v>0</v>
      </c>
      <c r="AQ22">
        <v>0.37008374999999999</v>
      </c>
      <c r="AR22">
        <v>-6.9499999999999895E-2</v>
      </c>
      <c r="AS22">
        <v>6.4075462962962897</v>
      </c>
      <c r="AT22">
        <v>-1.87699074074074</v>
      </c>
      <c r="AU22">
        <v>69</v>
      </c>
      <c r="AV22">
        <v>2</v>
      </c>
      <c r="AW22">
        <v>8</v>
      </c>
      <c r="AX22" s="24">
        <f t="shared" si="0"/>
        <v>0.18504187499999999</v>
      </c>
      <c r="AY22" s="24">
        <f t="shared" si="1"/>
        <v>3.4749999999999948E-2</v>
      </c>
      <c r="AZ22" s="24">
        <f t="shared" si="2"/>
        <v>1.0679243827160483</v>
      </c>
      <c r="BA22" s="24">
        <f t="shared" si="3"/>
        <v>0.31283179012345669</v>
      </c>
    </row>
    <row r="23" spans="1:53" x14ac:dyDescent="0.25">
      <c r="A23">
        <v>20160202</v>
      </c>
      <c r="B23">
        <v>283</v>
      </c>
      <c r="C23">
        <v>70</v>
      </c>
      <c r="D23">
        <v>139</v>
      </c>
      <c r="E23">
        <v>134</v>
      </c>
      <c r="F23">
        <v>10</v>
      </c>
      <c r="G23">
        <v>283</v>
      </c>
      <c r="H23">
        <v>70</v>
      </c>
      <c r="I23">
        <v>139</v>
      </c>
      <c r="J23">
        <v>134</v>
      </c>
      <c r="K23">
        <v>10</v>
      </c>
      <c r="L23">
        <v>285119.99124764599</v>
      </c>
      <c r="M23">
        <v>72580.799212288097</v>
      </c>
      <c r="N23">
        <v>0</v>
      </c>
      <c r="O23">
        <v>96</v>
      </c>
      <c r="P23">
        <v>16</v>
      </c>
      <c r="Q23">
        <v>53</v>
      </c>
      <c r="R23">
        <v>38</v>
      </c>
      <c r="S23">
        <v>5</v>
      </c>
      <c r="T23">
        <v>96</v>
      </c>
      <c r="U23">
        <v>16</v>
      </c>
      <c r="V23">
        <v>53</v>
      </c>
      <c r="W23">
        <v>38</v>
      </c>
      <c r="X23">
        <v>5</v>
      </c>
      <c r="Y23">
        <v>2</v>
      </c>
      <c r="Z23">
        <v>122413.78021471101</v>
      </c>
      <c r="AA23">
        <v>26497.240219324001</v>
      </c>
      <c r="AB23">
        <v>0</v>
      </c>
      <c r="AC23">
        <v>187</v>
      </c>
      <c r="AD23">
        <v>54</v>
      </c>
      <c r="AE23">
        <v>86</v>
      </c>
      <c r="AF23">
        <v>96</v>
      </c>
      <c r="AG23">
        <v>5</v>
      </c>
      <c r="AH23">
        <v>187</v>
      </c>
      <c r="AI23">
        <v>54</v>
      </c>
      <c r="AJ23">
        <v>86</v>
      </c>
      <c r="AK23">
        <v>96</v>
      </c>
      <c r="AL23">
        <v>5</v>
      </c>
      <c r="AM23">
        <v>6</v>
      </c>
      <c r="AN23">
        <v>162706.21103293399</v>
      </c>
      <c r="AO23">
        <v>46083.558992964099</v>
      </c>
      <c r="AP23">
        <v>0</v>
      </c>
      <c r="AQ23">
        <v>1.2060325000000001</v>
      </c>
      <c r="AR23">
        <v>-0.1207</v>
      </c>
      <c r="AS23">
        <v>5.6536516203703702</v>
      </c>
      <c r="AT23">
        <v>-1.2144675925925901</v>
      </c>
      <c r="AU23">
        <v>57</v>
      </c>
      <c r="AV23">
        <v>2</v>
      </c>
      <c r="AW23">
        <v>6</v>
      </c>
      <c r="AX23" s="24">
        <f t="shared" si="0"/>
        <v>0.60301625000000003</v>
      </c>
      <c r="AY23" s="24">
        <f t="shared" si="1"/>
        <v>6.0350000000000001E-2</v>
      </c>
      <c r="AZ23" s="24">
        <f t="shared" si="2"/>
        <v>0.9422752700617284</v>
      </c>
      <c r="BA23" s="24">
        <f t="shared" si="3"/>
        <v>0.20241126543209834</v>
      </c>
    </row>
    <row r="24" spans="1:53" x14ac:dyDescent="0.25">
      <c r="A24">
        <v>20160203</v>
      </c>
      <c r="B24">
        <v>347</v>
      </c>
      <c r="C24">
        <v>71</v>
      </c>
      <c r="D24">
        <v>115</v>
      </c>
      <c r="E24">
        <v>206</v>
      </c>
      <c r="F24">
        <v>26</v>
      </c>
      <c r="G24">
        <v>347</v>
      </c>
      <c r="H24">
        <v>71</v>
      </c>
      <c r="I24">
        <v>115</v>
      </c>
      <c r="J24">
        <v>206</v>
      </c>
      <c r="K24">
        <v>26</v>
      </c>
      <c r="L24">
        <v>294086.81243435497</v>
      </c>
      <c r="M24">
        <v>79867.813119091894</v>
      </c>
      <c r="N24">
        <v>0</v>
      </c>
      <c r="O24">
        <v>104</v>
      </c>
      <c r="P24">
        <v>13</v>
      </c>
      <c r="Q24">
        <v>46</v>
      </c>
      <c r="R24">
        <v>49</v>
      </c>
      <c r="S24">
        <v>9</v>
      </c>
      <c r="T24">
        <v>104</v>
      </c>
      <c r="U24">
        <v>13</v>
      </c>
      <c r="V24">
        <v>46</v>
      </c>
      <c r="W24">
        <v>49</v>
      </c>
      <c r="X24">
        <v>9</v>
      </c>
      <c r="Y24">
        <v>3</v>
      </c>
      <c r="Z24">
        <v>82851.6999309682</v>
      </c>
      <c r="AA24">
        <v>21856.652993787098</v>
      </c>
      <c r="AB24">
        <v>0</v>
      </c>
      <c r="AC24">
        <v>243</v>
      </c>
      <c r="AD24">
        <v>58</v>
      </c>
      <c r="AE24">
        <v>69</v>
      </c>
      <c r="AF24">
        <v>157</v>
      </c>
      <c r="AG24">
        <v>17</v>
      </c>
      <c r="AH24">
        <v>243</v>
      </c>
      <c r="AI24">
        <v>58</v>
      </c>
      <c r="AJ24">
        <v>69</v>
      </c>
      <c r="AK24">
        <v>157</v>
      </c>
      <c r="AL24">
        <v>17</v>
      </c>
      <c r="AM24">
        <v>6</v>
      </c>
      <c r="AN24">
        <v>211235.11250338599</v>
      </c>
      <c r="AO24">
        <v>58011.160125304799</v>
      </c>
      <c r="AP24">
        <v>0</v>
      </c>
      <c r="AQ24">
        <v>1.7796225000000001</v>
      </c>
      <c r="AR24">
        <v>-9.4249999999999907E-3</v>
      </c>
      <c r="AS24">
        <v>7.4031134259259197</v>
      </c>
      <c r="AT24">
        <v>-0.959380787037036</v>
      </c>
      <c r="AU24">
        <v>69</v>
      </c>
      <c r="AV24">
        <v>3</v>
      </c>
      <c r="AW24">
        <v>9</v>
      </c>
      <c r="AX24" s="24">
        <f t="shared" si="0"/>
        <v>0.5932075</v>
      </c>
      <c r="AY24" s="24">
        <f t="shared" si="1"/>
        <v>3.1416666666666637E-3</v>
      </c>
      <c r="AZ24" s="24">
        <f t="shared" si="2"/>
        <v>1.2338522376543199</v>
      </c>
      <c r="BA24" s="24">
        <f t="shared" si="3"/>
        <v>0.159896797839506</v>
      </c>
    </row>
    <row r="25" spans="1:53" x14ac:dyDescent="0.25">
      <c r="A25">
        <v>20160204</v>
      </c>
      <c r="B25">
        <v>324</v>
      </c>
      <c r="C25">
        <v>69</v>
      </c>
      <c r="D25">
        <v>131</v>
      </c>
      <c r="E25">
        <v>175</v>
      </c>
      <c r="F25">
        <v>18</v>
      </c>
      <c r="G25">
        <v>324</v>
      </c>
      <c r="H25">
        <v>69</v>
      </c>
      <c r="I25">
        <v>131</v>
      </c>
      <c r="J25">
        <v>175</v>
      </c>
      <c r="K25">
        <v>18</v>
      </c>
      <c r="L25">
        <v>498833.45600655698</v>
      </c>
      <c r="M25">
        <v>98895.011040590107</v>
      </c>
      <c r="N25">
        <v>0</v>
      </c>
      <c r="O25">
        <v>103</v>
      </c>
      <c r="P25">
        <v>14</v>
      </c>
      <c r="Q25">
        <v>42</v>
      </c>
      <c r="R25">
        <v>52</v>
      </c>
      <c r="S25">
        <v>9</v>
      </c>
      <c r="T25">
        <v>103</v>
      </c>
      <c r="U25">
        <v>14</v>
      </c>
      <c r="V25">
        <v>42</v>
      </c>
      <c r="W25">
        <v>52</v>
      </c>
      <c r="X25">
        <v>9</v>
      </c>
      <c r="Y25">
        <v>2</v>
      </c>
      <c r="Z25">
        <v>128886.49261095699</v>
      </c>
      <c r="AA25">
        <v>27679.7843349861</v>
      </c>
      <c r="AB25">
        <v>0</v>
      </c>
      <c r="AC25">
        <v>221</v>
      </c>
      <c r="AD25">
        <v>55</v>
      </c>
      <c r="AE25">
        <v>89</v>
      </c>
      <c r="AF25">
        <v>123</v>
      </c>
      <c r="AG25">
        <v>9</v>
      </c>
      <c r="AH25">
        <v>221</v>
      </c>
      <c r="AI25">
        <v>55</v>
      </c>
      <c r="AJ25">
        <v>89</v>
      </c>
      <c r="AK25">
        <v>123</v>
      </c>
      <c r="AL25">
        <v>9</v>
      </c>
      <c r="AM25">
        <v>6</v>
      </c>
      <c r="AN25">
        <v>369946.96339559898</v>
      </c>
      <c r="AO25">
        <v>71215.226705604</v>
      </c>
      <c r="AP25">
        <v>0</v>
      </c>
      <c r="AQ25">
        <v>0.86523874999999995</v>
      </c>
      <c r="AR25">
        <v>-7.4099999999999999E-2</v>
      </c>
      <c r="AS25">
        <v>7.9558043981481399</v>
      </c>
      <c r="AT25">
        <v>-0.78243634259259198</v>
      </c>
      <c r="AU25">
        <v>60</v>
      </c>
      <c r="AV25">
        <v>2</v>
      </c>
      <c r="AW25">
        <v>10</v>
      </c>
      <c r="AX25" s="24">
        <f t="shared" si="0"/>
        <v>0.43261937499999997</v>
      </c>
      <c r="AY25" s="24">
        <f t="shared" si="1"/>
        <v>3.705E-2</v>
      </c>
      <c r="AZ25" s="24">
        <f t="shared" si="2"/>
        <v>1.3259673996913566</v>
      </c>
      <c r="BA25" s="24">
        <f t="shared" si="3"/>
        <v>0.13040605709876532</v>
      </c>
    </row>
    <row r="26" spans="1:53" x14ac:dyDescent="0.25">
      <c r="A26">
        <v>20160205</v>
      </c>
      <c r="B26">
        <v>232</v>
      </c>
      <c r="C26">
        <v>53</v>
      </c>
      <c r="D26">
        <v>97</v>
      </c>
      <c r="E26">
        <v>131</v>
      </c>
      <c r="F26">
        <v>4</v>
      </c>
      <c r="G26">
        <v>232</v>
      </c>
      <c r="H26">
        <v>49</v>
      </c>
      <c r="I26">
        <v>97</v>
      </c>
      <c r="J26">
        <v>131</v>
      </c>
      <c r="K26">
        <v>4</v>
      </c>
      <c r="L26">
        <v>432864.160738923</v>
      </c>
      <c r="M26">
        <v>79157.774466503106</v>
      </c>
      <c r="N26">
        <v>4</v>
      </c>
      <c r="O26">
        <v>73</v>
      </c>
      <c r="P26">
        <v>15</v>
      </c>
      <c r="Q26">
        <v>41</v>
      </c>
      <c r="R26">
        <v>31</v>
      </c>
      <c r="S26">
        <v>1</v>
      </c>
      <c r="T26">
        <v>73</v>
      </c>
      <c r="U26">
        <v>11</v>
      </c>
      <c r="V26">
        <v>41</v>
      </c>
      <c r="W26">
        <v>31</v>
      </c>
      <c r="X26">
        <v>1</v>
      </c>
      <c r="Y26">
        <v>1</v>
      </c>
      <c r="Z26">
        <v>87037.824222417999</v>
      </c>
      <c r="AA26">
        <v>19833.404180017598</v>
      </c>
      <c r="AB26">
        <v>4</v>
      </c>
      <c r="AC26">
        <v>159</v>
      </c>
      <c r="AD26">
        <v>38</v>
      </c>
      <c r="AE26">
        <v>56</v>
      </c>
      <c r="AF26">
        <v>100</v>
      </c>
      <c r="AG26">
        <v>3</v>
      </c>
      <c r="AH26">
        <v>159</v>
      </c>
      <c r="AI26">
        <v>38</v>
      </c>
      <c r="AJ26">
        <v>56</v>
      </c>
      <c r="AK26">
        <v>100</v>
      </c>
      <c r="AL26">
        <v>3</v>
      </c>
      <c r="AM26">
        <v>6</v>
      </c>
      <c r="AN26">
        <v>345826.33651650499</v>
      </c>
      <c r="AO26">
        <v>59324.370286485399</v>
      </c>
      <c r="AP26">
        <v>0</v>
      </c>
      <c r="AQ26">
        <v>0.2219825</v>
      </c>
      <c r="AR26">
        <v>-5.7799999999999997E-2</v>
      </c>
      <c r="AS26">
        <v>6.0602835648148101</v>
      </c>
      <c r="AT26">
        <v>-0.73912615740740695</v>
      </c>
      <c r="AU26">
        <v>48</v>
      </c>
      <c r="AV26">
        <v>1</v>
      </c>
      <c r="AW26">
        <v>8</v>
      </c>
      <c r="AX26" s="24">
        <f t="shared" si="0"/>
        <v>0.2219825</v>
      </c>
      <c r="AY26" s="24">
        <f t="shared" si="1"/>
        <v>5.7799999999999997E-2</v>
      </c>
      <c r="AZ26" s="24">
        <f t="shared" si="2"/>
        <v>1.0100472608024684</v>
      </c>
      <c r="BA26" s="24">
        <f t="shared" si="3"/>
        <v>0.12318769290123449</v>
      </c>
    </row>
    <row r="27" spans="1:53" x14ac:dyDescent="0.25">
      <c r="A27">
        <v>20160208</v>
      </c>
      <c r="B27">
        <v>324</v>
      </c>
      <c r="C27">
        <v>79</v>
      </c>
      <c r="D27">
        <v>145</v>
      </c>
      <c r="E27">
        <v>160</v>
      </c>
      <c r="F27">
        <v>19</v>
      </c>
      <c r="G27">
        <v>324</v>
      </c>
      <c r="H27">
        <v>79</v>
      </c>
      <c r="I27">
        <v>145</v>
      </c>
      <c r="J27">
        <v>160</v>
      </c>
      <c r="K27">
        <v>19</v>
      </c>
      <c r="L27">
        <v>298426.27428053902</v>
      </c>
      <c r="M27">
        <v>78338.364685248496</v>
      </c>
      <c r="N27">
        <v>0</v>
      </c>
      <c r="O27">
        <v>96</v>
      </c>
      <c r="P27">
        <v>21</v>
      </c>
      <c r="Q27">
        <v>59</v>
      </c>
      <c r="R27">
        <v>32</v>
      </c>
      <c r="S27">
        <v>5</v>
      </c>
      <c r="T27">
        <v>96</v>
      </c>
      <c r="U27">
        <v>21</v>
      </c>
      <c r="V27">
        <v>59</v>
      </c>
      <c r="W27">
        <v>32</v>
      </c>
      <c r="X27">
        <v>5</v>
      </c>
      <c r="Y27">
        <v>2</v>
      </c>
      <c r="Z27">
        <v>129569.668785275</v>
      </c>
      <c r="AA27">
        <v>27741.270190674801</v>
      </c>
      <c r="AB27">
        <v>0</v>
      </c>
      <c r="AC27">
        <v>228</v>
      </c>
      <c r="AD27">
        <v>58</v>
      </c>
      <c r="AE27">
        <v>86</v>
      </c>
      <c r="AF27">
        <v>128</v>
      </c>
      <c r="AG27">
        <v>14</v>
      </c>
      <c r="AH27">
        <v>228</v>
      </c>
      <c r="AI27">
        <v>58</v>
      </c>
      <c r="AJ27">
        <v>86</v>
      </c>
      <c r="AK27">
        <v>128</v>
      </c>
      <c r="AL27">
        <v>14</v>
      </c>
      <c r="AM27">
        <v>6</v>
      </c>
      <c r="AN27">
        <v>168856.605495264</v>
      </c>
      <c r="AO27">
        <v>50597.094494573699</v>
      </c>
      <c r="AP27">
        <v>0</v>
      </c>
      <c r="AQ27">
        <v>0.47509750000000001</v>
      </c>
      <c r="AR27">
        <v>-4.1868750000000003E-2</v>
      </c>
      <c r="AS27">
        <v>7.6026504629629601</v>
      </c>
      <c r="AT27">
        <v>-1.5391030092592499</v>
      </c>
      <c r="AU27">
        <v>61</v>
      </c>
      <c r="AV27">
        <v>2</v>
      </c>
      <c r="AW27">
        <v>9</v>
      </c>
      <c r="AX27" s="24">
        <f t="shared" si="0"/>
        <v>0.23754875</v>
      </c>
      <c r="AY27" s="24">
        <f t="shared" si="1"/>
        <v>2.0934375000000002E-2</v>
      </c>
      <c r="AZ27" s="24">
        <f t="shared" si="2"/>
        <v>1.2671084104938266</v>
      </c>
      <c r="BA27" s="24">
        <f t="shared" si="3"/>
        <v>0.25651716820987497</v>
      </c>
    </row>
    <row r="28" spans="1:53" x14ac:dyDescent="0.25">
      <c r="A28">
        <v>20160209</v>
      </c>
      <c r="B28">
        <v>324</v>
      </c>
      <c r="C28">
        <v>71</v>
      </c>
      <c r="D28">
        <v>145</v>
      </c>
      <c r="E28">
        <v>168</v>
      </c>
      <c r="F28">
        <v>11</v>
      </c>
      <c r="G28">
        <v>324</v>
      </c>
      <c r="H28">
        <v>71</v>
      </c>
      <c r="I28">
        <v>145</v>
      </c>
      <c r="J28">
        <v>168</v>
      </c>
      <c r="K28">
        <v>11</v>
      </c>
      <c r="L28">
        <v>364060.53397728899</v>
      </c>
      <c r="M28">
        <v>83405.448057956004</v>
      </c>
      <c r="N28">
        <v>0</v>
      </c>
      <c r="O28">
        <v>104</v>
      </c>
      <c r="P28">
        <v>19</v>
      </c>
      <c r="Q28">
        <v>49</v>
      </c>
      <c r="R28">
        <v>49</v>
      </c>
      <c r="S28">
        <v>6</v>
      </c>
      <c r="T28">
        <v>104</v>
      </c>
      <c r="U28">
        <v>19</v>
      </c>
      <c r="V28">
        <v>49</v>
      </c>
      <c r="W28">
        <v>49</v>
      </c>
      <c r="X28">
        <v>6</v>
      </c>
      <c r="Y28">
        <v>2</v>
      </c>
      <c r="Z28">
        <v>191977.40829855099</v>
      </c>
      <c r="AA28">
        <v>34077.966746869599</v>
      </c>
      <c r="AB28">
        <v>0</v>
      </c>
      <c r="AC28">
        <v>220</v>
      </c>
      <c r="AD28">
        <v>52</v>
      </c>
      <c r="AE28">
        <v>96</v>
      </c>
      <c r="AF28">
        <v>119</v>
      </c>
      <c r="AG28">
        <v>5</v>
      </c>
      <c r="AH28">
        <v>220</v>
      </c>
      <c r="AI28">
        <v>52</v>
      </c>
      <c r="AJ28">
        <v>96</v>
      </c>
      <c r="AK28">
        <v>119</v>
      </c>
      <c r="AL28">
        <v>5</v>
      </c>
      <c r="AM28">
        <v>6</v>
      </c>
      <c r="AN28">
        <v>172083.125678738</v>
      </c>
      <c r="AO28">
        <v>49327.481311086398</v>
      </c>
      <c r="AP28">
        <v>0</v>
      </c>
      <c r="AQ28">
        <v>0.44746000000000002</v>
      </c>
      <c r="AR28">
        <v>-3.8012499999999998E-2</v>
      </c>
      <c r="AS28">
        <v>8.4454861111111104</v>
      </c>
      <c r="AT28">
        <v>-1.43061342592592</v>
      </c>
      <c r="AU28">
        <v>74</v>
      </c>
      <c r="AV28">
        <v>2</v>
      </c>
      <c r="AW28">
        <v>10</v>
      </c>
      <c r="AX28" s="24">
        <f t="shared" si="0"/>
        <v>0.22373000000000001</v>
      </c>
      <c r="AY28" s="24">
        <f t="shared" si="1"/>
        <v>1.9006249999999999E-2</v>
      </c>
      <c r="AZ28" s="24">
        <f t="shared" si="2"/>
        <v>1.4075810185185185</v>
      </c>
      <c r="BA28" s="24">
        <f t="shared" si="3"/>
        <v>0.23843557098765333</v>
      </c>
    </row>
    <row r="29" spans="1:53" x14ac:dyDescent="0.25">
      <c r="A29">
        <v>20160210</v>
      </c>
      <c r="B29">
        <v>317</v>
      </c>
      <c r="C29">
        <v>73</v>
      </c>
      <c r="D29">
        <v>158</v>
      </c>
      <c r="E29">
        <v>149</v>
      </c>
      <c r="F29">
        <v>10</v>
      </c>
      <c r="G29">
        <v>317</v>
      </c>
      <c r="H29">
        <v>73</v>
      </c>
      <c r="I29">
        <v>158</v>
      </c>
      <c r="J29">
        <v>149</v>
      </c>
      <c r="K29">
        <v>10</v>
      </c>
      <c r="L29">
        <v>304095.73849082802</v>
      </c>
      <c r="M29">
        <v>77288.6164641746</v>
      </c>
      <c r="N29">
        <v>0</v>
      </c>
      <c r="O29">
        <v>89</v>
      </c>
      <c r="P29">
        <v>17</v>
      </c>
      <c r="Q29">
        <v>51</v>
      </c>
      <c r="R29">
        <v>33</v>
      </c>
      <c r="S29">
        <v>5</v>
      </c>
      <c r="T29">
        <v>89</v>
      </c>
      <c r="U29">
        <v>17</v>
      </c>
      <c r="V29">
        <v>51</v>
      </c>
      <c r="W29">
        <v>33</v>
      </c>
      <c r="X29">
        <v>5</v>
      </c>
      <c r="Y29">
        <v>2</v>
      </c>
      <c r="Z29">
        <v>148657.83929276199</v>
      </c>
      <c r="AA29">
        <v>28139.205536348501</v>
      </c>
      <c r="AB29">
        <v>0</v>
      </c>
      <c r="AC29">
        <v>228</v>
      </c>
      <c r="AD29">
        <v>56</v>
      </c>
      <c r="AE29">
        <v>107</v>
      </c>
      <c r="AF29">
        <v>116</v>
      </c>
      <c r="AG29">
        <v>5</v>
      </c>
      <c r="AH29">
        <v>228</v>
      </c>
      <c r="AI29">
        <v>56</v>
      </c>
      <c r="AJ29">
        <v>107</v>
      </c>
      <c r="AK29">
        <v>116</v>
      </c>
      <c r="AL29">
        <v>5</v>
      </c>
      <c r="AM29">
        <v>6</v>
      </c>
      <c r="AN29">
        <v>155437.89919806601</v>
      </c>
      <c r="AO29">
        <v>49149.410927826</v>
      </c>
      <c r="AP29">
        <v>0</v>
      </c>
      <c r="AQ29">
        <v>0.41464374999999998</v>
      </c>
      <c r="AR29">
        <v>-2.96125E-2</v>
      </c>
      <c r="AS29">
        <v>7.4166435185185202</v>
      </c>
      <c r="AT29">
        <v>-2.0525578703703702</v>
      </c>
      <c r="AU29">
        <v>74</v>
      </c>
      <c r="AV29">
        <v>2</v>
      </c>
      <c r="AW29">
        <v>9</v>
      </c>
      <c r="AX29" s="24">
        <f t="shared" si="0"/>
        <v>0.20732187499999999</v>
      </c>
      <c r="AY29" s="24">
        <f t="shared" si="1"/>
        <v>1.480625E-2</v>
      </c>
      <c r="AZ29" s="24">
        <f t="shared" si="2"/>
        <v>1.2361072530864201</v>
      </c>
      <c r="BA29" s="24">
        <f t="shared" si="3"/>
        <v>0.3420929783950617</v>
      </c>
    </row>
    <row r="30" spans="1:53" x14ac:dyDescent="0.25">
      <c r="A30">
        <v>20160211</v>
      </c>
      <c r="B30">
        <v>327</v>
      </c>
      <c r="C30">
        <v>61</v>
      </c>
      <c r="D30">
        <v>140</v>
      </c>
      <c r="E30">
        <v>166</v>
      </c>
      <c r="F30">
        <v>21</v>
      </c>
      <c r="G30">
        <v>327</v>
      </c>
      <c r="H30">
        <v>47</v>
      </c>
      <c r="I30">
        <v>140</v>
      </c>
      <c r="J30">
        <v>166</v>
      </c>
      <c r="K30">
        <v>21</v>
      </c>
      <c r="L30">
        <v>266129.08674754202</v>
      </c>
      <c r="M30">
        <v>73391.617807278701</v>
      </c>
      <c r="N30">
        <v>14</v>
      </c>
      <c r="O30">
        <v>94</v>
      </c>
      <c r="P30">
        <v>15</v>
      </c>
      <c r="Q30">
        <v>34</v>
      </c>
      <c r="R30">
        <v>49</v>
      </c>
      <c r="S30">
        <v>11</v>
      </c>
      <c r="T30">
        <v>94</v>
      </c>
      <c r="U30">
        <v>1</v>
      </c>
      <c r="V30">
        <v>34</v>
      </c>
      <c r="W30">
        <v>49</v>
      </c>
      <c r="X30">
        <v>11</v>
      </c>
      <c r="Y30">
        <v>1</v>
      </c>
      <c r="Z30">
        <v>81260.345740059405</v>
      </c>
      <c r="AA30">
        <v>20633.431116605301</v>
      </c>
      <c r="AB30">
        <v>14</v>
      </c>
      <c r="AC30">
        <v>233</v>
      </c>
      <c r="AD30">
        <v>46</v>
      </c>
      <c r="AE30">
        <v>106</v>
      </c>
      <c r="AF30">
        <v>117</v>
      </c>
      <c r="AG30">
        <v>10</v>
      </c>
      <c r="AH30">
        <v>233</v>
      </c>
      <c r="AI30">
        <v>46</v>
      </c>
      <c r="AJ30">
        <v>106</v>
      </c>
      <c r="AK30">
        <v>117</v>
      </c>
      <c r="AL30">
        <v>10</v>
      </c>
      <c r="AM30">
        <v>6</v>
      </c>
      <c r="AN30">
        <v>184868.74100748199</v>
      </c>
      <c r="AO30">
        <v>52758.186690673399</v>
      </c>
      <c r="AP30">
        <v>0</v>
      </c>
      <c r="AQ30">
        <v>0.33205000000000001</v>
      </c>
      <c r="AR30">
        <v>-3.9750000000000002E-3</v>
      </c>
      <c r="AS30">
        <v>4.7471064814814801</v>
      </c>
      <c r="AT30">
        <v>-1.41440393518518</v>
      </c>
      <c r="AU30">
        <v>67</v>
      </c>
      <c r="AV30">
        <v>1</v>
      </c>
      <c r="AW30">
        <v>7</v>
      </c>
      <c r="AX30" s="24">
        <f t="shared" si="0"/>
        <v>0.33205000000000001</v>
      </c>
      <c r="AY30" s="24">
        <f t="shared" si="1"/>
        <v>3.9750000000000002E-3</v>
      </c>
      <c r="AZ30" s="24">
        <f t="shared" si="2"/>
        <v>0.79118441358024671</v>
      </c>
      <c r="BA30" s="24">
        <f t="shared" si="3"/>
        <v>0.23573398919753</v>
      </c>
    </row>
    <row r="31" spans="1:53" x14ac:dyDescent="0.25">
      <c r="A31">
        <v>20160212</v>
      </c>
      <c r="B31">
        <v>265</v>
      </c>
      <c r="C31">
        <v>69</v>
      </c>
      <c r="D31">
        <v>126</v>
      </c>
      <c r="E31">
        <v>126</v>
      </c>
      <c r="F31">
        <v>13</v>
      </c>
      <c r="G31">
        <v>265</v>
      </c>
      <c r="H31">
        <v>69</v>
      </c>
      <c r="I31">
        <v>126</v>
      </c>
      <c r="J31">
        <v>126</v>
      </c>
      <c r="K31">
        <v>13</v>
      </c>
      <c r="L31">
        <v>303484.75790204498</v>
      </c>
      <c r="M31">
        <v>70273.628211183997</v>
      </c>
      <c r="N31">
        <v>0</v>
      </c>
      <c r="O31">
        <v>95</v>
      </c>
      <c r="P31">
        <v>23</v>
      </c>
      <c r="Q31">
        <v>41</v>
      </c>
      <c r="R31">
        <v>49</v>
      </c>
      <c r="S31">
        <v>5</v>
      </c>
      <c r="T31">
        <v>95</v>
      </c>
      <c r="U31">
        <v>23</v>
      </c>
      <c r="V31">
        <v>41</v>
      </c>
      <c r="W31">
        <v>49</v>
      </c>
      <c r="X31">
        <v>5</v>
      </c>
      <c r="Y31">
        <v>2</v>
      </c>
      <c r="Z31">
        <v>155357.604372531</v>
      </c>
      <c r="AA31">
        <v>30182.184393527801</v>
      </c>
      <c r="AB31">
        <v>0</v>
      </c>
      <c r="AC31">
        <v>170</v>
      </c>
      <c r="AD31">
        <v>46</v>
      </c>
      <c r="AE31">
        <v>85</v>
      </c>
      <c r="AF31">
        <v>77</v>
      </c>
      <c r="AG31">
        <v>8</v>
      </c>
      <c r="AH31">
        <v>170</v>
      </c>
      <c r="AI31">
        <v>46</v>
      </c>
      <c r="AJ31">
        <v>85</v>
      </c>
      <c r="AK31">
        <v>77</v>
      </c>
      <c r="AL31">
        <v>8</v>
      </c>
      <c r="AM31">
        <v>6</v>
      </c>
      <c r="AN31">
        <v>148127.15352951299</v>
      </c>
      <c r="AO31">
        <v>40091.443817656203</v>
      </c>
      <c r="AP31">
        <v>0</v>
      </c>
      <c r="AQ31">
        <v>0.34928749999999997</v>
      </c>
      <c r="AR31">
        <v>-9.04999999999999E-2</v>
      </c>
      <c r="AS31">
        <v>5.6201157407407303</v>
      </c>
      <c r="AT31">
        <v>-1.7375057870370301</v>
      </c>
      <c r="AU31">
        <v>52</v>
      </c>
      <c r="AV31">
        <v>2</v>
      </c>
      <c r="AW31">
        <v>7</v>
      </c>
      <c r="AX31" s="24">
        <f t="shared" si="0"/>
        <v>0.17464374999999999</v>
      </c>
      <c r="AY31" s="24">
        <f t="shared" si="1"/>
        <v>4.524999999999995E-2</v>
      </c>
      <c r="AZ31" s="24">
        <f t="shared" si="2"/>
        <v>0.93668595679012168</v>
      </c>
      <c r="BA31" s="24">
        <f t="shared" si="3"/>
        <v>0.28958429783950501</v>
      </c>
    </row>
    <row r="32" spans="1:53" x14ac:dyDescent="0.25">
      <c r="A32">
        <v>20160215</v>
      </c>
      <c r="B32">
        <v>314</v>
      </c>
      <c r="C32">
        <v>78</v>
      </c>
      <c r="D32">
        <v>157</v>
      </c>
      <c r="E32">
        <v>134</v>
      </c>
      <c r="F32">
        <v>23</v>
      </c>
      <c r="G32">
        <v>314</v>
      </c>
      <c r="H32">
        <v>78</v>
      </c>
      <c r="I32">
        <v>157</v>
      </c>
      <c r="J32">
        <v>134</v>
      </c>
      <c r="K32">
        <v>23</v>
      </c>
      <c r="L32">
        <v>262050.92729212</v>
      </c>
      <c r="M32">
        <v>73504.583456290798</v>
      </c>
      <c r="N32">
        <v>0</v>
      </c>
      <c r="O32">
        <v>99</v>
      </c>
      <c r="P32">
        <v>15</v>
      </c>
      <c r="Q32">
        <v>56</v>
      </c>
      <c r="R32">
        <v>37</v>
      </c>
      <c r="S32">
        <v>6</v>
      </c>
      <c r="T32">
        <v>99</v>
      </c>
      <c r="U32">
        <v>15</v>
      </c>
      <c r="V32">
        <v>56</v>
      </c>
      <c r="W32">
        <v>37</v>
      </c>
      <c r="X32">
        <v>6</v>
      </c>
      <c r="Y32">
        <v>2</v>
      </c>
      <c r="Z32">
        <v>120289.284748301</v>
      </c>
      <c r="AA32">
        <v>26546.035627347101</v>
      </c>
      <c r="AB32">
        <v>0</v>
      </c>
      <c r="AC32">
        <v>215</v>
      </c>
      <c r="AD32">
        <v>63</v>
      </c>
      <c r="AE32">
        <v>101</v>
      </c>
      <c r="AF32">
        <v>97</v>
      </c>
      <c r="AG32">
        <v>17</v>
      </c>
      <c r="AH32">
        <v>215</v>
      </c>
      <c r="AI32">
        <v>63</v>
      </c>
      <c r="AJ32">
        <v>101</v>
      </c>
      <c r="AK32">
        <v>97</v>
      </c>
      <c r="AL32">
        <v>17</v>
      </c>
      <c r="AM32">
        <v>6</v>
      </c>
      <c r="AN32">
        <v>141761.64254381901</v>
      </c>
      <c r="AO32">
        <v>46958.547828943701</v>
      </c>
      <c r="AP32">
        <v>0</v>
      </c>
      <c r="AQ32">
        <v>0.67355874999999998</v>
      </c>
      <c r="AR32">
        <v>-0.11325</v>
      </c>
      <c r="AS32">
        <v>6.1019502314814797</v>
      </c>
      <c r="AT32">
        <v>-1.2669328703703699</v>
      </c>
      <c r="AU32">
        <v>64</v>
      </c>
      <c r="AV32">
        <v>2</v>
      </c>
      <c r="AW32">
        <v>7</v>
      </c>
      <c r="AX32" s="24">
        <f t="shared" si="0"/>
        <v>0.33677937499999999</v>
      </c>
      <c r="AY32" s="24">
        <f t="shared" si="1"/>
        <v>5.6625000000000002E-2</v>
      </c>
      <c r="AZ32" s="24">
        <f t="shared" si="2"/>
        <v>1.0169917052469133</v>
      </c>
      <c r="BA32" s="24">
        <f t="shared" si="3"/>
        <v>0.21115547839506166</v>
      </c>
    </row>
    <row r="33" spans="1:53" x14ac:dyDescent="0.25">
      <c r="A33">
        <v>20160216</v>
      </c>
      <c r="B33">
        <v>219</v>
      </c>
      <c r="C33">
        <v>48</v>
      </c>
      <c r="D33">
        <v>106</v>
      </c>
      <c r="E33">
        <v>109</v>
      </c>
      <c r="F33">
        <v>4</v>
      </c>
      <c r="G33">
        <v>219</v>
      </c>
      <c r="H33">
        <v>48</v>
      </c>
      <c r="I33">
        <v>106</v>
      </c>
      <c r="J33">
        <v>109</v>
      </c>
      <c r="K33">
        <v>4</v>
      </c>
      <c r="L33">
        <v>215776.115020383</v>
      </c>
      <c r="M33">
        <v>53979.850351834502</v>
      </c>
      <c r="N33">
        <v>0</v>
      </c>
      <c r="O33">
        <v>65</v>
      </c>
      <c r="P33">
        <v>12</v>
      </c>
      <c r="Q33">
        <v>28</v>
      </c>
      <c r="R33">
        <v>34</v>
      </c>
      <c r="S33">
        <v>3</v>
      </c>
      <c r="T33">
        <v>65</v>
      </c>
      <c r="U33">
        <v>12</v>
      </c>
      <c r="V33">
        <v>28</v>
      </c>
      <c r="W33">
        <v>34</v>
      </c>
      <c r="X33">
        <v>3</v>
      </c>
      <c r="Y33">
        <v>1</v>
      </c>
      <c r="Z33">
        <v>110040.68992166</v>
      </c>
      <c r="AA33">
        <v>21063.662092949398</v>
      </c>
      <c r="AB33">
        <v>0</v>
      </c>
      <c r="AC33">
        <v>154</v>
      </c>
      <c r="AD33">
        <v>36</v>
      </c>
      <c r="AE33">
        <v>78</v>
      </c>
      <c r="AF33">
        <v>75</v>
      </c>
      <c r="AG33">
        <v>1</v>
      </c>
      <c r="AH33">
        <v>154</v>
      </c>
      <c r="AI33">
        <v>36</v>
      </c>
      <c r="AJ33">
        <v>78</v>
      </c>
      <c r="AK33">
        <v>75</v>
      </c>
      <c r="AL33">
        <v>1</v>
      </c>
      <c r="AM33">
        <v>5</v>
      </c>
      <c r="AN33">
        <v>105735.425098723</v>
      </c>
      <c r="AO33">
        <v>32916.188258884999</v>
      </c>
      <c r="AP33">
        <v>0</v>
      </c>
      <c r="AQ33">
        <v>0.50658749999999997</v>
      </c>
      <c r="AR33">
        <v>-6.9879999999999998E-2</v>
      </c>
      <c r="AS33">
        <v>3.6459317129629598</v>
      </c>
      <c r="AT33">
        <v>-1.0619212962962901</v>
      </c>
      <c r="AU33">
        <v>44</v>
      </c>
      <c r="AV33">
        <v>1</v>
      </c>
      <c r="AW33">
        <v>5</v>
      </c>
      <c r="AX33" s="24">
        <f t="shared" si="0"/>
        <v>0.50658749999999997</v>
      </c>
      <c r="AY33" s="24">
        <f t="shared" si="1"/>
        <v>6.9879999999999998E-2</v>
      </c>
      <c r="AZ33" s="24">
        <f t="shared" si="2"/>
        <v>0.72918634259259196</v>
      </c>
      <c r="BA33" s="24">
        <f t="shared" si="3"/>
        <v>0.21238425925925802</v>
      </c>
    </row>
    <row r="34" spans="1:53" x14ac:dyDescent="0.25">
      <c r="A34">
        <v>20160217</v>
      </c>
      <c r="B34">
        <v>298</v>
      </c>
      <c r="C34">
        <v>61</v>
      </c>
      <c r="D34">
        <v>95</v>
      </c>
      <c r="E34">
        <v>185</v>
      </c>
      <c r="F34">
        <v>18</v>
      </c>
      <c r="G34">
        <v>298</v>
      </c>
      <c r="H34">
        <v>45</v>
      </c>
      <c r="I34">
        <v>95</v>
      </c>
      <c r="J34">
        <v>185</v>
      </c>
      <c r="K34">
        <v>18</v>
      </c>
      <c r="L34">
        <v>319729.50981291599</v>
      </c>
      <c r="M34">
        <v>74495.655883162501</v>
      </c>
      <c r="N34">
        <v>16</v>
      </c>
      <c r="O34">
        <v>89</v>
      </c>
      <c r="P34">
        <v>18</v>
      </c>
      <c r="Q34">
        <v>29</v>
      </c>
      <c r="R34">
        <v>52</v>
      </c>
      <c r="S34">
        <v>8</v>
      </c>
      <c r="T34">
        <v>89</v>
      </c>
      <c r="U34">
        <v>2</v>
      </c>
      <c r="V34">
        <v>29</v>
      </c>
      <c r="W34">
        <v>52</v>
      </c>
      <c r="X34">
        <v>8</v>
      </c>
      <c r="Y34">
        <v>1</v>
      </c>
      <c r="Z34">
        <v>115310.903944889</v>
      </c>
      <c r="AA34">
        <v>23217.981355039999</v>
      </c>
      <c r="AB34">
        <v>16</v>
      </c>
      <c r="AC34">
        <v>209</v>
      </c>
      <c r="AD34">
        <v>43</v>
      </c>
      <c r="AE34">
        <v>66</v>
      </c>
      <c r="AF34">
        <v>133</v>
      </c>
      <c r="AG34">
        <v>10</v>
      </c>
      <c r="AH34">
        <v>209</v>
      </c>
      <c r="AI34">
        <v>43</v>
      </c>
      <c r="AJ34">
        <v>66</v>
      </c>
      <c r="AK34">
        <v>133</v>
      </c>
      <c r="AL34">
        <v>10</v>
      </c>
      <c r="AM34">
        <v>6</v>
      </c>
      <c r="AN34">
        <v>204418.60586802699</v>
      </c>
      <c r="AO34">
        <v>51277.674528122399</v>
      </c>
      <c r="AP34">
        <v>0</v>
      </c>
      <c r="AQ34">
        <v>0.34057375000000001</v>
      </c>
      <c r="AR34">
        <v>-1.125E-4</v>
      </c>
      <c r="AS34">
        <v>5.4956539351851799</v>
      </c>
      <c r="AT34">
        <v>-0.84964699074074002</v>
      </c>
      <c r="AU34">
        <v>85</v>
      </c>
      <c r="AV34">
        <v>1</v>
      </c>
      <c r="AW34">
        <v>7</v>
      </c>
      <c r="AX34" s="24">
        <f t="shared" si="0"/>
        <v>0.34057375000000001</v>
      </c>
      <c r="AY34" s="24">
        <f t="shared" si="1"/>
        <v>1.125E-4</v>
      </c>
      <c r="AZ34" s="24">
        <f t="shared" si="2"/>
        <v>0.91594232253086327</v>
      </c>
      <c r="BA34" s="24">
        <f t="shared" si="3"/>
        <v>0.14160783179012335</v>
      </c>
    </row>
    <row r="35" spans="1:53" x14ac:dyDescent="0.25">
      <c r="A35">
        <v>20160218</v>
      </c>
      <c r="B35">
        <v>350</v>
      </c>
      <c r="C35">
        <v>87</v>
      </c>
      <c r="D35">
        <v>158</v>
      </c>
      <c r="E35">
        <v>170</v>
      </c>
      <c r="F35">
        <v>22</v>
      </c>
      <c r="G35">
        <v>350</v>
      </c>
      <c r="H35">
        <v>87</v>
      </c>
      <c r="I35">
        <v>158</v>
      </c>
      <c r="J35">
        <v>170</v>
      </c>
      <c r="K35">
        <v>22</v>
      </c>
      <c r="L35">
        <v>398052.54082636797</v>
      </c>
      <c r="M35">
        <v>91264.728674373095</v>
      </c>
      <c r="N35">
        <v>0</v>
      </c>
      <c r="O35">
        <v>96</v>
      </c>
      <c r="P35">
        <v>30</v>
      </c>
      <c r="Q35">
        <v>45</v>
      </c>
      <c r="R35">
        <v>44</v>
      </c>
      <c r="S35">
        <v>7</v>
      </c>
      <c r="T35">
        <v>96</v>
      </c>
      <c r="U35">
        <v>30</v>
      </c>
      <c r="V35">
        <v>45</v>
      </c>
      <c r="W35">
        <v>44</v>
      </c>
      <c r="X35">
        <v>7</v>
      </c>
      <c r="Y35">
        <v>3</v>
      </c>
      <c r="Z35">
        <v>183998.50165498001</v>
      </c>
      <c r="AA35">
        <v>33839.8651489482</v>
      </c>
      <c r="AB35">
        <v>0</v>
      </c>
      <c r="AC35">
        <v>254</v>
      </c>
      <c r="AD35">
        <v>57</v>
      </c>
      <c r="AE35">
        <v>113</v>
      </c>
      <c r="AF35">
        <v>126</v>
      </c>
      <c r="AG35">
        <v>15</v>
      </c>
      <c r="AH35">
        <v>254</v>
      </c>
      <c r="AI35">
        <v>57</v>
      </c>
      <c r="AJ35">
        <v>113</v>
      </c>
      <c r="AK35">
        <v>126</v>
      </c>
      <c r="AL35">
        <v>15</v>
      </c>
      <c r="AM35">
        <v>6</v>
      </c>
      <c r="AN35">
        <v>214054.039171387</v>
      </c>
      <c r="AO35">
        <v>57424.8635254248</v>
      </c>
      <c r="AP35">
        <v>0</v>
      </c>
      <c r="AQ35">
        <v>0.46805124999999898</v>
      </c>
      <c r="AR35">
        <v>-0.13630125000000001</v>
      </c>
      <c r="AS35">
        <v>6.3293344907407301</v>
      </c>
      <c r="AT35">
        <v>-1.65710648148148</v>
      </c>
      <c r="AU35">
        <v>62</v>
      </c>
      <c r="AV35">
        <v>3</v>
      </c>
      <c r="AW35">
        <v>7</v>
      </c>
      <c r="AX35" s="24">
        <f t="shared" si="0"/>
        <v>0.156017083333333</v>
      </c>
      <c r="AY35" s="24">
        <f t="shared" si="1"/>
        <v>4.5433750000000002E-2</v>
      </c>
      <c r="AZ35" s="24">
        <f t="shared" si="2"/>
        <v>1.0548890817901218</v>
      </c>
      <c r="BA35" s="24">
        <f t="shared" si="3"/>
        <v>0.27618441358024665</v>
      </c>
    </row>
    <row r="36" spans="1:53" x14ac:dyDescent="0.25">
      <c r="A36">
        <v>20160219</v>
      </c>
      <c r="B36">
        <v>333</v>
      </c>
      <c r="C36">
        <v>84</v>
      </c>
      <c r="D36">
        <v>126</v>
      </c>
      <c r="E36">
        <v>186</v>
      </c>
      <c r="F36">
        <v>21</v>
      </c>
      <c r="G36">
        <v>333</v>
      </c>
      <c r="H36">
        <v>66</v>
      </c>
      <c r="I36">
        <v>126</v>
      </c>
      <c r="J36">
        <v>186</v>
      </c>
      <c r="K36">
        <v>21</v>
      </c>
      <c r="L36">
        <v>318721.62106858799</v>
      </c>
      <c r="M36">
        <v>81364.945896172998</v>
      </c>
      <c r="N36">
        <v>18</v>
      </c>
      <c r="O36">
        <v>91</v>
      </c>
      <c r="P36">
        <v>18</v>
      </c>
      <c r="Q36">
        <v>33</v>
      </c>
      <c r="R36">
        <v>47</v>
      </c>
      <c r="S36">
        <v>11</v>
      </c>
      <c r="T36">
        <v>91</v>
      </c>
      <c r="U36">
        <v>0</v>
      </c>
      <c r="V36">
        <v>33</v>
      </c>
      <c r="W36">
        <v>47</v>
      </c>
      <c r="X36">
        <v>11</v>
      </c>
      <c r="Y36">
        <v>1</v>
      </c>
      <c r="Z36">
        <v>76506.924278906503</v>
      </c>
      <c r="AA36">
        <v>19725.6231851015</v>
      </c>
      <c r="AB36">
        <v>18</v>
      </c>
      <c r="AC36">
        <v>242</v>
      </c>
      <c r="AD36">
        <v>66</v>
      </c>
      <c r="AE36">
        <v>93</v>
      </c>
      <c r="AF36">
        <v>139</v>
      </c>
      <c r="AG36">
        <v>10</v>
      </c>
      <c r="AH36">
        <v>242</v>
      </c>
      <c r="AI36">
        <v>66</v>
      </c>
      <c r="AJ36">
        <v>93</v>
      </c>
      <c r="AK36">
        <v>139</v>
      </c>
      <c r="AL36">
        <v>10</v>
      </c>
      <c r="AM36">
        <v>6</v>
      </c>
      <c r="AN36">
        <v>242214.696789682</v>
      </c>
      <c r="AO36">
        <v>61639.3227110714</v>
      </c>
      <c r="AP36">
        <v>0</v>
      </c>
      <c r="AQ36">
        <v>0.52276624999999999</v>
      </c>
      <c r="AR36">
        <v>0</v>
      </c>
      <c r="AS36">
        <v>7.5096180555555501</v>
      </c>
      <c r="AT36">
        <v>-1.8853009259259199</v>
      </c>
      <c r="AU36">
        <v>83</v>
      </c>
      <c r="AV36">
        <v>1</v>
      </c>
      <c r="AW36">
        <v>9</v>
      </c>
      <c r="AX36" s="24">
        <f t="shared" si="0"/>
        <v>0.52276624999999999</v>
      </c>
      <c r="AY36" s="24">
        <f t="shared" si="1"/>
        <v>0</v>
      </c>
      <c r="AZ36" s="24">
        <f t="shared" si="2"/>
        <v>1.2516030092592583</v>
      </c>
      <c r="BA36" s="24">
        <f t="shared" si="3"/>
        <v>0.3142168209876533</v>
      </c>
    </row>
    <row r="37" spans="1:53" x14ac:dyDescent="0.25">
      <c r="A37">
        <v>20160222</v>
      </c>
      <c r="B37">
        <v>284</v>
      </c>
      <c r="C37">
        <v>70</v>
      </c>
      <c r="D37">
        <v>164</v>
      </c>
      <c r="E37">
        <v>102</v>
      </c>
      <c r="F37">
        <v>18</v>
      </c>
      <c r="G37">
        <v>284</v>
      </c>
      <c r="H37">
        <v>40</v>
      </c>
      <c r="I37">
        <v>164</v>
      </c>
      <c r="J37">
        <v>102</v>
      </c>
      <c r="K37">
        <v>18</v>
      </c>
      <c r="L37">
        <v>270350.99507666897</v>
      </c>
      <c r="M37">
        <v>67651.589556900202</v>
      </c>
      <c r="N37">
        <v>30</v>
      </c>
      <c r="O37">
        <v>91</v>
      </c>
      <c r="P37">
        <v>30</v>
      </c>
      <c r="Q37">
        <v>58</v>
      </c>
      <c r="R37">
        <v>24</v>
      </c>
      <c r="S37">
        <v>9</v>
      </c>
      <c r="T37">
        <v>91</v>
      </c>
      <c r="U37">
        <v>0</v>
      </c>
      <c r="V37">
        <v>58</v>
      </c>
      <c r="W37">
        <v>24</v>
      </c>
      <c r="X37">
        <v>9</v>
      </c>
      <c r="Y37">
        <v>1</v>
      </c>
      <c r="Z37">
        <v>78528.055613008604</v>
      </c>
      <c r="AA37">
        <v>19907.525005170701</v>
      </c>
      <c r="AB37">
        <v>30</v>
      </c>
      <c r="AC37">
        <v>193</v>
      </c>
      <c r="AD37">
        <v>40</v>
      </c>
      <c r="AE37">
        <v>106</v>
      </c>
      <c r="AF37">
        <v>78</v>
      </c>
      <c r="AG37">
        <v>9</v>
      </c>
      <c r="AH37">
        <v>193</v>
      </c>
      <c r="AI37">
        <v>40</v>
      </c>
      <c r="AJ37">
        <v>106</v>
      </c>
      <c r="AK37">
        <v>78</v>
      </c>
      <c r="AL37">
        <v>9</v>
      </c>
      <c r="AM37">
        <v>6</v>
      </c>
      <c r="AN37">
        <v>191822.93946366099</v>
      </c>
      <c r="AO37">
        <v>47744.064551729498</v>
      </c>
      <c r="AP37">
        <v>0</v>
      </c>
      <c r="AQ37">
        <v>0.26973875000000003</v>
      </c>
      <c r="AR37">
        <v>0</v>
      </c>
      <c r="AS37">
        <v>4.8953645833333299</v>
      </c>
      <c r="AT37">
        <v>-1.7899710648148099</v>
      </c>
      <c r="AU37">
        <v>40</v>
      </c>
      <c r="AV37">
        <v>1</v>
      </c>
      <c r="AW37">
        <v>6</v>
      </c>
      <c r="AX37" s="24">
        <f t="shared" si="0"/>
        <v>0.26973875000000003</v>
      </c>
      <c r="AY37" s="24">
        <f t="shared" si="1"/>
        <v>0</v>
      </c>
      <c r="AZ37" s="24">
        <f t="shared" si="2"/>
        <v>0.81589409722222161</v>
      </c>
      <c r="BA37" s="24">
        <f t="shared" si="3"/>
        <v>0.29832851080246831</v>
      </c>
    </row>
    <row r="38" spans="1:53" x14ac:dyDescent="0.25">
      <c r="A38">
        <v>20160223</v>
      </c>
      <c r="B38">
        <v>209</v>
      </c>
      <c r="C38">
        <v>86</v>
      </c>
      <c r="D38">
        <v>89</v>
      </c>
      <c r="E38">
        <v>110</v>
      </c>
      <c r="F38">
        <v>10</v>
      </c>
      <c r="G38">
        <v>209</v>
      </c>
      <c r="H38">
        <v>56</v>
      </c>
      <c r="I38">
        <v>89</v>
      </c>
      <c r="J38">
        <v>110</v>
      </c>
      <c r="K38">
        <v>10</v>
      </c>
      <c r="L38">
        <v>162630.33968696199</v>
      </c>
      <c r="M38">
        <v>47156.730571826498</v>
      </c>
      <c r="N38">
        <v>30</v>
      </c>
      <c r="O38">
        <v>72</v>
      </c>
      <c r="P38">
        <v>41</v>
      </c>
      <c r="Q38">
        <v>32</v>
      </c>
      <c r="R38">
        <v>35</v>
      </c>
      <c r="S38">
        <v>5</v>
      </c>
      <c r="T38">
        <v>72</v>
      </c>
      <c r="U38">
        <v>11</v>
      </c>
      <c r="V38">
        <v>32</v>
      </c>
      <c r="W38">
        <v>35</v>
      </c>
      <c r="X38">
        <v>5</v>
      </c>
      <c r="Y38">
        <v>1</v>
      </c>
      <c r="Z38">
        <v>58618.1500040873</v>
      </c>
      <c r="AA38">
        <v>15355.6335003678</v>
      </c>
      <c r="AB38">
        <v>30</v>
      </c>
      <c r="AC38">
        <v>137</v>
      </c>
      <c r="AD38">
        <v>45</v>
      </c>
      <c r="AE38">
        <v>57</v>
      </c>
      <c r="AF38">
        <v>75</v>
      </c>
      <c r="AG38">
        <v>5</v>
      </c>
      <c r="AH38">
        <v>137</v>
      </c>
      <c r="AI38">
        <v>45</v>
      </c>
      <c r="AJ38">
        <v>57</v>
      </c>
      <c r="AK38">
        <v>75</v>
      </c>
      <c r="AL38">
        <v>5</v>
      </c>
      <c r="AM38">
        <v>5</v>
      </c>
      <c r="AN38">
        <v>104012.189682874</v>
      </c>
      <c r="AO38">
        <v>31801.097071458698</v>
      </c>
      <c r="AP38">
        <v>0</v>
      </c>
      <c r="AQ38">
        <v>0.24824499999999899</v>
      </c>
      <c r="AR38">
        <v>-3.5E-4</v>
      </c>
      <c r="AS38">
        <v>4.17075231481481</v>
      </c>
      <c r="AT38">
        <v>-2.1391840277777701</v>
      </c>
      <c r="AU38">
        <v>47</v>
      </c>
      <c r="AV38">
        <v>1</v>
      </c>
      <c r="AW38">
        <v>5</v>
      </c>
      <c r="AX38" s="24">
        <f t="shared" si="0"/>
        <v>0.24824499999999899</v>
      </c>
      <c r="AY38" s="24">
        <f t="shared" si="1"/>
        <v>3.5E-4</v>
      </c>
      <c r="AZ38" s="24">
        <f t="shared" si="2"/>
        <v>0.83415046296296202</v>
      </c>
      <c r="BA38" s="24">
        <f t="shared" si="3"/>
        <v>0.42783680555555403</v>
      </c>
    </row>
    <row r="39" spans="1:53" x14ac:dyDescent="0.25">
      <c r="A39">
        <v>20160224</v>
      </c>
      <c r="B39">
        <v>282</v>
      </c>
      <c r="C39">
        <v>88</v>
      </c>
      <c r="D39">
        <v>119</v>
      </c>
      <c r="E39">
        <v>148</v>
      </c>
      <c r="F39">
        <v>15</v>
      </c>
      <c r="G39">
        <v>282</v>
      </c>
      <c r="H39">
        <v>88</v>
      </c>
      <c r="I39">
        <v>119</v>
      </c>
      <c r="J39">
        <v>148</v>
      </c>
      <c r="K39">
        <v>15</v>
      </c>
      <c r="L39">
        <v>301791.04843033798</v>
      </c>
      <c r="M39">
        <v>72881.194358730398</v>
      </c>
      <c r="N39">
        <v>0</v>
      </c>
      <c r="O39">
        <v>81</v>
      </c>
      <c r="P39">
        <v>49</v>
      </c>
      <c r="Q39">
        <v>38</v>
      </c>
      <c r="R39">
        <v>42</v>
      </c>
      <c r="S39">
        <v>1</v>
      </c>
      <c r="T39">
        <v>81</v>
      </c>
      <c r="U39">
        <v>49</v>
      </c>
      <c r="V39">
        <v>38</v>
      </c>
      <c r="W39">
        <v>42</v>
      </c>
      <c r="X39">
        <v>1</v>
      </c>
      <c r="Y39">
        <v>2</v>
      </c>
      <c r="Z39">
        <v>148544.94000784901</v>
      </c>
      <c r="AA39">
        <v>29209.044600706398</v>
      </c>
      <c r="AB39">
        <v>0</v>
      </c>
      <c r="AC39">
        <v>201</v>
      </c>
      <c r="AD39">
        <v>39</v>
      </c>
      <c r="AE39">
        <v>81</v>
      </c>
      <c r="AF39">
        <v>106</v>
      </c>
      <c r="AG39">
        <v>14</v>
      </c>
      <c r="AH39">
        <v>201</v>
      </c>
      <c r="AI39">
        <v>39</v>
      </c>
      <c r="AJ39">
        <v>81</v>
      </c>
      <c r="AK39">
        <v>106</v>
      </c>
      <c r="AL39">
        <v>14</v>
      </c>
      <c r="AM39">
        <v>6</v>
      </c>
      <c r="AN39">
        <v>153246.10842248899</v>
      </c>
      <c r="AO39">
        <v>43672.149758024003</v>
      </c>
      <c r="AP39">
        <v>0</v>
      </c>
      <c r="AQ39">
        <v>1.0462087499999999</v>
      </c>
      <c r="AR39">
        <v>-6.1083749999999999E-2</v>
      </c>
      <c r="AS39">
        <v>6.7717361111111103</v>
      </c>
      <c r="AT39">
        <v>-0.43877893518518502</v>
      </c>
      <c r="AU39">
        <v>56</v>
      </c>
      <c r="AV39">
        <v>2</v>
      </c>
      <c r="AW39">
        <v>9</v>
      </c>
      <c r="AX39" s="24">
        <f t="shared" si="0"/>
        <v>0.52310437499999995</v>
      </c>
      <c r="AY39" s="24">
        <f t="shared" si="1"/>
        <v>3.0541875E-2</v>
      </c>
      <c r="AZ39" s="24">
        <f t="shared" si="2"/>
        <v>1.128622685185185</v>
      </c>
      <c r="BA39" s="24">
        <f t="shared" si="3"/>
        <v>7.3129822530864169E-2</v>
      </c>
    </row>
    <row r="40" spans="1:53" x14ac:dyDescent="0.25">
      <c r="A40">
        <v>20160225</v>
      </c>
      <c r="B40">
        <v>295</v>
      </c>
      <c r="C40">
        <v>60</v>
      </c>
      <c r="D40">
        <v>126</v>
      </c>
      <c r="E40">
        <v>155</v>
      </c>
      <c r="F40">
        <v>14</v>
      </c>
      <c r="G40">
        <v>295</v>
      </c>
      <c r="H40">
        <v>47</v>
      </c>
      <c r="I40">
        <v>126</v>
      </c>
      <c r="J40">
        <v>155</v>
      </c>
      <c r="K40">
        <v>14</v>
      </c>
      <c r="L40">
        <v>267747.59230731899</v>
      </c>
      <c r="M40">
        <v>69697.283307658698</v>
      </c>
      <c r="N40">
        <v>13</v>
      </c>
      <c r="O40">
        <v>97</v>
      </c>
      <c r="P40">
        <v>13</v>
      </c>
      <c r="Q40">
        <v>33</v>
      </c>
      <c r="R40">
        <v>58</v>
      </c>
      <c r="S40">
        <v>6</v>
      </c>
      <c r="T40">
        <v>97</v>
      </c>
      <c r="U40">
        <v>0</v>
      </c>
      <c r="V40">
        <v>33</v>
      </c>
      <c r="W40">
        <v>58</v>
      </c>
      <c r="X40">
        <v>6</v>
      </c>
      <c r="Y40">
        <v>1</v>
      </c>
      <c r="Z40">
        <v>74093.927786121596</v>
      </c>
      <c r="AA40">
        <v>20228.4535007509</v>
      </c>
      <c r="AB40">
        <v>13</v>
      </c>
      <c r="AC40">
        <v>198</v>
      </c>
      <c r="AD40">
        <v>47</v>
      </c>
      <c r="AE40">
        <v>93</v>
      </c>
      <c r="AF40">
        <v>97</v>
      </c>
      <c r="AG40">
        <v>8</v>
      </c>
      <c r="AH40">
        <v>198</v>
      </c>
      <c r="AI40">
        <v>47</v>
      </c>
      <c r="AJ40">
        <v>93</v>
      </c>
      <c r="AK40">
        <v>97</v>
      </c>
      <c r="AL40">
        <v>8</v>
      </c>
      <c r="AM40">
        <v>6</v>
      </c>
      <c r="AN40">
        <v>193653.664521197</v>
      </c>
      <c r="AO40">
        <v>49468.829806907699</v>
      </c>
      <c r="AP40">
        <v>0</v>
      </c>
      <c r="AQ40">
        <v>0.79121125000000003</v>
      </c>
      <c r="AR40">
        <v>0</v>
      </c>
      <c r="AS40">
        <v>5.6044965277777701</v>
      </c>
      <c r="AT40">
        <v>-0.79851273148148105</v>
      </c>
      <c r="AU40">
        <v>62</v>
      </c>
      <c r="AV40">
        <v>1</v>
      </c>
      <c r="AW40">
        <v>7</v>
      </c>
      <c r="AX40" s="24">
        <f t="shared" si="0"/>
        <v>0.79121125000000003</v>
      </c>
      <c r="AY40" s="24">
        <f t="shared" si="1"/>
        <v>0</v>
      </c>
      <c r="AZ40" s="24">
        <f t="shared" si="2"/>
        <v>0.93408275462962831</v>
      </c>
      <c r="BA40" s="24">
        <f t="shared" si="3"/>
        <v>0.13308545524691351</v>
      </c>
    </row>
    <row r="41" spans="1:53" x14ac:dyDescent="0.25">
      <c r="A41">
        <v>20160226</v>
      </c>
      <c r="B41">
        <v>277</v>
      </c>
      <c r="C41">
        <v>79</v>
      </c>
      <c r="D41">
        <v>117</v>
      </c>
      <c r="E41">
        <v>147</v>
      </c>
      <c r="F41">
        <v>13</v>
      </c>
      <c r="G41">
        <v>277</v>
      </c>
      <c r="H41">
        <v>79</v>
      </c>
      <c r="I41">
        <v>117</v>
      </c>
      <c r="J41">
        <v>147</v>
      </c>
      <c r="K41">
        <v>13</v>
      </c>
      <c r="L41">
        <v>305256.62388873502</v>
      </c>
      <c r="M41">
        <v>74873.0961499861</v>
      </c>
      <c r="N41">
        <v>0</v>
      </c>
      <c r="O41">
        <v>88</v>
      </c>
      <c r="P41">
        <v>30</v>
      </c>
      <c r="Q41">
        <v>45</v>
      </c>
      <c r="R41">
        <v>38</v>
      </c>
      <c r="S41">
        <v>5</v>
      </c>
      <c r="T41">
        <v>88</v>
      </c>
      <c r="U41">
        <v>30</v>
      </c>
      <c r="V41">
        <v>45</v>
      </c>
      <c r="W41">
        <v>38</v>
      </c>
      <c r="X41">
        <v>5</v>
      </c>
      <c r="Y41">
        <v>2</v>
      </c>
      <c r="Z41">
        <v>118818.601580124</v>
      </c>
      <c r="AA41">
        <v>26893.674142211199</v>
      </c>
      <c r="AB41">
        <v>0</v>
      </c>
      <c r="AC41">
        <v>189</v>
      </c>
      <c r="AD41">
        <v>49</v>
      </c>
      <c r="AE41">
        <v>72</v>
      </c>
      <c r="AF41">
        <v>109</v>
      </c>
      <c r="AG41">
        <v>8</v>
      </c>
      <c r="AH41">
        <v>189</v>
      </c>
      <c r="AI41">
        <v>49</v>
      </c>
      <c r="AJ41">
        <v>72</v>
      </c>
      <c r="AK41">
        <v>109</v>
      </c>
      <c r="AL41">
        <v>8</v>
      </c>
      <c r="AM41">
        <v>6</v>
      </c>
      <c r="AN41">
        <v>186438.02230861</v>
      </c>
      <c r="AO41">
        <v>47979.422007774898</v>
      </c>
      <c r="AP41">
        <v>0</v>
      </c>
      <c r="AQ41">
        <v>0.36630000000000001</v>
      </c>
      <c r="AR41">
        <v>-2.1587499999999999E-2</v>
      </c>
      <c r="AS41">
        <v>6.2340104166666599</v>
      </c>
      <c r="AT41">
        <v>-1.9610358796296301</v>
      </c>
      <c r="AU41">
        <v>56</v>
      </c>
      <c r="AV41">
        <v>2</v>
      </c>
      <c r="AW41">
        <v>7</v>
      </c>
      <c r="AX41" s="24">
        <f t="shared" si="0"/>
        <v>0.18315000000000001</v>
      </c>
      <c r="AY41" s="24">
        <f t="shared" si="1"/>
        <v>1.079375E-2</v>
      </c>
      <c r="AZ41" s="24">
        <f t="shared" si="2"/>
        <v>1.0390017361111099</v>
      </c>
      <c r="BA41" s="24">
        <f t="shared" si="3"/>
        <v>0.32683931327160504</v>
      </c>
    </row>
    <row r="42" spans="1:53" x14ac:dyDescent="0.25">
      <c r="A42">
        <v>20160229</v>
      </c>
      <c r="B42">
        <v>347</v>
      </c>
      <c r="C42">
        <v>74</v>
      </c>
      <c r="D42">
        <v>153</v>
      </c>
      <c r="E42">
        <v>155</v>
      </c>
      <c r="F42">
        <v>39</v>
      </c>
      <c r="G42">
        <v>347</v>
      </c>
      <c r="H42">
        <v>58</v>
      </c>
      <c r="I42">
        <v>153</v>
      </c>
      <c r="J42">
        <v>155</v>
      </c>
      <c r="K42">
        <v>39</v>
      </c>
      <c r="L42">
        <v>271852.79075973399</v>
      </c>
      <c r="M42">
        <v>77986.751168375995</v>
      </c>
      <c r="N42">
        <v>16</v>
      </c>
      <c r="O42">
        <v>111</v>
      </c>
      <c r="P42">
        <v>16</v>
      </c>
      <c r="Q42">
        <v>49</v>
      </c>
      <c r="R42">
        <v>49</v>
      </c>
      <c r="S42">
        <v>13</v>
      </c>
      <c r="T42">
        <v>111</v>
      </c>
      <c r="U42">
        <v>0</v>
      </c>
      <c r="V42">
        <v>49</v>
      </c>
      <c r="W42">
        <v>49</v>
      </c>
      <c r="X42">
        <v>13</v>
      </c>
      <c r="Y42">
        <v>1</v>
      </c>
      <c r="Z42">
        <v>81741.844275707903</v>
      </c>
      <c r="AA42">
        <v>22596.765984813701</v>
      </c>
      <c r="AB42">
        <v>16</v>
      </c>
      <c r="AC42">
        <v>236</v>
      </c>
      <c r="AD42">
        <v>58</v>
      </c>
      <c r="AE42">
        <v>104</v>
      </c>
      <c r="AF42">
        <v>106</v>
      </c>
      <c r="AG42">
        <v>26</v>
      </c>
      <c r="AH42">
        <v>236</v>
      </c>
      <c r="AI42">
        <v>58</v>
      </c>
      <c r="AJ42">
        <v>104</v>
      </c>
      <c r="AK42">
        <v>106</v>
      </c>
      <c r="AL42">
        <v>26</v>
      </c>
      <c r="AM42">
        <v>6</v>
      </c>
      <c r="AN42">
        <v>190110.946484026</v>
      </c>
      <c r="AO42">
        <v>55389.985183562298</v>
      </c>
      <c r="AP42">
        <v>0</v>
      </c>
      <c r="AQ42">
        <v>0.28722249999999999</v>
      </c>
      <c r="AR42">
        <v>0</v>
      </c>
      <c r="AS42">
        <v>7.5920428240740696</v>
      </c>
      <c r="AT42">
        <v>-2.2073206018518499</v>
      </c>
      <c r="AU42">
        <v>71</v>
      </c>
      <c r="AV42">
        <v>1</v>
      </c>
      <c r="AW42">
        <v>10</v>
      </c>
      <c r="AX42" s="24">
        <f t="shared" si="0"/>
        <v>0.28722249999999999</v>
      </c>
      <c r="AY42" s="24">
        <f t="shared" si="1"/>
        <v>0</v>
      </c>
      <c r="AZ42" s="24">
        <f t="shared" si="2"/>
        <v>1.2653404706790117</v>
      </c>
      <c r="BA42" s="24">
        <f t="shared" si="3"/>
        <v>0.36788676697530831</v>
      </c>
    </row>
    <row r="43" spans="1:53" x14ac:dyDescent="0.25">
      <c r="A43">
        <v>20160301</v>
      </c>
      <c r="B43">
        <v>319</v>
      </c>
      <c r="C43">
        <v>77</v>
      </c>
      <c r="D43">
        <v>132</v>
      </c>
      <c r="E43">
        <v>175</v>
      </c>
      <c r="F43">
        <v>12</v>
      </c>
      <c r="G43">
        <v>319</v>
      </c>
      <c r="H43">
        <v>77</v>
      </c>
      <c r="I43">
        <v>132</v>
      </c>
      <c r="J43">
        <v>175</v>
      </c>
      <c r="K43">
        <v>12</v>
      </c>
      <c r="L43">
        <v>327072.39513438201</v>
      </c>
      <c r="M43">
        <v>81636.515562094399</v>
      </c>
      <c r="N43">
        <v>0</v>
      </c>
      <c r="O43">
        <v>101</v>
      </c>
      <c r="P43">
        <v>29</v>
      </c>
      <c r="Q43">
        <v>36</v>
      </c>
      <c r="R43">
        <v>60</v>
      </c>
      <c r="S43">
        <v>5</v>
      </c>
      <c r="T43">
        <v>101</v>
      </c>
      <c r="U43">
        <v>29</v>
      </c>
      <c r="V43">
        <v>36</v>
      </c>
      <c r="W43">
        <v>60</v>
      </c>
      <c r="X43">
        <v>5</v>
      </c>
      <c r="Y43">
        <v>2</v>
      </c>
      <c r="Z43">
        <v>108532.674315104</v>
      </c>
      <c r="AA43">
        <v>27407.940688359398</v>
      </c>
      <c r="AB43">
        <v>0</v>
      </c>
      <c r="AC43">
        <v>218</v>
      </c>
      <c r="AD43">
        <v>48</v>
      </c>
      <c r="AE43">
        <v>96</v>
      </c>
      <c r="AF43">
        <v>115</v>
      </c>
      <c r="AG43">
        <v>7</v>
      </c>
      <c r="AH43">
        <v>218</v>
      </c>
      <c r="AI43">
        <v>48</v>
      </c>
      <c r="AJ43">
        <v>96</v>
      </c>
      <c r="AK43">
        <v>115</v>
      </c>
      <c r="AL43">
        <v>7</v>
      </c>
      <c r="AM43">
        <v>6</v>
      </c>
      <c r="AN43">
        <v>218539.72081927801</v>
      </c>
      <c r="AO43">
        <v>54228.574873735</v>
      </c>
      <c r="AP43">
        <v>0</v>
      </c>
      <c r="AQ43">
        <v>0.44092750000000003</v>
      </c>
      <c r="AR43">
        <v>-6.3737500000000002E-2</v>
      </c>
      <c r="AS43">
        <v>5.95238425925925</v>
      </c>
      <c r="AT43">
        <v>-0.85797453703703597</v>
      </c>
      <c r="AU43">
        <v>73</v>
      </c>
      <c r="AV43">
        <v>2</v>
      </c>
      <c r="AW43">
        <v>7</v>
      </c>
      <c r="AX43" s="24">
        <f t="shared" si="0"/>
        <v>0.22046375000000001</v>
      </c>
      <c r="AY43" s="24">
        <f t="shared" si="1"/>
        <v>3.1868750000000001E-2</v>
      </c>
      <c r="AZ43" s="24">
        <f t="shared" si="2"/>
        <v>0.99206404320987496</v>
      </c>
      <c r="BA43" s="24">
        <f t="shared" si="3"/>
        <v>0.14299575617283933</v>
      </c>
    </row>
    <row r="44" spans="1:53" x14ac:dyDescent="0.25">
      <c r="A44">
        <v>20160302</v>
      </c>
      <c r="B44">
        <v>244</v>
      </c>
      <c r="C44">
        <v>53</v>
      </c>
      <c r="D44">
        <v>117</v>
      </c>
      <c r="E44">
        <v>121</v>
      </c>
      <c r="F44">
        <v>6</v>
      </c>
      <c r="G44">
        <v>244</v>
      </c>
      <c r="H44">
        <v>53</v>
      </c>
      <c r="I44">
        <v>117</v>
      </c>
      <c r="J44">
        <v>121</v>
      </c>
      <c r="K44">
        <v>6</v>
      </c>
      <c r="L44">
        <v>284442.28734020499</v>
      </c>
      <c r="M44">
        <v>61959.8058606185</v>
      </c>
      <c r="N44">
        <v>0</v>
      </c>
      <c r="O44">
        <v>86</v>
      </c>
      <c r="P44">
        <v>13</v>
      </c>
      <c r="Q44">
        <v>40</v>
      </c>
      <c r="R44">
        <v>44</v>
      </c>
      <c r="S44">
        <v>2</v>
      </c>
      <c r="T44">
        <v>86</v>
      </c>
      <c r="U44">
        <v>13</v>
      </c>
      <c r="V44">
        <v>40</v>
      </c>
      <c r="W44">
        <v>44</v>
      </c>
      <c r="X44">
        <v>2</v>
      </c>
      <c r="Y44">
        <v>2</v>
      </c>
      <c r="Z44">
        <v>130141.622142736</v>
      </c>
      <c r="AA44">
        <v>23832.745992846201</v>
      </c>
      <c r="AB44">
        <v>0</v>
      </c>
      <c r="AC44">
        <v>158</v>
      </c>
      <c r="AD44">
        <v>40</v>
      </c>
      <c r="AE44">
        <v>77</v>
      </c>
      <c r="AF44">
        <v>77</v>
      </c>
      <c r="AG44">
        <v>4</v>
      </c>
      <c r="AH44">
        <v>158</v>
      </c>
      <c r="AI44">
        <v>40</v>
      </c>
      <c r="AJ44">
        <v>77</v>
      </c>
      <c r="AK44">
        <v>77</v>
      </c>
      <c r="AL44">
        <v>4</v>
      </c>
      <c r="AM44">
        <v>4</v>
      </c>
      <c r="AN44">
        <v>154300.665197469</v>
      </c>
      <c r="AO44">
        <v>38127.059867772201</v>
      </c>
      <c r="AP44">
        <v>0</v>
      </c>
      <c r="AQ44">
        <v>0.39691874999999999</v>
      </c>
      <c r="AR44">
        <v>-4.7124999999999997E-3</v>
      </c>
      <c r="AS44">
        <v>3.0014062500000001</v>
      </c>
      <c r="AT44">
        <v>-1.43729166666666</v>
      </c>
      <c r="AU44">
        <v>44</v>
      </c>
      <c r="AV44">
        <v>2</v>
      </c>
      <c r="AW44">
        <v>4</v>
      </c>
      <c r="AX44" s="24">
        <f t="shared" si="0"/>
        <v>0.19845937499999999</v>
      </c>
      <c r="AY44" s="24">
        <f t="shared" si="1"/>
        <v>2.3562499999999998E-3</v>
      </c>
      <c r="AZ44" s="24">
        <f t="shared" si="2"/>
        <v>0.75035156250000001</v>
      </c>
      <c r="BA44" s="24">
        <f t="shared" si="3"/>
        <v>0.35932291666666499</v>
      </c>
    </row>
    <row r="45" spans="1:53" x14ac:dyDescent="0.25">
      <c r="A45">
        <v>20160303</v>
      </c>
      <c r="B45">
        <v>286</v>
      </c>
      <c r="C45">
        <v>66</v>
      </c>
      <c r="D45">
        <v>97</v>
      </c>
      <c r="E45">
        <v>169</v>
      </c>
      <c r="F45">
        <v>20</v>
      </c>
      <c r="G45">
        <v>286</v>
      </c>
      <c r="H45">
        <v>66</v>
      </c>
      <c r="I45">
        <v>97</v>
      </c>
      <c r="J45">
        <v>169</v>
      </c>
      <c r="K45">
        <v>20</v>
      </c>
      <c r="L45">
        <v>321603.69281631103</v>
      </c>
      <c r="M45">
        <v>75984.332353467995</v>
      </c>
      <c r="N45">
        <v>0</v>
      </c>
      <c r="O45">
        <v>85</v>
      </c>
      <c r="P45">
        <v>8</v>
      </c>
      <c r="Q45">
        <v>29</v>
      </c>
      <c r="R45">
        <v>47</v>
      </c>
      <c r="S45">
        <v>9</v>
      </c>
      <c r="T45">
        <v>85</v>
      </c>
      <c r="U45">
        <v>8</v>
      </c>
      <c r="V45">
        <v>29</v>
      </c>
      <c r="W45">
        <v>47</v>
      </c>
      <c r="X45">
        <v>9</v>
      </c>
      <c r="Y45">
        <v>2</v>
      </c>
      <c r="Z45">
        <v>108719.983027739</v>
      </c>
      <c r="AA45">
        <v>22984.798472496499</v>
      </c>
      <c r="AB45">
        <v>0</v>
      </c>
      <c r="AC45">
        <v>201</v>
      </c>
      <c r="AD45">
        <v>58</v>
      </c>
      <c r="AE45">
        <v>68</v>
      </c>
      <c r="AF45">
        <v>122</v>
      </c>
      <c r="AG45">
        <v>11</v>
      </c>
      <c r="AH45">
        <v>201</v>
      </c>
      <c r="AI45">
        <v>58</v>
      </c>
      <c r="AJ45">
        <v>68</v>
      </c>
      <c r="AK45">
        <v>122</v>
      </c>
      <c r="AL45">
        <v>11</v>
      </c>
      <c r="AM45">
        <v>6</v>
      </c>
      <c r="AN45">
        <v>212883.70978857201</v>
      </c>
      <c r="AO45">
        <v>52999.533880971401</v>
      </c>
      <c r="AP45">
        <v>0</v>
      </c>
      <c r="AQ45">
        <v>0.74778500000000003</v>
      </c>
      <c r="AR45">
        <v>-1.25E-4</v>
      </c>
      <c r="AS45">
        <v>6.7597743055555499</v>
      </c>
      <c r="AT45">
        <v>-2.3897916666666599</v>
      </c>
      <c r="AU45">
        <v>76</v>
      </c>
      <c r="AV45">
        <v>2</v>
      </c>
      <c r="AW45">
        <v>8</v>
      </c>
      <c r="AX45" s="24">
        <f t="shared" si="0"/>
        <v>0.37389250000000002</v>
      </c>
      <c r="AY45" s="24">
        <f t="shared" si="1"/>
        <v>6.2500000000000001E-5</v>
      </c>
      <c r="AZ45" s="24">
        <f t="shared" si="2"/>
        <v>1.1266290509259249</v>
      </c>
      <c r="BA45" s="24">
        <f t="shared" si="3"/>
        <v>0.39829861111110998</v>
      </c>
    </row>
    <row r="46" spans="1:53" x14ac:dyDescent="0.25">
      <c r="A46">
        <v>20160304</v>
      </c>
      <c r="B46">
        <v>346</v>
      </c>
      <c r="C46">
        <v>74</v>
      </c>
      <c r="D46">
        <v>154</v>
      </c>
      <c r="E46">
        <v>173</v>
      </c>
      <c r="F46">
        <v>19</v>
      </c>
      <c r="G46">
        <v>346</v>
      </c>
      <c r="H46">
        <v>74</v>
      </c>
      <c r="I46">
        <v>154</v>
      </c>
      <c r="J46">
        <v>173</v>
      </c>
      <c r="K46">
        <v>19</v>
      </c>
      <c r="L46">
        <v>380966.07237261097</v>
      </c>
      <c r="M46">
        <v>89606.946513535004</v>
      </c>
      <c r="N46">
        <v>0</v>
      </c>
      <c r="O46">
        <v>111</v>
      </c>
      <c r="P46">
        <v>21</v>
      </c>
      <c r="Q46">
        <v>50</v>
      </c>
      <c r="R46">
        <v>56</v>
      </c>
      <c r="S46">
        <v>5</v>
      </c>
      <c r="T46">
        <v>111</v>
      </c>
      <c r="U46">
        <v>21</v>
      </c>
      <c r="V46">
        <v>50</v>
      </c>
      <c r="W46">
        <v>56</v>
      </c>
      <c r="X46">
        <v>5</v>
      </c>
      <c r="Y46">
        <v>2</v>
      </c>
      <c r="Z46">
        <v>168004.321828535</v>
      </c>
      <c r="AA46">
        <v>33000.388964568199</v>
      </c>
      <c r="AB46">
        <v>0</v>
      </c>
      <c r="AC46">
        <v>235</v>
      </c>
      <c r="AD46">
        <v>53</v>
      </c>
      <c r="AE46">
        <v>104</v>
      </c>
      <c r="AF46">
        <v>117</v>
      </c>
      <c r="AG46">
        <v>14</v>
      </c>
      <c r="AH46">
        <v>235</v>
      </c>
      <c r="AI46">
        <v>53</v>
      </c>
      <c r="AJ46">
        <v>104</v>
      </c>
      <c r="AK46">
        <v>117</v>
      </c>
      <c r="AL46">
        <v>14</v>
      </c>
      <c r="AM46">
        <v>6</v>
      </c>
      <c r="AN46">
        <v>212961.750544076</v>
      </c>
      <c r="AO46">
        <v>56606.557548966797</v>
      </c>
      <c r="AP46">
        <v>0</v>
      </c>
      <c r="AQ46">
        <v>0.29322625000000002</v>
      </c>
      <c r="AR46">
        <v>-6.7667500000000005E-2</v>
      </c>
      <c r="AS46">
        <v>6.7396817129629598</v>
      </c>
      <c r="AT46">
        <v>-1.7531597222222199</v>
      </c>
      <c r="AU46">
        <v>81</v>
      </c>
      <c r="AV46">
        <v>2</v>
      </c>
      <c r="AW46">
        <v>9</v>
      </c>
      <c r="AX46" s="24">
        <f t="shared" si="0"/>
        <v>0.14661312500000001</v>
      </c>
      <c r="AY46" s="24">
        <f t="shared" si="1"/>
        <v>3.3833750000000003E-2</v>
      </c>
      <c r="AZ46" s="24">
        <f t="shared" si="2"/>
        <v>1.1232802854938266</v>
      </c>
      <c r="BA46" s="24">
        <f t="shared" si="3"/>
        <v>0.29219328703703668</v>
      </c>
    </row>
    <row r="47" spans="1:53" x14ac:dyDescent="0.25">
      <c r="A47">
        <v>20160307</v>
      </c>
      <c r="B47">
        <v>407</v>
      </c>
      <c r="C47">
        <v>72</v>
      </c>
      <c r="D47">
        <v>185</v>
      </c>
      <c r="E47">
        <v>190</v>
      </c>
      <c r="F47">
        <v>32</v>
      </c>
      <c r="G47">
        <v>407</v>
      </c>
      <c r="H47">
        <v>72</v>
      </c>
      <c r="I47">
        <v>185</v>
      </c>
      <c r="J47">
        <v>190</v>
      </c>
      <c r="K47">
        <v>32</v>
      </c>
      <c r="L47">
        <v>453865.924057308</v>
      </c>
      <c r="M47">
        <v>103247.933165157</v>
      </c>
      <c r="N47">
        <v>0</v>
      </c>
      <c r="O47">
        <v>136</v>
      </c>
      <c r="P47">
        <v>13</v>
      </c>
      <c r="Q47">
        <v>73</v>
      </c>
      <c r="R47">
        <v>49</v>
      </c>
      <c r="S47">
        <v>14</v>
      </c>
      <c r="T47">
        <v>136</v>
      </c>
      <c r="U47">
        <v>13</v>
      </c>
      <c r="V47">
        <v>73</v>
      </c>
      <c r="W47">
        <v>49</v>
      </c>
      <c r="X47">
        <v>14</v>
      </c>
      <c r="Y47">
        <v>2</v>
      </c>
      <c r="Z47">
        <v>183867.16281307701</v>
      </c>
      <c r="AA47">
        <v>36468.044653176898</v>
      </c>
      <c r="AB47">
        <v>0</v>
      </c>
      <c r="AC47">
        <v>271</v>
      </c>
      <c r="AD47">
        <v>59</v>
      </c>
      <c r="AE47">
        <v>112</v>
      </c>
      <c r="AF47">
        <v>141</v>
      </c>
      <c r="AG47">
        <v>18</v>
      </c>
      <c r="AH47">
        <v>271</v>
      </c>
      <c r="AI47">
        <v>59</v>
      </c>
      <c r="AJ47">
        <v>112</v>
      </c>
      <c r="AK47">
        <v>141</v>
      </c>
      <c r="AL47">
        <v>18</v>
      </c>
      <c r="AM47">
        <v>6</v>
      </c>
      <c r="AN47">
        <v>269998.76124423102</v>
      </c>
      <c r="AO47">
        <v>66779.888511980796</v>
      </c>
      <c r="AP47">
        <v>0</v>
      </c>
      <c r="AQ47">
        <v>0.5738375</v>
      </c>
      <c r="AR47">
        <v>-9.9624999999999905E-3</v>
      </c>
      <c r="AS47">
        <v>7.8259895833333397</v>
      </c>
      <c r="AT47">
        <v>-2.1257233796296302</v>
      </c>
      <c r="AU47">
        <v>71</v>
      </c>
      <c r="AV47">
        <v>2</v>
      </c>
      <c r="AW47">
        <v>9</v>
      </c>
      <c r="AX47" s="24">
        <f t="shared" si="0"/>
        <v>0.28691875</v>
      </c>
      <c r="AY47" s="24">
        <f t="shared" si="1"/>
        <v>4.9812499999999952E-3</v>
      </c>
      <c r="AZ47" s="24">
        <f t="shared" si="2"/>
        <v>1.3043315972222234</v>
      </c>
      <c r="BA47" s="24">
        <f t="shared" si="3"/>
        <v>0.35428722993827172</v>
      </c>
    </row>
    <row r="48" spans="1:53" x14ac:dyDescent="0.25">
      <c r="A48">
        <v>20160308</v>
      </c>
      <c r="B48">
        <v>285</v>
      </c>
      <c r="C48">
        <v>81</v>
      </c>
      <c r="D48">
        <v>148</v>
      </c>
      <c r="E48">
        <v>131</v>
      </c>
      <c r="F48">
        <v>6</v>
      </c>
      <c r="G48">
        <v>285</v>
      </c>
      <c r="H48">
        <v>81</v>
      </c>
      <c r="I48">
        <v>148</v>
      </c>
      <c r="J48">
        <v>131</v>
      </c>
      <c r="K48">
        <v>6</v>
      </c>
      <c r="L48">
        <v>394679.33786182897</v>
      </c>
      <c r="M48">
        <v>84001.140407564599</v>
      </c>
      <c r="N48">
        <v>0</v>
      </c>
      <c r="O48">
        <v>96</v>
      </c>
      <c r="P48">
        <v>23</v>
      </c>
      <c r="Q48">
        <v>62</v>
      </c>
      <c r="R48">
        <v>32</v>
      </c>
      <c r="S48">
        <v>2</v>
      </c>
      <c r="T48">
        <v>96</v>
      </c>
      <c r="U48">
        <v>23</v>
      </c>
      <c r="V48">
        <v>62</v>
      </c>
      <c r="W48">
        <v>32</v>
      </c>
      <c r="X48">
        <v>2</v>
      </c>
      <c r="Y48">
        <v>2</v>
      </c>
      <c r="Z48">
        <v>203297.12703277401</v>
      </c>
      <c r="AA48">
        <v>34616.741432949697</v>
      </c>
      <c r="AB48">
        <v>0</v>
      </c>
      <c r="AC48">
        <v>189</v>
      </c>
      <c r="AD48">
        <v>58</v>
      </c>
      <c r="AE48">
        <v>86</v>
      </c>
      <c r="AF48">
        <v>99</v>
      </c>
      <c r="AG48">
        <v>4</v>
      </c>
      <c r="AH48">
        <v>189</v>
      </c>
      <c r="AI48">
        <v>58</v>
      </c>
      <c r="AJ48">
        <v>86</v>
      </c>
      <c r="AK48">
        <v>99</v>
      </c>
      <c r="AL48">
        <v>4</v>
      </c>
      <c r="AM48">
        <v>6</v>
      </c>
      <c r="AN48">
        <v>191382.21082905401</v>
      </c>
      <c r="AO48">
        <v>49384.398974614902</v>
      </c>
      <c r="AP48">
        <v>0</v>
      </c>
      <c r="AQ48">
        <v>0.29214000000000001</v>
      </c>
      <c r="AR48">
        <v>-0.121375</v>
      </c>
      <c r="AS48">
        <v>4.9250868055555497</v>
      </c>
      <c r="AT48">
        <v>-1.86586805555555</v>
      </c>
      <c r="AU48">
        <v>67</v>
      </c>
      <c r="AV48">
        <v>2</v>
      </c>
      <c r="AW48">
        <v>6</v>
      </c>
      <c r="AX48" s="24">
        <f t="shared" si="0"/>
        <v>0.14607000000000001</v>
      </c>
      <c r="AY48" s="24">
        <f t="shared" si="1"/>
        <v>6.0687499999999998E-2</v>
      </c>
      <c r="AZ48" s="24">
        <f t="shared" si="2"/>
        <v>0.82084780092592491</v>
      </c>
      <c r="BA48" s="24">
        <f t="shared" si="3"/>
        <v>0.31097800925925834</v>
      </c>
    </row>
    <row r="49" spans="1:53" x14ac:dyDescent="0.25">
      <c r="A49">
        <v>20160309</v>
      </c>
      <c r="B49">
        <v>363</v>
      </c>
      <c r="C49">
        <v>66</v>
      </c>
      <c r="D49">
        <v>139</v>
      </c>
      <c r="E49">
        <v>202</v>
      </c>
      <c r="F49">
        <v>22</v>
      </c>
      <c r="G49">
        <v>363</v>
      </c>
      <c r="H49">
        <v>66</v>
      </c>
      <c r="I49">
        <v>139</v>
      </c>
      <c r="J49">
        <v>202</v>
      </c>
      <c r="K49">
        <v>22</v>
      </c>
      <c r="L49">
        <v>477811.05197475298</v>
      </c>
      <c r="M49">
        <v>99402.994677727795</v>
      </c>
      <c r="N49">
        <v>0</v>
      </c>
      <c r="O49">
        <v>103</v>
      </c>
      <c r="P49">
        <v>15</v>
      </c>
      <c r="Q49">
        <v>48</v>
      </c>
      <c r="R49">
        <v>51</v>
      </c>
      <c r="S49">
        <v>4</v>
      </c>
      <c r="T49">
        <v>103</v>
      </c>
      <c r="U49">
        <v>15</v>
      </c>
      <c r="V49">
        <v>48</v>
      </c>
      <c r="W49">
        <v>51</v>
      </c>
      <c r="X49">
        <v>4</v>
      </c>
      <c r="Y49">
        <v>2</v>
      </c>
      <c r="Z49">
        <v>141828.90443605901</v>
      </c>
      <c r="AA49">
        <v>28964.601399245301</v>
      </c>
      <c r="AB49">
        <v>0</v>
      </c>
      <c r="AC49">
        <v>260</v>
      </c>
      <c r="AD49">
        <v>51</v>
      </c>
      <c r="AE49">
        <v>91</v>
      </c>
      <c r="AF49">
        <v>151</v>
      </c>
      <c r="AG49">
        <v>18</v>
      </c>
      <c r="AH49">
        <v>260</v>
      </c>
      <c r="AI49">
        <v>51</v>
      </c>
      <c r="AJ49">
        <v>91</v>
      </c>
      <c r="AK49">
        <v>151</v>
      </c>
      <c r="AL49">
        <v>18</v>
      </c>
      <c r="AM49">
        <v>6</v>
      </c>
      <c r="AN49">
        <v>335982.14753869397</v>
      </c>
      <c r="AO49">
        <v>70438.393278482501</v>
      </c>
      <c r="AP49">
        <v>0</v>
      </c>
      <c r="AQ49">
        <v>0.28558375000000003</v>
      </c>
      <c r="AR49">
        <v>-4.1000000000000003E-3</v>
      </c>
      <c r="AS49">
        <v>7.6444444444444404</v>
      </c>
      <c r="AT49">
        <v>-1.3559490740740701</v>
      </c>
      <c r="AU49">
        <v>73</v>
      </c>
      <c r="AV49">
        <v>2</v>
      </c>
      <c r="AW49">
        <v>9</v>
      </c>
      <c r="AX49" s="24">
        <f t="shared" si="0"/>
        <v>0.14279187500000001</v>
      </c>
      <c r="AY49" s="24">
        <f t="shared" si="1"/>
        <v>2.0500000000000002E-3</v>
      </c>
      <c r="AZ49" s="24">
        <f t="shared" si="2"/>
        <v>1.2740740740740735</v>
      </c>
      <c r="BA49" s="24">
        <f t="shared" si="3"/>
        <v>0.22599151234567835</v>
      </c>
    </row>
    <row r="50" spans="1:53" x14ac:dyDescent="0.25">
      <c r="A50">
        <v>20160310</v>
      </c>
      <c r="B50">
        <v>365</v>
      </c>
      <c r="C50">
        <v>71</v>
      </c>
      <c r="D50">
        <v>149</v>
      </c>
      <c r="E50">
        <v>206</v>
      </c>
      <c r="F50">
        <v>10</v>
      </c>
      <c r="G50">
        <v>365</v>
      </c>
      <c r="H50">
        <v>71</v>
      </c>
      <c r="I50">
        <v>149</v>
      </c>
      <c r="J50">
        <v>206</v>
      </c>
      <c r="K50">
        <v>10</v>
      </c>
      <c r="L50">
        <v>365112.94963012403</v>
      </c>
      <c r="M50">
        <v>89980.1654667111</v>
      </c>
      <c r="N50">
        <v>0</v>
      </c>
      <c r="O50">
        <v>93</v>
      </c>
      <c r="P50">
        <v>15</v>
      </c>
      <c r="Q50">
        <v>32</v>
      </c>
      <c r="R50">
        <v>56</v>
      </c>
      <c r="S50">
        <v>5</v>
      </c>
      <c r="T50">
        <v>93</v>
      </c>
      <c r="U50">
        <v>15</v>
      </c>
      <c r="V50">
        <v>32</v>
      </c>
      <c r="W50">
        <v>56</v>
      </c>
      <c r="X50">
        <v>5</v>
      </c>
      <c r="Y50">
        <v>2</v>
      </c>
      <c r="Z50">
        <v>110905.091210281</v>
      </c>
      <c r="AA50">
        <v>24981.458208925302</v>
      </c>
      <c r="AB50">
        <v>0</v>
      </c>
      <c r="AC50">
        <v>272</v>
      </c>
      <c r="AD50">
        <v>56</v>
      </c>
      <c r="AE50">
        <v>117</v>
      </c>
      <c r="AF50">
        <v>150</v>
      </c>
      <c r="AG50">
        <v>5</v>
      </c>
      <c r="AH50">
        <v>272</v>
      </c>
      <c r="AI50">
        <v>56</v>
      </c>
      <c r="AJ50">
        <v>117</v>
      </c>
      <c r="AK50">
        <v>150</v>
      </c>
      <c r="AL50">
        <v>5</v>
      </c>
      <c r="AM50">
        <v>6</v>
      </c>
      <c r="AN50">
        <v>254207.858419842</v>
      </c>
      <c r="AO50">
        <v>64998.707257785798</v>
      </c>
      <c r="AP50">
        <v>0</v>
      </c>
      <c r="AQ50">
        <v>0.29921249999999999</v>
      </c>
      <c r="AR50">
        <v>-5.0575000000000002E-2</v>
      </c>
      <c r="AS50">
        <v>7.5149479166666602</v>
      </c>
      <c r="AT50">
        <v>-0.90359953703703699</v>
      </c>
      <c r="AU50">
        <v>65</v>
      </c>
      <c r="AV50">
        <v>2</v>
      </c>
      <c r="AW50">
        <v>8</v>
      </c>
      <c r="AX50" s="24">
        <f t="shared" si="0"/>
        <v>0.14960625</v>
      </c>
      <c r="AY50" s="24">
        <f t="shared" si="1"/>
        <v>2.5287500000000001E-2</v>
      </c>
      <c r="AZ50" s="24">
        <f t="shared" si="2"/>
        <v>1.2524913194444434</v>
      </c>
      <c r="BA50" s="24">
        <f t="shared" si="3"/>
        <v>0.15059992283950616</v>
      </c>
    </row>
    <row r="51" spans="1:53" x14ac:dyDescent="0.25">
      <c r="A51">
        <v>20160311</v>
      </c>
      <c r="B51">
        <v>283</v>
      </c>
      <c r="C51">
        <v>61</v>
      </c>
      <c r="D51">
        <v>126</v>
      </c>
      <c r="E51">
        <v>150</v>
      </c>
      <c r="F51">
        <v>7</v>
      </c>
      <c r="G51">
        <v>283</v>
      </c>
      <c r="H51">
        <v>61</v>
      </c>
      <c r="I51">
        <v>126</v>
      </c>
      <c r="J51">
        <v>150</v>
      </c>
      <c r="K51">
        <v>7</v>
      </c>
      <c r="L51">
        <v>344707.35662422201</v>
      </c>
      <c r="M51">
        <v>76983.662096180007</v>
      </c>
      <c r="N51">
        <v>0</v>
      </c>
      <c r="O51">
        <v>90</v>
      </c>
      <c r="P51">
        <v>10</v>
      </c>
      <c r="Q51">
        <v>45</v>
      </c>
      <c r="R51">
        <v>43</v>
      </c>
      <c r="S51">
        <v>2</v>
      </c>
      <c r="T51">
        <v>90</v>
      </c>
      <c r="U51">
        <v>10</v>
      </c>
      <c r="V51">
        <v>45</v>
      </c>
      <c r="W51">
        <v>43</v>
      </c>
      <c r="X51">
        <v>2</v>
      </c>
      <c r="Y51">
        <v>2</v>
      </c>
      <c r="Z51">
        <v>112975.453723985</v>
      </c>
      <c r="AA51">
        <v>24207.790835158601</v>
      </c>
      <c r="AB51">
        <v>0</v>
      </c>
      <c r="AC51">
        <v>193</v>
      </c>
      <c r="AD51">
        <v>51</v>
      </c>
      <c r="AE51">
        <v>81</v>
      </c>
      <c r="AF51">
        <v>107</v>
      </c>
      <c r="AG51">
        <v>5</v>
      </c>
      <c r="AH51">
        <v>193</v>
      </c>
      <c r="AI51">
        <v>51</v>
      </c>
      <c r="AJ51">
        <v>81</v>
      </c>
      <c r="AK51">
        <v>107</v>
      </c>
      <c r="AL51">
        <v>5</v>
      </c>
      <c r="AM51">
        <v>6</v>
      </c>
      <c r="AN51">
        <v>231731.90290023701</v>
      </c>
      <c r="AO51">
        <v>52775.871261021297</v>
      </c>
      <c r="AP51">
        <v>0</v>
      </c>
      <c r="AQ51">
        <v>0.31067250000000002</v>
      </c>
      <c r="AR51">
        <v>-3.225E-3</v>
      </c>
      <c r="AS51">
        <v>6.2814988425925904</v>
      </c>
      <c r="AT51">
        <v>-1.25250578703703</v>
      </c>
      <c r="AU51">
        <v>71</v>
      </c>
      <c r="AV51">
        <v>2</v>
      </c>
      <c r="AW51">
        <v>7</v>
      </c>
      <c r="AX51" s="24">
        <f t="shared" si="0"/>
        <v>0.15533625000000001</v>
      </c>
      <c r="AY51" s="24">
        <f t="shared" si="1"/>
        <v>1.6125E-3</v>
      </c>
      <c r="AZ51" s="24">
        <f t="shared" si="2"/>
        <v>1.0469164737654317</v>
      </c>
      <c r="BA51" s="24">
        <f t="shared" si="3"/>
        <v>0.20875096450617167</v>
      </c>
    </row>
    <row r="52" spans="1:53" x14ac:dyDescent="0.25">
      <c r="A52">
        <v>20160314</v>
      </c>
      <c r="B52">
        <v>411</v>
      </c>
      <c r="C52">
        <v>79</v>
      </c>
      <c r="D52">
        <v>187</v>
      </c>
      <c r="E52">
        <v>201</v>
      </c>
      <c r="F52">
        <v>23</v>
      </c>
      <c r="G52">
        <v>411</v>
      </c>
      <c r="H52">
        <v>79</v>
      </c>
      <c r="I52">
        <v>187</v>
      </c>
      <c r="J52">
        <v>201</v>
      </c>
      <c r="K52">
        <v>23</v>
      </c>
      <c r="L52">
        <v>425930.89809189399</v>
      </c>
      <c r="M52">
        <v>102173.78082827</v>
      </c>
      <c r="N52">
        <v>0</v>
      </c>
      <c r="O52">
        <v>129</v>
      </c>
      <c r="P52">
        <v>13</v>
      </c>
      <c r="Q52">
        <v>67</v>
      </c>
      <c r="R52">
        <v>51</v>
      </c>
      <c r="S52">
        <v>11</v>
      </c>
      <c r="T52">
        <v>129</v>
      </c>
      <c r="U52">
        <v>13</v>
      </c>
      <c r="V52">
        <v>67</v>
      </c>
      <c r="W52">
        <v>51</v>
      </c>
      <c r="X52">
        <v>11</v>
      </c>
      <c r="Y52">
        <v>2</v>
      </c>
      <c r="Z52">
        <v>176382.74127790699</v>
      </c>
      <c r="AA52">
        <v>34954.446715011603</v>
      </c>
      <c r="AB52">
        <v>0</v>
      </c>
      <c r="AC52">
        <v>282</v>
      </c>
      <c r="AD52">
        <v>66</v>
      </c>
      <c r="AE52">
        <v>120</v>
      </c>
      <c r="AF52">
        <v>150</v>
      </c>
      <c r="AG52">
        <v>12</v>
      </c>
      <c r="AH52">
        <v>282</v>
      </c>
      <c r="AI52">
        <v>66</v>
      </c>
      <c r="AJ52">
        <v>120</v>
      </c>
      <c r="AK52">
        <v>150</v>
      </c>
      <c r="AL52">
        <v>12</v>
      </c>
      <c r="AM52">
        <v>6</v>
      </c>
      <c r="AN52">
        <v>249548.15681398599</v>
      </c>
      <c r="AO52">
        <v>67219.334113258796</v>
      </c>
      <c r="AP52">
        <v>0</v>
      </c>
      <c r="AQ52">
        <v>0.35884624999999998</v>
      </c>
      <c r="AR52">
        <v>-1.1362499999999999E-2</v>
      </c>
      <c r="AS52">
        <v>8.3538078703703604</v>
      </c>
      <c r="AT52">
        <v>-1.6754050925925901</v>
      </c>
      <c r="AU52">
        <v>69</v>
      </c>
      <c r="AV52">
        <v>2</v>
      </c>
      <c r="AW52">
        <v>10</v>
      </c>
      <c r="AX52" s="24">
        <f t="shared" si="0"/>
        <v>0.17942312499999999</v>
      </c>
      <c r="AY52" s="24">
        <f t="shared" si="1"/>
        <v>5.6812499999999997E-3</v>
      </c>
      <c r="AZ52" s="24">
        <f t="shared" si="2"/>
        <v>1.3923013117283933</v>
      </c>
      <c r="BA52" s="24">
        <f t="shared" si="3"/>
        <v>0.27923418209876499</v>
      </c>
    </row>
    <row r="53" spans="1:53" x14ac:dyDescent="0.25">
      <c r="A53">
        <v>20160315</v>
      </c>
      <c r="B53">
        <v>295</v>
      </c>
      <c r="C53">
        <v>62</v>
      </c>
      <c r="D53">
        <v>141</v>
      </c>
      <c r="E53">
        <v>130</v>
      </c>
      <c r="F53">
        <v>24</v>
      </c>
      <c r="G53">
        <v>295</v>
      </c>
      <c r="H53">
        <v>53</v>
      </c>
      <c r="I53">
        <v>141</v>
      </c>
      <c r="J53">
        <v>130</v>
      </c>
      <c r="K53">
        <v>24</v>
      </c>
      <c r="L53">
        <v>290940.24898357299</v>
      </c>
      <c r="M53">
        <v>72504.622408521594</v>
      </c>
      <c r="N53">
        <v>9</v>
      </c>
      <c r="O53">
        <v>87</v>
      </c>
      <c r="P53">
        <v>15</v>
      </c>
      <c r="Q53">
        <v>49</v>
      </c>
      <c r="R53">
        <v>30</v>
      </c>
      <c r="S53">
        <v>8</v>
      </c>
      <c r="T53">
        <v>87</v>
      </c>
      <c r="U53">
        <v>6</v>
      </c>
      <c r="V53">
        <v>49</v>
      </c>
      <c r="W53">
        <v>30</v>
      </c>
      <c r="X53">
        <v>8</v>
      </c>
      <c r="Y53">
        <v>1</v>
      </c>
      <c r="Z53">
        <v>113864.741262432</v>
      </c>
      <c r="AA53">
        <v>23327.826713618899</v>
      </c>
      <c r="AB53">
        <v>9</v>
      </c>
      <c r="AC53">
        <v>208</v>
      </c>
      <c r="AD53">
        <v>47</v>
      </c>
      <c r="AE53">
        <v>92</v>
      </c>
      <c r="AF53">
        <v>100</v>
      </c>
      <c r="AG53">
        <v>16</v>
      </c>
      <c r="AH53">
        <v>208</v>
      </c>
      <c r="AI53">
        <v>47</v>
      </c>
      <c r="AJ53">
        <v>92</v>
      </c>
      <c r="AK53">
        <v>100</v>
      </c>
      <c r="AL53">
        <v>16</v>
      </c>
      <c r="AM53">
        <v>6</v>
      </c>
      <c r="AN53">
        <v>177075.50772113999</v>
      </c>
      <c r="AO53">
        <v>49176.795694902597</v>
      </c>
      <c r="AP53">
        <v>0</v>
      </c>
      <c r="AQ53">
        <v>0.33767750000000002</v>
      </c>
      <c r="AR53">
        <v>-3.7500000000000001E-4</v>
      </c>
      <c r="AS53">
        <v>5.8863252314814796</v>
      </c>
      <c r="AT53">
        <v>-1.0568865740740701</v>
      </c>
      <c r="AU53">
        <v>69</v>
      </c>
      <c r="AV53">
        <v>1</v>
      </c>
      <c r="AW53">
        <v>7</v>
      </c>
      <c r="AX53" s="24">
        <f t="shared" si="0"/>
        <v>0.33767750000000002</v>
      </c>
      <c r="AY53" s="24">
        <f t="shared" si="1"/>
        <v>3.7500000000000001E-4</v>
      </c>
      <c r="AZ53" s="24">
        <f t="shared" si="2"/>
        <v>0.98105420524691322</v>
      </c>
      <c r="BA53" s="24">
        <f t="shared" si="3"/>
        <v>0.17614776234567833</v>
      </c>
    </row>
    <row r="54" spans="1:53" x14ac:dyDescent="0.25">
      <c r="A54">
        <v>20160316</v>
      </c>
      <c r="B54">
        <v>329</v>
      </c>
      <c r="C54">
        <v>89</v>
      </c>
      <c r="D54">
        <v>139</v>
      </c>
      <c r="E54">
        <v>169</v>
      </c>
      <c r="F54">
        <v>21</v>
      </c>
      <c r="G54">
        <v>329</v>
      </c>
      <c r="H54">
        <v>61</v>
      </c>
      <c r="I54">
        <v>139</v>
      </c>
      <c r="J54">
        <v>169</v>
      </c>
      <c r="K54">
        <v>21</v>
      </c>
      <c r="L54">
        <v>294450.14205042901</v>
      </c>
      <c r="M54">
        <v>79540.512784538703</v>
      </c>
      <c r="N54">
        <v>28</v>
      </c>
      <c r="O54">
        <v>88</v>
      </c>
      <c r="P54">
        <v>28</v>
      </c>
      <c r="Q54">
        <v>41</v>
      </c>
      <c r="R54">
        <v>40</v>
      </c>
      <c r="S54">
        <v>7</v>
      </c>
      <c r="T54">
        <v>88</v>
      </c>
      <c r="U54">
        <v>0</v>
      </c>
      <c r="V54">
        <v>41</v>
      </c>
      <c r="W54">
        <v>40</v>
      </c>
      <c r="X54">
        <v>7</v>
      </c>
      <c r="Y54">
        <v>1</v>
      </c>
      <c r="Z54">
        <v>89166.759822509601</v>
      </c>
      <c r="AA54">
        <v>20505.008384025801</v>
      </c>
      <c r="AB54">
        <v>28</v>
      </c>
      <c r="AC54">
        <v>241</v>
      </c>
      <c r="AD54">
        <v>61</v>
      </c>
      <c r="AE54">
        <v>98</v>
      </c>
      <c r="AF54">
        <v>129</v>
      </c>
      <c r="AG54">
        <v>14</v>
      </c>
      <c r="AH54">
        <v>241</v>
      </c>
      <c r="AI54">
        <v>61</v>
      </c>
      <c r="AJ54">
        <v>98</v>
      </c>
      <c r="AK54">
        <v>129</v>
      </c>
      <c r="AL54">
        <v>14</v>
      </c>
      <c r="AM54">
        <v>6</v>
      </c>
      <c r="AN54">
        <v>205283.38222792</v>
      </c>
      <c r="AO54">
        <v>59035.5044005128</v>
      </c>
      <c r="AP54">
        <v>0</v>
      </c>
      <c r="AQ54">
        <v>0.22595499999999999</v>
      </c>
      <c r="AR54">
        <v>0</v>
      </c>
      <c r="AS54">
        <v>5.3996527777777699</v>
      </c>
      <c r="AT54">
        <v>-1.7798321759259199</v>
      </c>
      <c r="AU54">
        <v>72</v>
      </c>
      <c r="AV54">
        <v>1</v>
      </c>
      <c r="AW54">
        <v>6</v>
      </c>
      <c r="AX54" s="24">
        <f t="shared" si="0"/>
        <v>0.22595499999999999</v>
      </c>
      <c r="AY54" s="24">
        <f t="shared" si="1"/>
        <v>0</v>
      </c>
      <c r="AZ54" s="24">
        <f t="shared" si="2"/>
        <v>0.89994212962962827</v>
      </c>
      <c r="BA54" s="24">
        <f t="shared" si="3"/>
        <v>0.2966386959876533</v>
      </c>
    </row>
    <row r="55" spans="1:53" x14ac:dyDescent="0.25">
      <c r="A55">
        <v>20160317</v>
      </c>
      <c r="B55">
        <v>356</v>
      </c>
      <c r="C55">
        <v>106</v>
      </c>
      <c r="D55">
        <v>140</v>
      </c>
      <c r="E55">
        <v>184</v>
      </c>
      <c r="F55">
        <v>32</v>
      </c>
      <c r="G55">
        <v>356</v>
      </c>
      <c r="H55">
        <v>105</v>
      </c>
      <c r="I55">
        <v>140</v>
      </c>
      <c r="J55">
        <v>184</v>
      </c>
      <c r="K55">
        <v>32</v>
      </c>
      <c r="L55">
        <v>318527.02068430302</v>
      </c>
      <c r="M55">
        <v>88547.431861587203</v>
      </c>
      <c r="N55">
        <v>1</v>
      </c>
      <c r="O55">
        <v>123</v>
      </c>
      <c r="P55">
        <v>45</v>
      </c>
      <c r="Q55">
        <v>44</v>
      </c>
      <c r="R55">
        <v>64</v>
      </c>
      <c r="S55">
        <v>15</v>
      </c>
      <c r="T55">
        <v>123</v>
      </c>
      <c r="U55">
        <v>44</v>
      </c>
      <c r="V55">
        <v>44</v>
      </c>
      <c r="W55">
        <v>64</v>
      </c>
      <c r="X55">
        <v>15</v>
      </c>
      <c r="Y55">
        <v>2</v>
      </c>
      <c r="Z55">
        <v>143230.02569118299</v>
      </c>
      <c r="AA55">
        <v>34970.7023122065</v>
      </c>
      <c r="AB55">
        <v>1</v>
      </c>
      <c r="AC55">
        <v>233</v>
      </c>
      <c r="AD55">
        <v>61</v>
      </c>
      <c r="AE55">
        <v>96</v>
      </c>
      <c r="AF55">
        <v>120</v>
      </c>
      <c r="AG55">
        <v>17</v>
      </c>
      <c r="AH55">
        <v>233</v>
      </c>
      <c r="AI55">
        <v>61</v>
      </c>
      <c r="AJ55">
        <v>96</v>
      </c>
      <c r="AK55">
        <v>120</v>
      </c>
      <c r="AL55">
        <v>17</v>
      </c>
      <c r="AM55">
        <v>6</v>
      </c>
      <c r="AN55">
        <v>175296.99499311901</v>
      </c>
      <c r="AO55">
        <v>53576.729549380703</v>
      </c>
      <c r="AP55">
        <v>0</v>
      </c>
      <c r="AQ55">
        <v>0.29342499999999999</v>
      </c>
      <c r="AR55">
        <v>-9.0503749999999994E-2</v>
      </c>
      <c r="AS55">
        <v>5.2545659722222204</v>
      </c>
      <c r="AT55">
        <v>-1.31401041666666</v>
      </c>
      <c r="AU55">
        <v>71</v>
      </c>
      <c r="AV55">
        <v>2</v>
      </c>
      <c r="AW55">
        <v>6</v>
      </c>
      <c r="AX55" s="24">
        <f t="shared" si="0"/>
        <v>0.1467125</v>
      </c>
      <c r="AY55" s="24">
        <f t="shared" si="1"/>
        <v>4.5251874999999997E-2</v>
      </c>
      <c r="AZ55" s="24">
        <f t="shared" si="2"/>
        <v>0.87576099537037011</v>
      </c>
      <c r="BA55" s="24">
        <f t="shared" si="3"/>
        <v>0.21900173611110998</v>
      </c>
    </row>
    <row r="56" spans="1:53" x14ac:dyDescent="0.25">
      <c r="A56">
        <v>20160318</v>
      </c>
      <c r="B56">
        <v>342</v>
      </c>
      <c r="C56">
        <v>76</v>
      </c>
      <c r="D56">
        <v>140</v>
      </c>
      <c r="E56">
        <v>190</v>
      </c>
      <c r="F56">
        <v>12</v>
      </c>
      <c r="G56">
        <v>342</v>
      </c>
      <c r="H56">
        <v>75</v>
      </c>
      <c r="I56">
        <v>140</v>
      </c>
      <c r="J56">
        <v>190</v>
      </c>
      <c r="K56">
        <v>12</v>
      </c>
      <c r="L56">
        <v>274219.77703680802</v>
      </c>
      <c r="M56">
        <v>77599.779933312704</v>
      </c>
      <c r="N56">
        <v>1</v>
      </c>
      <c r="O56">
        <v>107</v>
      </c>
      <c r="P56">
        <v>19</v>
      </c>
      <c r="Q56">
        <v>49</v>
      </c>
      <c r="R56">
        <v>53</v>
      </c>
      <c r="S56">
        <v>5</v>
      </c>
      <c r="T56">
        <v>107</v>
      </c>
      <c r="U56">
        <v>18</v>
      </c>
      <c r="V56">
        <v>49</v>
      </c>
      <c r="W56">
        <v>53</v>
      </c>
      <c r="X56">
        <v>5</v>
      </c>
      <c r="Y56">
        <v>2</v>
      </c>
      <c r="Z56">
        <v>122621.90525374201</v>
      </c>
      <c r="AA56">
        <v>28075.971472836802</v>
      </c>
      <c r="AB56">
        <v>1</v>
      </c>
      <c r="AC56">
        <v>235</v>
      </c>
      <c r="AD56">
        <v>57</v>
      </c>
      <c r="AE56">
        <v>91</v>
      </c>
      <c r="AF56">
        <v>137</v>
      </c>
      <c r="AG56">
        <v>7</v>
      </c>
      <c r="AH56">
        <v>235</v>
      </c>
      <c r="AI56">
        <v>57</v>
      </c>
      <c r="AJ56">
        <v>91</v>
      </c>
      <c r="AK56">
        <v>137</v>
      </c>
      <c r="AL56">
        <v>7</v>
      </c>
      <c r="AM56">
        <v>6</v>
      </c>
      <c r="AN56">
        <v>151597.871783065</v>
      </c>
      <c r="AO56">
        <v>49523.808460475797</v>
      </c>
      <c r="AP56">
        <v>0</v>
      </c>
      <c r="AQ56">
        <v>0.39184374999999899</v>
      </c>
      <c r="AR56">
        <v>-1.2625000000000001E-2</v>
      </c>
      <c r="AS56">
        <v>6.2679629629629598</v>
      </c>
      <c r="AT56">
        <v>-1.85989004629629</v>
      </c>
      <c r="AU56">
        <v>79</v>
      </c>
      <c r="AV56">
        <v>2</v>
      </c>
      <c r="AW56">
        <v>7</v>
      </c>
      <c r="AX56" s="24">
        <f t="shared" si="0"/>
        <v>0.1959218749999995</v>
      </c>
      <c r="AY56" s="24">
        <f t="shared" si="1"/>
        <v>6.3125000000000004E-3</v>
      </c>
      <c r="AZ56" s="24">
        <f t="shared" si="2"/>
        <v>1.04466049382716</v>
      </c>
      <c r="BA56" s="24">
        <f t="shared" si="3"/>
        <v>0.30998167438271501</v>
      </c>
    </row>
    <row r="57" spans="1:53" x14ac:dyDescent="0.25">
      <c r="A57">
        <v>20160321</v>
      </c>
      <c r="B57">
        <v>419</v>
      </c>
      <c r="C57">
        <v>84</v>
      </c>
      <c r="D57">
        <v>205</v>
      </c>
      <c r="E57">
        <v>187</v>
      </c>
      <c r="F57">
        <v>27</v>
      </c>
      <c r="G57">
        <v>419</v>
      </c>
      <c r="H57">
        <v>83</v>
      </c>
      <c r="I57">
        <v>205</v>
      </c>
      <c r="J57">
        <v>187</v>
      </c>
      <c r="K57">
        <v>27</v>
      </c>
      <c r="L57">
        <v>415795.76922220603</v>
      </c>
      <c r="M57">
        <v>104621.619229998</v>
      </c>
      <c r="N57">
        <v>1</v>
      </c>
      <c r="O57">
        <v>134</v>
      </c>
      <c r="P57">
        <v>18</v>
      </c>
      <c r="Q57">
        <v>72</v>
      </c>
      <c r="R57">
        <v>52</v>
      </c>
      <c r="S57">
        <v>10</v>
      </c>
      <c r="T57">
        <v>134</v>
      </c>
      <c r="U57">
        <v>17</v>
      </c>
      <c r="V57">
        <v>72</v>
      </c>
      <c r="W57">
        <v>52</v>
      </c>
      <c r="X57">
        <v>10</v>
      </c>
      <c r="Y57">
        <v>2</v>
      </c>
      <c r="Z57">
        <v>205698.73377522701</v>
      </c>
      <c r="AA57">
        <v>40472.886039770397</v>
      </c>
      <c r="AB57">
        <v>1</v>
      </c>
      <c r="AC57">
        <v>285</v>
      </c>
      <c r="AD57">
        <v>66</v>
      </c>
      <c r="AE57">
        <v>133</v>
      </c>
      <c r="AF57">
        <v>135</v>
      </c>
      <c r="AG57">
        <v>17</v>
      </c>
      <c r="AH57">
        <v>285</v>
      </c>
      <c r="AI57">
        <v>66</v>
      </c>
      <c r="AJ57">
        <v>133</v>
      </c>
      <c r="AK57">
        <v>135</v>
      </c>
      <c r="AL57">
        <v>17</v>
      </c>
      <c r="AM57">
        <v>6</v>
      </c>
      <c r="AN57">
        <v>210097.03544697899</v>
      </c>
      <c r="AO57">
        <v>64148.7331902281</v>
      </c>
      <c r="AP57">
        <v>0</v>
      </c>
      <c r="AQ57">
        <v>0.30799749999999998</v>
      </c>
      <c r="AR57">
        <v>-4.4874999999999998E-2</v>
      </c>
      <c r="AS57">
        <v>9.3821817129629501</v>
      </c>
      <c r="AT57">
        <v>-1.0832002314814799</v>
      </c>
      <c r="AU57">
        <v>89</v>
      </c>
      <c r="AV57">
        <v>2</v>
      </c>
      <c r="AW57">
        <v>11</v>
      </c>
      <c r="AX57" s="24">
        <f t="shared" si="0"/>
        <v>0.15399874999999999</v>
      </c>
      <c r="AY57" s="24">
        <f t="shared" si="1"/>
        <v>2.2437499999999999E-2</v>
      </c>
      <c r="AZ57" s="24">
        <f t="shared" si="2"/>
        <v>1.5636969521604918</v>
      </c>
      <c r="BA57" s="24">
        <f t="shared" si="3"/>
        <v>0.18053337191357999</v>
      </c>
    </row>
    <row r="58" spans="1:53" x14ac:dyDescent="0.25">
      <c r="A58">
        <v>20160322</v>
      </c>
      <c r="B58">
        <v>320</v>
      </c>
      <c r="C58">
        <v>75</v>
      </c>
      <c r="D58">
        <v>155</v>
      </c>
      <c r="E58">
        <v>150</v>
      </c>
      <c r="F58">
        <v>15</v>
      </c>
      <c r="G58">
        <v>320</v>
      </c>
      <c r="H58">
        <v>74</v>
      </c>
      <c r="I58">
        <v>155</v>
      </c>
      <c r="J58">
        <v>150</v>
      </c>
      <c r="K58">
        <v>15</v>
      </c>
      <c r="L58">
        <v>333260.08171441301</v>
      </c>
      <c r="M58">
        <v>81953.407354297204</v>
      </c>
      <c r="N58">
        <v>1</v>
      </c>
      <c r="O58">
        <v>98</v>
      </c>
      <c r="P58">
        <v>12</v>
      </c>
      <c r="Q58">
        <v>47</v>
      </c>
      <c r="R58">
        <v>45</v>
      </c>
      <c r="S58">
        <v>6</v>
      </c>
      <c r="T58">
        <v>98</v>
      </c>
      <c r="U58">
        <v>11</v>
      </c>
      <c r="V58">
        <v>47</v>
      </c>
      <c r="W58">
        <v>45</v>
      </c>
      <c r="X58">
        <v>6</v>
      </c>
      <c r="Y58">
        <v>2</v>
      </c>
      <c r="Z58">
        <v>110258.563326098</v>
      </c>
      <c r="AA58">
        <v>25043.270699348799</v>
      </c>
      <c r="AB58">
        <v>1</v>
      </c>
      <c r="AC58">
        <v>222</v>
      </c>
      <c r="AD58">
        <v>63</v>
      </c>
      <c r="AE58">
        <v>108</v>
      </c>
      <c r="AF58">
        <v>105</v>
      </c>
      <c r="AG58">
        <v>9</v>
      </c>
      <c r="AH58">
        <v>222</v>
      </c>
      <c r="AI58">
        <v>63</v>
      </c>
      <c r="AJ58">
        <v>108</v>
      </c>
      <c r="AK58">
        <v>105</v>
      </c>
      <c r="AL58">
        <v>9</v>
      </c>
      <c r="AM58">
        <v>6</v>
      </c>
      <c r="AN58">
        <v>223001.51838831499</v>
      </c>
      <c r="AO58">
        <v>56910.136654948299</v>
      </c>
      <c r="AP58">
        <v>0</v>
      </c>
      <c r="AQ58">
        <v>0.27670624999999899</v>
      </c>
      <c r="AR58">
        <v>-1.12725E-2</v>
      </c>
      <c r="AS58">
        <v>6.1963657407407302</v>
      </c>
      <c r="AT58">
        <v>-1.1477430555555499</v>
      </c>
      <c r="AU58">
        <v>85</v>
      </c>
      <c r="AV58">
        <v>2</v>
      </c>
      <c r="AW58">
        <v>7</v>
      </c>
      <c r="AX58" s="24">
        <f t="shared" si="0"/>
        <v>0.13835312499999949</v>
      </c>
      <c r="AY58" s="24">
        <f t="shared" si="1"/>
        <v>5.6362499999999998E-3</v>
      </c>
      <c r="AZ58" s="24">
        <f t="shared" si="2"/>
        <v>1.0327276234567884</v>
      </c>
      <c r="BA58" s="24">
        <f t="shared" si="3"/>
        <v>0.19129050925925831</v>
      </c>
    </row>
    <row r="59" spans="1:53" x14ac:dyDescent="0.25">
      <c r="A59">
        <v>20160323</v>
      </c>
      <c r="B59">
        <v>284</v>
      </c>
      <c r="C59">
        <v>52</v>
      </c>
      <c r="D59">
        <v>172</v>
      </c>
      <c r="E59">
        <v>106</v>
      </c>
      <c r="F59">
        <v>6</v>
      </c>
      <c r="G59">
        <v>284</v>
      </c>
      <c r="H59">
        <v>43</v>
      </c>
      <c r="I59">
        <v>172</v>
      </c>
      <c r="J59">
        <v>106</v>
      </c>
      <c r="K59">
        <v>6</v>
      </c>
      <c r="L59">
        <v>274941.79471650301</v>
      </c>
      <c r="M59">
        <v>68424.761524485206</v>
      </c>
      <c r="N59">
        <v>9</v>
      </c>
      <c r="O59">
        <v>81</v>
      </c>
      <c r="P59">
        <v>10</v>
      </c>
      <c r="Q59">
        <v>54</v>
      </c>
      <c r="R59">
        <v>23</v>
      </c>
      <c r="S59">
        <v>4</v>
      </c>
      <c r="T59">
        <v>81</v>
      </c>
      <c r="U59">
        <v>1</v>
      </c>
      <c r="V59">
        <v>54</v>
      </c>
      <c r="W59">
        <v>23</v>
      </c>
      <c r="X59">
        <v>4</v>
      </c>
      <c r="Y59">
        <v>1</v>
      </c>
      <c r="Z59">
        <v>85830.395012891095</v>
      </c>
      <c r="AA59">
        <v>19484.7355511602</v>
      </c>
      <c r="AB59">
        <v>9</v>
      </c>
      <c r="AC59">
        <v>203</v>
      </c>
      <c r="AD59">
        <v>42</v>
      </c>
      <c r="AE59">
        <v>118</v>
      </c>
      <c r="AF59">
        <v>83</v>
      </c>
      <c r="AG59">
        <v>2</v>
      </c>
      <c r="AH59">
        <v>203</v>
      </c>
      <c r="AI59">
        <v>42</v>
      </c>
      <c r="AJ59">
        <v>118</v>
      </c>
      <c r="AK59">
        <v>83</v>
      </c>
      <c r="AL59">
        <v>2</v>
      </c>
      <c r="AM59">
        <v>6</v>
      </c>
      <c r="AN59">
        <v>189111.399703612</v>
      </c>
      <c r="AO59">
        <v>48940.025973324999</v>
      </c>
      <c r="AP59">
        <v>0</v>
      </c>
      <c r="AQ59">
        <v>0.20734</v>
      </c>
      <c r="AR59">
        <v>-8.0000000000000002E-3</v>
      </c>
      <c r="AS59">
        <v>4.8014062500000003</v>
      </c>
      <c r="AT59">
        <v>-0.52931134259259205</v>
      </c>
      <c r="AU59">
        <v>69</v>
      </c>
      <c r="AV59">
        <v>1</v>
      </c>
      <c r="AW59">
        <v>6</v>
      </c>
      <c r="AX59" s="24">
        <f t="shared" si="0"/>
        <v>0.20734</v>
      </c>
      <c r="AY59" s="24">
        <f t="shared" si="1"/>
        <v>8.0000000000000002E-3</v>
      </c>
      <c r="AZ59" s="24">
        <f t="shared" si="2"/>
        <v>0.80023437500000005</v>
      </c>
      <c r="BA59" s="24">
        <f t="shared" si="3"/>
        <v>8.8218557098765346E-2</v>
      </c>
    </row>
    <row r="60" spans="1:53" x14ac:dyDescent="0.25">
      <c r="A60">
        <v>20160329</v>
      </c>
      <c r="B60">
        <v>511</v>
      </c>
      <c r="C60">
        <v>78</v>
      </c>
      <c r="D60">
        <v>126</v>
      </c>
      <c r="E60">
        <v>276</v>
      </c>
      <c r="F60">
        <v>109</v>
      </c>
      <c r="G60">
        <v>511</v>
      </c>
      <c r="H60">
        <v>77</v>
      </c>
      <c r="I60">
        <v>126</v>
      </c>
      <c r="J60">
        <v>276</v>
      </c>
      <c r="K60">
        <v>109</v>
      </c>
      <c r="L60">
        <v>463788.51498122001</v>
      </c>
      <c r="M60">
        <v>117820.966348309</v>
      </c>
      <c r="N60">
        <v>1</v>
      </c>
      <c r="O60">
        <v>145</v>
      </c>
      <c r="P60">
        <v>26</v>
      </c>
      <c r="Q60">
        <v>43</v>
      </c>
      <c r="R60">
        <v>61</v>
      </c>
      <c r="S60">
        <v>41</v>
      </c>
      <c r="T60">
        <v>145</v>
      </c>
      <c r="U60">
        <v>25</v>
      </c>
      <c r="V60">
        <v>43</v>
      </c>
      <c r="W60">
        <v>61</v>
      </c>
      <c r="X60">
        <v>41</v>
      </c>
      <c r="Y60">
        <v>2</v>
      </c>
      <c r="Z60">
        <v>179014.03588568699</v>
      </c>
      <c r="AA60">
        <v>38551.263229711803</v>
      </c>
      <c r="AB60">
        <v>1</v>
      </c>
      <c r="AC60">
        <v>366</v>
      </c>
      <c r="AD60">
        <v>52</v>
      </c>
      <c r="AE60">
        <v>83</v>
      </c>
      <c r="AF60">
        <v>215</v>
      </c>
      <c r="AG60">
        <v>68</v>
      </c>
      <c r="AH60">
        <v>366</v>
      </c>
      <c r="AI60">
        <v>52</v>
      </c>
      <c r="AJ60">
        <v>83</v>
      </c>
      <c r="AK60">
        <v>215</v>
      </c>
      <c r="AL60">
        <v>68</v>
      </c>
      <c r="AM60">
        <v>6</v>
      </c>
      <c r="AN60">
        <v>284774.47909553302</v>
      </c>
      <c r="AO60">
        <v>79269.703118598001</v>
      </c>
      <c r="AP60">
        <v>0</v>
      </c>
      <c r="AQ60">
        <v>0.52762999999999904</v>
      </c>
      <c r="AR60">
        <v>-6.4009999999999997E-2</v>
      </c>
      <c r="AS60">
        <v>11.9589351851851</v>
      </c>
      <c r="AT60">
        <v>-1.2392939814814801</v>
      </c>
      <c r="AU60">
        <v>101</v>
      </c>
      <c r="AV60">
        <v>2</v>
      </c>
      <c r="AW60">
        <v>14</v>
      </c>
      <c r="AX60" s="24">
        <f t="shared" si="0"/>
        <v>0.26381499999999952</v>
      </c>
      <c r="AY60" s="24">
        <f t="shared" si="1"/>
        <v>3.2004999999999999E-2</v>
      </c>
      <c r="AZ60" s="24">
        <f t="shared" si="2"/>
        <v>1.9931558641975167</v>
      </c>
      <c r="BA60" s="24">
        <f t="shared" si="3"/>
        <v>0.20654899691358</v>
      </c>
    </row>
    <row r="61" spans="1:53" x14ac:dyDescent="0.25">
      <c r="A61">
        <v>20160330</v>
      </c>
      <c r="B61">
        <v>399</v>
      </c>
      <c r="C61">
        <v>79</v>
      </c>
      <c r="D61">
        <v>181</v>
      </c>
      <c r="E61">
        <v>188</v>
      </c>
      <c r="F61">
        <v>30</v>
      </c>
      <c r="G61">
        <v>399</v>
      </c>
      <c r="H61">
        <v>78</v>
      </c>
      <c r="I61">
        <v>181</v>
      </c>
      <c r="J61">
        <v>188</v>
      </c>
      <c r="K61">
        <v>30</v>
      </c>
      <c r="L61">
        <v>491466.63538278203</v>
      </c>
      <c r="M61">
        <v>106151.99718445</v>
      </c>
      <c r="N61">
        <v>1</v>
      </c>
      <c r="O61">
        <v>122</v>
      </c>
      <c r="P61">
        <v>25</v>
      </c>
      <c r="Q61">
        <v>49</v>
      </c>
      <c r="R61">
        <v>57</v>
      </c>
      <c r="S61">
        <v>16</v>
      </c>
      <c r="T61">
        <v>122</v>
      </c>
      <c r="U61">
        <v>24</v>
      </c>
      <c r="V61">
        <v>49</v>
      </c>
      <c r="W61">
        <v>57</v>
      </c>
      <c r="X61">
        <v>16</v>
      </c>
      <c r="Y61">
        <v>2</v>
      </c>
      <c r="Z61">
        <v>234121.372534289</v>
      </c>
      <c r="AA61">
        <v>40630.923528086001</v>
      </c>
      <c r="AB61">
        <v>1</v>
      </c>
      <c r="AC61">
        <v>277</v>
      </c>
      <c r="AD61">
        <v>54</v>
      </c>
      <c r="AE61">
        <v>132</v>
      </c>
      <c r="AF61">
        <v>131</v>
      </c>
      <c r="AG61">
        <v>14</v>
      </c>
      <c r="AH61">
        <v>277</v>
      </c>
      <c r="AI61">
        <v>54</v>
      </c>
      <c r="AJ61">
        <v>132</v>
      </c>
      <c r="AK61">
        <v>131</v>
      </c>
      <c r="AL61">
        <v>14</v>
      </c>
      <c r="AM61">
        <v>6</v>
      </c>
      <c r="AN61">
        <v>257345.26284849201</v>
      </c>
      <c r="AO61">
        <v>65521.0736563643</v>
      </c>
      <c r="AP61">
        <v>0</v>
      </c>
      <c r="AQ61">
        <v>0.54128874999999899</v>
      </c>
      <c r="AR61">
        <v>-4.2533750000000002E-2</v>
      </c>
      <c r="AS61">
        <v>6.37538194444444</v>
      </c>
      <c r="AT61">
        <v>-1.04668981481481</v>
      </c>
      <c r="AU61">
        <v>100</v>
      </c>
      <c r="AV61">
        <v>2</v>
      </c>
      <c r="AW61">
        <v>7</v>
      </c>
      <c r="AX61" s="24">
        <f t="shared" si="0"/>
        <v>0.27064437499999949</v>
      </c>
      <c r="AY61" s="24">
        <f t="shared" si="1"/>
        <v>2.1266875000000001E-2</v>
      </c>
      <c r="AZ61" s="24">
        <f t="shared" si="2"/>
        <v>1.0625636574074067</v>
      </c>
      <c r="BA61" s="24">
        <f t="shared" si="3"/>
        <v>0.17444830246913501</v>
      </c>
    </row>
    <row r="62" spans="1:53" x14ac:dyDescent="0.25">
      <c r="A62">
        <v>20160331</v>
      </c>
      <c r="B62">
        <v>374</v>
      </c>
      <c r="C62">
        <v>80</v>
      </c>
      <c r="D62">
        <v>172</v>
      </c>
      <c r="E62">
        <v>182</v>
      </c>
      <c r="F62">
        <v>20</v>
      </c>
      <c r="G62">
        <v>374</v>
      </c>
      <c r="H62">
        <v>79</v>
      </c>
      <c r="I62">
        <v>172</v>
      </c>
      <c r="J62">
        <v>182</v>
      </c>
      <c r="K62">
        <v>20</v>
      </c>
      <c r="L62">
        <v>443705.943122964</v>
      </c>
      <c r="M62">
        <v>99573.534881066706</v>
      </c>
      <c r="N62">
        <v>1</v>
      </c>
      <c r="O62">
        <v>119</v>
      </c>
      <c r="P62">
        <v>17</v>
      </c>
      <c r="Q62">
        <v>60</v>
      </c>
      <c r="R62">
        <v>49</v>
      </c>
      <c r="S62">
        <v>10</v>
      </c>
      <c r="T62">
        <v>119</v>
      </c>
      <c r="U62">
        <v>16</v>
      </c>
      <c r="V62">
        <v>60</v>
      </c>
      <c r="W62">
        <v>49</v>
      </c>
      <c r="X62">
        <v>10</v>
      </c>
      <c r="Y62">
        <v>2</v>
      </c>
      <c r="Z62">
        <v>205122.697733062</v>
      </c>
      <c r="AA62">
        <v>36701.042795975598</v>
      </c>
      <c r="AB62">
        <v>1</v>
      </c>
      <c r="AC62">
        <v>255</v>
      </c>
      <c r="AD62">
        <v>63</v>
      </c>
      <c r="AE62">
        <v>112</v>
      </c>
      <c r="AF62">
        <v>133</v>
      </c>
      <c r="AG62">
        <v>10</v>
      </c>
      <c r="AH62">
        <v>255</v>
      </c>
      <c r="AI62">
        <v>63</v>
      </c>
      <c r="AJ62">
        <v>112</v>
      </c>
      <c r="AK62">
        <v>133</v>
      </c>
      <c r="AL62">
        <v>10</v>
      </c>
      <c r="AM62">
        <v>6</v>
      </c>
      <c r="AN62">
        <v>238583.24538990101</v>
      </c>
      <c r="AO62">
        <v>62872.4920850911</v>
      </c>
      <c r="AP62">
        <v>0</v>
      </c>
      <c r="AQ62">
        <v>0.54977374999999895</v>
      </c>
      <c r="AR62">
        <v>-2.1422500000000001E-2</v>
      </c>
      <c r="AS62">
        <v>8.9177314814814803</v>
      </c>
      <c r="AT62">
        <v>-1.4076099537036999</v>
      </c>
      <c r="AU62">
        <v>94</v>
      </c>
      <c r="AV62">
        <v>2</v>
      </c>
      <c r="AW62">
        <v>12</v>
      </c>
      <c r="AX62" s="24">
        <f t="shared" si="0"/>
        <v>0.27488687499999948</v>
      </c>
      <c r="AY62" s="24">
        <f t="shared" si="1"/>
        <v>1.071125E-2</v>
      </c>
      <c r="AZ62" s="24">
        <f t="shared" si="2"/>
        <v>1.4862885802469135</v>
      </c>
      <c r="BA62" s="24">
        <f t="shared" si="3"/>
        <v>0.23460165895061666</v>
      </c>
    </row>
    <row r="63" spans="1:53" x14ac:dyDescent="0.25">
      <c r="A63">
        <v>20160401</v>
      </c>
      <c r="B63">
        <v>376</v>
      </c>
      <c r="C63">
        <v>83</v>
      </c>
      <c r="D63">
        <v>157</v>
      </c>
      <c r="E63">
        <v>196</v>
      </c>
      <c r="F63">
        <v>23</v>
      </c>
      <c r="G63">
        <v>376</v>
      </c>
      <c r="H63">
        <v>82</v>
      </c>
      <c r="I63">
        <v>157</v>
      </c>
      <c r="J63">
        <v>196</v>
      </c>
      <c r="K63">
        <v>23</v>
      </c>
      <c r="L63">
        <v>759642.30045287695</v>
      </c>
      <c r="M63">
        <v>131967.80704075901</v>
      </c>
      <c r="N63">
        <v>1</v>
      </c>
      <c r="O63">
        <v>120</v>
      </c>
      <c r="P63">
        <v>18</v>
      </c>
      <c r="Q63">
        <v>57</v>
      </c>
      <c r="R63">
        <v>53</v>
      </c>
      <c r="S63">
        <v>10</v>
      </c>
      <c r="T63">
        <v>120</v>
      </c>
      <c r="U63">
        <v>17</v>
      </c>
      <c r="V63">
        <v>57</v>
      </c>
      <c r="W63">
        <v>53</v>
      </c>
      <c r="X63">
        <v>10</v>
      </c>
      <c r="Y63">
        <v>2</v>
      </c>
      <c r="Z63">
        <v>338349.65442832699</v>
      </c>
      <c r="AA63">
        <v>50731.468898549501</v>
      </c>
      <c r="AB63">
        <v>1</v>
      </c>
      <c r="AC63">
        <v>256</v>
      </c>
      <c r="AD63">
        <v>65</v>
      </c>
      <c r="AE63">
        <v>100</v>
      </c>
      <c r="AF63">
        <v>143</v>
      </c>
      <c r="AG63">
        <v>13</v>
      </c>
      <c r="AH63">
        <v>256</v>
      </c>
      <c r="AI63">
        <v>65</v>
      </c>
      <c r="AJ63">
        <v>100</v>
      </c>
      <c r="AK63">
        <v>143</v>
      </c>
      <c r="AL63">
        <v>13</v>
      </c>
      <c r="AM63">
        <v>6</v>
      </c>
      <c r="AN63">
        <v>421292.64602454897</v>
      </c>
      <c r="AO63">
        <v>81236.338142209395</v>
      </c>
      <c r="AP63">
        <v>0</v>
      </c>
      <c r="AQ63">
        <v>0.33393875000000001</v>
      </c>
      <c r="AR63">
        <v>-1.7617500000000001E-2</v>
      </c>
      <c r="AS63">
        <v>7.6678703703703599</v>
      </c>
      <c r="AT63">
        <v>-2.0407581018518499</v>
      </c>
      <c r="AU63">
        <v>96</v>
      </c>
      <c r="AV63">
        <v>2</v>
      </c>
      <c r="AW63">
        <v>10</v>
      </c>
      <c r="AX63" s="24">
        <f t="shared" si="0"/>
        <v>0.166969375</v>
      </c>
      <c r="AY63" s="24">
        <f t="shared" si="1"/>
        <v>8.8087500000000006E-3</v>
      </c>
      <c r="AZ63" s="24">
        <f t="shared" si="2"/>
        <v>1.2779783950617267</v>
      </c>
      <c r="BA63" s="24">
        <f t="shared" si="3"/>
        <v>0.34012635030864163</v>
      </c>
    </row>
    <row r="64" spans="1:53" x14ac:dyDescent="0.25">
      <c r="A64">
        <v>20160404</v>
      </c>
      <c r="B64">
        <v>435</v>
      </c>
      <c r="C64">
        <v>75</v>
      </c>
      <c r="D64">
        <v>211</v>
      </c>
      <c r="E64">
        <v>190</v>
      </c>
      <c r="F64">
        <v>34</v>
      </c>
      <c r="G64">
        <v>435</v>
      </c>
      <c r="H64">
        <v>74</v>
      </c>
      <c r="I64">
        <v>211</v>
      </c>
      <c r="J64">
        <v>190</v>
      </c>
      <c r="K64">
        <v>34</v>
      </c>
      <c r="L64">
        <v>559206.96175048</v>
      </c>
      <c r="M64">
        <v>120048.626557543</v>
      </c>
      <c r="N64">
        <v>1</v>
      </c>
      <c r="O64">
        <v>119</v>
      </c>
      <c r="P64">
        <v>13</v>
      </c>
      <c r="Q64">
        <v>70</v>
      </c>
      <c r="R64">
        <v>39</v>
      </c>
      <c r="S64">
        <v>10</v>
      </c>
      <c r="T64">
        <v>119</v>
      </c>
      <c r="U64">
        <v>12</v>
      </c>
      <c r="V64">
        <v>70</v>
      </c>
      <c r="W64">
        <v>39</v>
      </c>
      <c r="X64">
        <v>10</v>
      </c>
      <c r="Y64">
        <v>2</v>
      </c>
      <c r="Z64">
        <v>237897.23094417501</v>
      </c>
      <c r="AA64">
        <v>40970.750784975702</v>
      </c>
      <c r="AB64">
        <v>1</v>
      </c>
      <c r="AC64">
        <v>316</v>
      </c>
      <c r="AD64">
        <v>62</v>
      </c>
      <c r="AE64">
        <v>141</v>
      </c>
      <c r="AF64">
        <v>151</v>
      </c>
      <c r="AG64">
        <v>24</v>
      </c>
      <c r="AH64">
        <v>316</v>
      </c>
      <c r="AI64">
        <v>62</v>
      </c>
      <c r="AJ64">
        <v>141</v>
      </c>
      <c r="AK64">
        <v>151</v>
      </c>
      <c r="AL64">
        <v>24</v>
      </c>
      <c r="AM64">
        <v>6</v>
      </c>
      <c r="AN64">
        <v>321309.73080630501</v>
      </c>
      <c r="AO64">
        <v>79077.875772567393</v>
      </c>
      <c r="AP64">
        <v>0</v>
      </c>
      <c r="AQ64">
        <v>0.43528749999999999</v>
      </c>
      <c r="AR64">
        <v>-5.5874999999999996E-3</v>
      </c>
      <c r="AS64">
        <v>8.6223032407407292</v>
      </c>
      <c r="AT64">
        <v>-1.07023726851851</v>
      </c>
      <c r="AU64">
        <v>82</v>
      </c>
      <c r="AV64">
        <v>2</v>
      </c>
      <c r="AW64">
        <v>10</v>
      </c>
      <c r="AX64" s="24">
        <f t="shared" si="0"/>
        <v>0.21764375</v>
      </c>
      <c r="AY64" s="24">
        <f t="shared" si="1"/>
        <v>2.7937499999999998E-3</v>
      </c>
      <c r="AZ64" s="24">
        <f t="shared" si="2"/>
        <v>1.4370505401234548</v>
      </c>
      <c r="BA64" s="24">
        <f t="shared" si="3"/>
        <v>0.17837287808641833</v>
      </c>
    </row>
    <row r="65" spans="1:53" x14ac:dyDescent="0.25">
      <c r="A65">
        <v>20160405</v>
      </c>
      <c r="B65">
        <v>301</v>
      </c>
      <c r="C65">
        <v>69</v>
      </c>
      <c r="D65">
        <v>144</v>
      </c>
      <c r="E65">
        <v>140</v>
      </c>
      <c r="F65">
        <v>17</v>
      </c>
      <c r="G65">
        <v>301</v>
      </c>
      <c r="H65">
        <v>68</v>
      </c>
      <c r="I65">
        <v>144</v>
      </c>
      <c r="J65">
        <v>140</v>
      </c>
      <c r="K65">
        <v>17</v>
      </c>
      <c r="L65">
        <v>377513.24303394603</v>
      </c>
      <c r="M65">
        <v>82936.191873055199</v>
      </c>
      <c r="N65">
        <v>1</v>
      </c>
      <c r="O65">
        <v>102</v>
      </c>
      <c r="P65">
        <v>17</v>
      </c>
      <c r="Q65">
        <v>41</v>
      </c>
      <c r="R65">
        <v>49</v>
      </c>
      <c r="S65">
        <v>12</v>
      </c>
      <c r="T65">
        <v>102</v>
      </c>
      <c r="U65">
        <v>16</v>
      </c>
      <c r="V65">
        <v>41</v>
      </c>
      <c r="W65">
        <v>49</v>
      </c>
      <c r="X65">
        <v>12</v>
      </c>
      <c r="Y65">
        <v>2</v>
      </c>
      <c r="Z65">
        <v>207291.64674963799</v>
      </c>
      <c r="AA65">
        <v>34856.248207467397</v>
      </c>
      <c r="AB65">
        <v>1</v>
      </c>
      <c r="AC65">
        <v>199</v>
      </c>
      <c r="AD65">
        <v>52</v>
      </c>
      <c r="AE65">
        <v>103</v>
      </c>
      <c r="AF65">
        <v>91</v>
      </c>
      <c r="AG65">
        <v>5</v>
      </c>
      <c r="AH65">
        <v>199</v>
      </c>
      <c r="AI65">
        <v>52</v>
      </c>
      <c r="AJ65">
        <v>103</v>
      </c>
      <c r="AK65">
        <v>91</v>
      </c>
      <c r="AL65">
        <v>5</v>
      </c>
      <c r="AM65">
        <v>6</v>
      </c>
      <c r="AN65">
        <v>170221.59628430699</v>
      </c>
      <c r="AO65">
        <v>48079.9436655877</v>
      </c>
      <c r="AP65">
        <v>0</v>
      </c>
      <c r="AQ65">
        <v>0.60158249999999902</v>
      </c>
      <c r="AR65">
        <v>-1.6212500000000001E-2</v>
      </c>
      <c r="AS65">
        <v>5.8027893518518496</v>
      </c>
      <c r="AT65">
        <v>-1.56759259259259</v>
      </c>
      <c r="AU65">
        <v>81</v>
      </c>
      <c r="AV65">
        <v>2</v>
      </c>
      <c r="AW65">
        <v>7</v>
      </c>
      <c r="AX65" s="24">
        <f t="shared" si="0"/>
        <v>0.30079124999999951</v>
      </c>
      <c r="AY65" s="24">
        <f t="shared" si="1"/>
        <v>8.1062500000000006E-3</v>
      </c>
      <c r="AZ65" s="24">
        <f t="shared" si="2"/>
        <v>0.96713155864197498</v>
      </c>
      <c r="BA65" s="24">
        <f t="shared" si="3"/>
        <v>0.26126543209876502</v>
      </c>
    </row>
    <row r="66" spans="1:53" x14ac:dyDescent="0.25">
      <c r="A66">
        <v>20160406</v>
      </c>
      <c r="B66">
        <v>358</v>
      </c>
      <c r="C66">
        <v>64</v>
      </c>
      <c r="D66">
        <v>156</v>
      </c>
      <c r="E66">
        <v>178</v>
      </c>
      <c r="F66">
        <v>24</v>
      </c>
      <c r="G66">
        <v>358</v>
      </c>
      <c r="H66">
        <v>63</v>
      </c>
      <c r="I66">
        <v>156</v>
      </c>
      <c r="J66">
        <v>178</v>
      </c>
      <c r="K66">
        <v>24</v>
      </c>
      <c r="L66">
        <v>293825.99949607003</v>
      </c>
      <c r="M66">
        <v>79844.339954646304</v>
      </c>
      <c r="N66">
        <v>1</v>
      </c>
      <c r="O66">
        <v>124</v>
      </c>
      <c r="P66">
        <v>14</v>
      </c>
      <c r="Q66">
        <v>66</v>
      </c>
      <c r="R66">
        <v>47</v>
      </c>
      <c r="S66">
        <v>11</v>
      </c>
      <c r="T66">
        <v>124</v>
      </c>
      <c r="U66">
        <v>13</v>
      </c>
      <c r="V66">
        <v>66</v>
      </c>
      <c r="W66">
        <v>47</v>
      </c>
      <c r="X66">
        <v>11</v>
      </c>
      <c r="Y66">
        <v>2</v>
      </c>
      <c r="Z66">
        <v>150160.30886991299</v>
      </c>
      <c r="AA66">
        <v>31994.427798292101</v>
      </c>
      <c r="AB66">
        <v>1</v>
      </c>
      <c r="AC66">
        <v>234</v>
      </c>
      <c r="AD66">
        <v>50</v>
      </c>
      <c r="AE66">
        <v>90</v>
      </c>
      <c r="AF66">
        <v>131</v>
      </c>
      <c r="AG66">
        <v>13</v>
      </c>
      <c r="AH66">
        <v>234</v>
      </c>
      <c r="AI66">
        <v>50</v>
      </c>
      <c r="AJ66">
        <v>90</v>
      </c>
      <c r="AK66">
        <v>131</v>
      </c>
      <c r="AL66">
        <v>13</v>
      </c>
      <c r="AM66">
        <v>6</v>
      </c>
      <c r="AN66">
        <v>143665.69062615701</v>
      </c>
      <c r="AO66">
        <v>47849.912156354098</v>
      </c>
      <c r="AP66">
        <v>0</v>
      </c>
      <c r="AQ66">
        <v>0.76659250000000001</v>
      </c>
      <c r="AR66">
        <v>-1.1599999999999999E-2</v>
      </c>
      <c r="AS66">
        <v>5.9837094907407398</v>
      </c>
      <c r="AT66">
        <v>-2.6512152777777702</v>
      </c>
      <c r="AU66">
        <v>70</v>
      </c>
      <c r="AV66">
        <v>2</v>
      </c>
      <c r="AW66">
        <v>7</v>
      </c>
      <c r="AX66" s="24">
        <f t="shared" si="0"/>
        <v>0.38329625000000001</v>
      </c>
      <c r="AY66" s="24">
        <f t="shared" si="1"/>
        <v>5.7999999999999996E-3</v>
      </c>
      <c r="AZ66" s="24">
        <f t="shared" si="2"/>
        <v>0.99728491512345663</v>
      </c>
      <c r="BA66" s="24">
        <f t="shared" si="3"/>
        <v>0.44186921296296172</v>
      </c>
    </row>
    <row r="67" spans="1:53" x14ac:dyDescent="0.25">
      <c r="A67">
        <v>20160407</v>
      </c>
      <c r="B67">
        <v>324</v>
      </c>
      <c r="C67">
        <v>63</v>
      </c>
      <c r="D67">
        <v>129</v>
      </c>
      <c r="E67">
        <v>162</v>
      </c>
      <c r="F67">
        <v>33</v>
      </c>
      <c r="G67">
        <v>324</v>
      </c>
      <c r="H67">
        <v>62</v>
      </c>
      <c r="I67">
        <v>129</v>
      </c>
      <c r="J67">
        <v>162</v>
      </c>
      <c r="K67">
        <v>33</v>
      </c>
      <c r="L67">
        <v>333939.86431493599</v>
      </c>
      <c r="M67">
        <v>79134.587788344201</v>
      </c>
      <c r="N67">
        <v>1</v>
      </c>
      <c r="O67">
        <v>112</v>
      </c>
      <c r="P67">
        <v>17</v>
      </c>
      <c r="Q67">
        <v>45</v>
      </c>
      <c r="R67">
        <v>51</v>
      </c>
      <c r="S67">
        <v>16</v>
      </c>
      <c r="T67">
        <v>112</v>
      </c>
      <c r="U67">
        <v>16</v>
      </c>
      <c r="V67">
        <v>45</v>
      </c>
      <c r="W67">
        <v>51</v>
      </c>
      <c r="X67">
        <v>16</v>
      </c>
      <c r="Y67">
        <v>2</v>
      </c>
      <c r="Z67">
        <v>135078.89148548001</v>
      </c>
      <c r="AA67">
        <v>29557.1002336932</v>
      </c>
      <c r="AB67">
        <v>1</v>
      </c>
      <c r="AC67">
        <v>212</v>
      </c>
      <c r="AD67">
        <v>46</v>
      </c>
      <c r="AE67">
        <v>84</v>
      </c>
      <c r="AF67">
        <v>111</v>
      </c>
      <c r="AG67">
        <v>17</v>
      </c>
      <c r="AH67">
        <v>212</v>
      </c>
      <c r="AI67">
        <v>46</v>
      </c>
      <c r="AJ67">
        <v>84</v>
      </c>
      <c r="AK67">
        <v>111</v>
      </c>
      <c r="AL67">
        <v>17</v>
      </c>
      <c r="AM67">
        <v>6</v>
      </c>
      <c r="AN67">
        <v>198860.972829456</v>
      </c>
      <c r="AO67">
        <v>49577.487554651001</v>
      </c>
      <c r="AP67">
        <v>0</v>
      </c>
      <c r="AQ67">
        <v>0.3276075</v>
      </c>
      <c r="AR67">
        <v>-8.9750000000000003E-3</v>
      </c>
      <c r="AS67">
        <v>5.2289988425925902</v>
      </c>
      <c r="AT67">
        <v>-1.9289178240740701</v>
      </c>
      <c r="AU67">
        <v>70</v>
      </c>
      <c r="AV67">
        <v>2</v>
      </c>
      <c r="AW67">
        <v>6</v>
      </c>
      <c r="AX67" s="24">
        <f t="shared" ref="AX67:AX130" si="4">AQ67/Y67</f>
        <v>0.16380375</v>
      </c>
      <c r="AY67" s="24">
        <f t="shared" ref="AY67:AY130" si="5">ABS(AR67)/Y67</f>
        <v>4.4875000000000002E-3</v>
      </c>
      <c r="AZ67" s="24">
        <f t="shared" ref="AZ67:AZ130" si="6">AS67/AM67</f>
        <v>0.87149980709876507</v>
      </c>
      <c r="BA67" s="24">
        <f t="shared" ref="BA67:BA130" si="7">ABS(AT67)/AM67</f>
        <v>0.32148630401234501</v>
      </c>
    </row>
    <row r="68" spans="1:53" x14ac:dyDescent="0.25">
      <c r="A68">
        <v>20160408</v>
      </c>
      <c r="B68">
        <v>275</v>
      </c>
      <c r="C68">
        <v>57</v>
      </c>
      <c r="D68">
        <v>143</v>
      </c>
      <c r="E68">
        <v>126</v>
      </c>
      <c r="F68">
        <v>6</v>
      </c>
      <c r="G68">
        <v>275</v>
      </c>
      <c r="H68">
        <v>56</v>
      </c>
      <c r="I68">
        <v>143</v>
      </c>
      <c r="J68">
        <v>126</v>
      </c>
      <c r="K68">
        <v>6</v>
      </c>
      <c r="L68">
        <v>264546.73904470698</v>
      </c>
      <c r="M68">
        <v>66409.206514023594</v>
      </c>
      <c r="N68">
        <v>1</v>
      </c>
      <c r="O68">
        <v>97</v>
      </c>
      <c r="P68">
        <v>14</v>
      </c>
      <c r="Q68">
        <v>59</v>
      </c>
      <c r="R68">
        <v>36</v>
      </c>
      <c r="S68">
        <v>2</v>
      </c>
      <c r="T68">
        <v>97</v>
      </c>
      <c r="U68">
        <v>13</v>
      </c>
      <c r="V68">
        <v>59</v>
      </c>
      <c r="W68">
        <v>36</v>
      </c>
      <c r="X68">
        <v>2</v>
      </c>
      <c r="Y68">
        <v>2</v>
      </c>
      <c r="Z68">
        <v>133911.51810768401</v>
      </c>
      <c r="AA68">
        <v>27292.0366296916</v>
      </c>
      <c r="AB68">
        <v>1</v>
      </c>
      <c r="AC68">
        <v>178</v>
      </c>
      <c r="AD68">
        <v>43</v>
      </c>
      <c r="AE68">
        <v>84</v>
      </c>
      <c r="AF68">
        <v>90</v>
      </c>
      <c r="AG68">
        <v>4</v>
      </c>
      <c r="AH68">
        <v>178</v>
      </c>
      <c r="AI68">
        <v>43</v>
      </c>
      <c r="AJ68">
        <v>84</v>
      </c>
      <c r="AK68">
        <v>90</v>
      </c>
      <c r="AL68">
        <v>4</v>
      </c>
      <c r="AM68">
        <v>6</v>
      </c>
      <c r="AN68">
        <v>130635.22093702199</v>
      </c>
      <c r="AO68">
        <v>39117.169884331997</v>
      </c>
      <c r="AP68">
        <v>0</v>
      </c>
      <c r="AQ68">
        <v>0.52568625000000002</v>
      </c>
      <c r="AR68">
        <v>-0.155975</v>
      </c>
      <c r="AS68">
        <v>5.41286458333333</v>
      </c>
      <c r="AT68">
        <v>-1.20597222222222</v>
      </c>
      <c r="AU68">
        <v>60</v>
      </c>
      <c r="AV68">
        <v>2</v>
      </c>
      <c r="AW68">
        <v>7</v>
      </c>
      <c r="AX68" s="24">
        <f t="shared" si="4"/>
        <v>0.26284312500000001</v>
      </c>
      <c r="AY68" s="24">
        <f t="shared" si="5"/>
        <v>7.7987500000000001E-2</v>
      </c>
      <c r="AZ68" s="24">
        <f t="shared" si="6"/>
        <v>0.90214409722222166</v>
      </c>
      <c r="BA68" s="24">
        <f t="shared" si="7"/>
        <v>0.20099537037036999</v>
      </c>
    </row>
    <row r="69" spans="1:53" x14ac:dyDescent="0.25">
      <c r="A69">
        <v>20160411</v>
      </c>
      <c r="B69">
        <v>374</v>
      </c>
      <c r="C69">
        <v>94</v>
      </c>
      <c r="D69">
        <v>181</v>
      </c>
      <c r="E69">
        <v>159</v>
      </c>
      <c r="F69">
        <v>34</v>
      </c>
      <c r="G69">
        <v>374</v>
      </c>
      <c r="H69">
        <v>93</v>
      </c>
      <c r="I69">
        <v>181</v>
      </c>
      <c r="J69">
        <v>159</v>
      </c>
      <c r="K69">
        <v>34</v>
      </c>
      <c r="L69">
        <v>314397.30243129202</v>
      </c>
      <c r="M69">
        <v>89135.757218816303</v>
      </c>
      <c r="N69">
        <v>1</v>
      </c>
      <c r="O69">
        <v>114</v>
      </c>
      <c r="P69">
        <v>24</v>
      </c>
      <c r="Q69">
        <v>59</v>
      </c>
      <c r="R69">
        <v>45</v>
      </c>
      <c r="S69">
        <v>10</v>
      </c>
      <c r="T69">
        <v>114</v>
      </c>
      <c r="U69">
        <v>23</v>
      </c>
      <c r="V69">
        <v>59</v>
      </c>
      <c r="W69">
        <v>45</v>
      </c>
      <c r="X69">
        <v>10</v>
      </c>
      <c r="Y69">
        <v>2</v>
      </c>
      <c r="Z69">
        <v>151399.25724452501</v>
      </c>
      <c r="AA69">
        <v>32105.933152007201</v>
      </c>
      <c r="AB69">
        <v>1</v>
      </c>
      <c r="AC69">
        <v>260</v>
      </c>
      <c r="AD69">
        <v>70</v>
      </c>
      <c r="AE69">
        <v>122</v>
      </c>
      <c r="AF69">
        <v>114</v>
      </c>
      <c r="AG69">
        <v>24</v>
      </c>
      <c r="AH69">
        <v>260</v>
      </c>
      <c r="AI69">
        <v>70</v>
      </c>
      <c r="AJ69">
        <v>122</v>
      </c>
      <c r="AK69">
        <v>114</v>
      </c>
      <c r="AL69">
        <v>24</v>
      </c>
      <c r="AM69">
        <v>6</v>
      </c>
      <c r="AN69">
        <v>162998.04518676701</v>
      </c>
      <c r="AO69">
        <v>57029.824066809</v>
      </c>
      <c r="AP69">
        <v>0</v>
      </c>
      <c r="AQ69">
        <v>0.69201499999999905</v>
      </c>
      <c r="AR69">
        <v>-2.2087499999999999E-2</v>
      </c>
      <c r="AS69">
        <v>7.4966203703703602</v>
      </c>
      <c r="AT69">
        <v>-1.7549884259259201</v>
      </c>
      <c r="AU69">
        <v>72</v>
      </c>
      <c r="AV69">
        <v>2</v>
      </c>
      <c r="AW69">
        <v>8</v>
      </c>
      <c r="AX69" s="24">
        <f t="shared" si="4"/>
        <v>0.34600749999999952</v>
      </c>
      <c r="AY69" s="24">
        <f t="shared" si="5"/>
        <v>1.104375E-2</v>
      </c>
      <c r="AZ69" s="24">
        <f t="shared" si="6"/>
        <v>1.24943672839506</v>
      </c>
      <c r="BA69" s="24">
        <f t="shared" si="7"/>
        <v>0.29249807098765335</v>
      </c>
    </row>
    <row r="70" spans="1:53" x14ac:dyDescent="0.25">
      <c r="A70">
        <v>20160412</v>
      </c>
      <c r="B70">
        <v>330</v>
      </c>
      <c r="C70">
        <v>88</v>
      </c>
      <c r="D70">
        <v>159</v>
      </c>
      <c r="E70">
        <v>152</v>
      </c>
      <c r="F70">
        <v>19</v>
      </c>
      <c r="G70">
        <v>330</v>
      </c>
      <c r="H70">
        <v>87</v>
      </c>
      <c r="I70">
        <v>159</v>
      </c>
      <c r="J70">
        <v>152</v>
      </c>
      <c r="K70">
        <v>19</v>
      </c>
      <c r="L70">
        <v>387546.75719871698</v>
      </c>
      <c r="M70">
        <v>89839.208147884507</v>
      </c>
      <c r="N70">
        <v>1</v>
      </c>
      <c r="O70">
        <v>90</v>
      </c>
      <c r="P70">
        <v>27</v>
      </c>
      <c r="Q70">
        <v>47</v>
      </c>
      <c r="R70">
        <v>36</v>
      </c>
      <c r="S70">
        <v>7</v>
      </c>
      <c r="T70">
        <v>90</v>
      </c>
      <c r="U70">
        <v>26</v>
      </c>
      <c r="V70">
        <v>47</v>
      </c>
      <c r="W70">
        <v>36</v>
      </c>
      <c r="X70">
        <v>7</v>
      </c>
      <c r="Y70">
        <v>2</v>
      </c>
      <c r="Z70">
        <v>167812.318711976</v>
      </c>
      <c r="AA70">
        <v>31063.108684077899</v>
      </c>
      <c r="AB70">
        <v>1</v>
      </c>
      <c r="AC70">
        <v>240</v>
      </c>
      <c r="AD70">
        <v>61</v>
      </c>
      <c r="AE70">
        <v>112</v>
      </c>
      <c r="AF70">
        <v>116</v>
      </c>
      <c r="AG70">
        <v>12</v>
      </c>
      <c r="AH70">
        <v>240</v>
      </c>
      <c r="AI70">
        <v>61</v>
      </c>
      <c r="AJ70">
        <v>112</v>
      </c>
      <c r="AK70">
        <v>116</v>
      </c>
      <c r="AL70">
        <v>12</v>
      </c>
      <c r="AM70">
        <v>6</v>
      </c>
      <c r="AN70">
        <v>219734.43848673999</v>
      </c>
      <c r="AO70">
        <v>58776.099463806597</v>
      </c>
      <c r="AP70">
        <v>0</v>
      </c>
      <c r="AQ70">
        <v>0.16953874999999899</v>
      </c>
      <c r="AR70">
        <v>-0.1748875</v>
      </c>
      <c r="AS70">
        <v>7.6944675925925896</v>
      </c>
      <c r="AT70">
        <v>-1.2290509259259199</v>
      </c>
      <c r="AU70">
        <v>83</v>
      </c>
      <c r="AV70">
        <v>2</v>
      </c>
      <c r="AW70">
        <v>9</v>
      </c>
      <c r="AX70" s="24">
        <f t="shared" si="4"/>
        <v>8.4769374999999494E-2</v>
      </c>
      <c r="AY70" s="24">
        <f t="shared" si="5"/>
        <v>8.7443750000000001E-2</v>
      </c>
      <c r="AZ70" s="24">
        <f t="shared" si="6"/>
        <v>1.2824112654320983</v>
      </c>
      <c r="BA70" s="24">
        <f t="shared" si="7"/>
        <v>0.20484182098765333</v>
      </c>
    </row>
    <row r="71" spans="1:53" x14ac:dyDescent="0.25">
      <c r="A71">
        <v>20160413</v>
      </c>
      <c r="B71">
        <v>347</v>
      </c>
      <c r="C71">
        <v>80</v>
      </c>
      <c r="D71">
        <v>169</v>
      </c>
      <c r="E71">
        <v>163</v>
      </c>
      <c r="F71">
        <v>15</v>
      </c>
      <c r="G71">
        <v>347</v>
      </c>
      <c r="H71">
        <v>79</v>
      </c>
      <c r="I71">
        <v>169</v>
      </c>
      <c r="J71">
        <v>163</v>
      </c>
      <c r="K71">
        <v>15</v>
      </c>
      <c r="L71">
        <v>341696.30070917599</v>
      </c>
      <c r="M71">
        <v>84872.667063825793</v>
      </c>
      <c r="N71">
        <v>1</v>
      </c>
      <c r="O71">
        <v>93</v>
      </c>
      <c r="P71">
        <v>16</v>
      </c>
      <c r="Q71">
        <v>40</v>
      </c>
      <c r="R71">
        <v>47</v>
      </c>
      <c r="S71">
        <v>6</v>
      </c>
      <c r="T71">
        <v>93</v>
      </c>
      <c r="U71">
        <v>15</v>
      </c>
      <c r="V71">
        <v>40</v>
      </c>
      <c r="W71">
        <v>47</v>
      </c>
      <c r="X71">
        <v>6</v>
      </c>
      <c r="Y71">
        <v>2</v>
      </c>
      <c r="Z71">
        <v>166802.383027837</v>
      </c>
      <c r="AA71">
        <v>30012.2144725053</v>
      </c>
      <c r="AB71">
        <v>1</v>
      </c>
      <c r="AC71">
        <v>254</v>
      </c>
      <c r="AD71">
        <v>64</v>
      </c>
      <c r="AE71">
        <v>129</v>
      </c>
      <c r="AF71">
        <v>116</v>
      </c>
      <c r="AG71">
        <v>9</v>
      </c>
      <c r="AH71">
        <v>254</v>
      </c>
      <c r="AI71">
        <v>64</v>
      </c>
      <c r="AJ71">
        <v>129</v>
      </c>
      <c r="AK71">
        <v>116</v>
      </c>
      <c r="AL71">
        <v>9</v>
      </c>
      <c r="AM71">
        <v>6</v>
      </c>
      <c r="AN71">
        <v>174893.91768133899</v>
      </c>
      <c r="AO71">
        <v>54860.4525913205</v>
      </c>
      <c r="AP71">
        <v>0</v>
      </c>
      <c r="AQ71">
        <v>0.24093375</v>
      </c>
      <c r="AR71">
        <v>-3.0000000000000001E-3</v>
      </c>
      <c r="AS71">
        <v>6.9111342592592599</v>
      </c>
      <c r="AT71">
        <v>-1.81507523148148</v>
      </c>
      <c r="AU71">
        <v>79</v>
      </c>
      <c r="AV71">
        <v>2</v>
      </c>
      <c r="AW71">
        <v>8</v>
      </c>
      <c r="AX71" s="24">
        <f t="shared" si="4"/>
        <v>0.120466875</v>
      </c>
      <c r="AY71" s="24">
        <f t="shared" si="5"/>
        <v>1.5E-3</v>
      </c>
      <c r="AZ71" s="24">
        <f t="shared" si="6"/>
        <v>1.1518557098765434</v>
      </c>
      <c r="BA71" s="24">
        <f t="shared" si="7"/>
        <v>0.30251253858024668</v>
      </c>
    </row>
    <row r="72" spans="1:53" x14ac:dyDescent="0.25">
      <c r="A72">
        <v>20160414</v>
      </c>
      <c r="B72">
        <v>393</v>
      </c>
      <c r="C72">
        <v>68</v>
      </c>
      <c r="D72">
        <v>144</v>
      </c>
      <c r="E72">
        <v>215</v>
      </c>
      <c r="F72">
        <v>34</v>
      </c>
      <c r="G72">
        <v>393</v>
      </c>
      <c r="H72">
        <v>67</v>
      </c>
      <c r="I72">
        <v>144</v>
      </c>
      <c r="J72">
        <v>215</v>
      </c>
      <c r="K72">
        <v>34</v>
      </c>
      <c r="L72">
        <v>395655.56189353799</v>
      </c>
      <c r="M72">
        <v>95849.0005704184</v>
      </c>
      <c r="N72">
        <v>1</v>
      </c>
      <c r="O72">
        <v>121</v>
      </c>
      <c r="P72">
        <v>16</v>
      </c>
      <c r="Q72">
        <v>53</v>
      </c>
      <c r="R72">
        <v>51</v>
      </c>
      <c r="S72">
        <v>17</v>
      </c>
      <c r="T72">
        <v>121</v>
      </c>
      <c r="U72">
        <v>15</v>
      </c>
      <c r="V72">
        <v>53</v>
      </c>
      <c r="W72">
        <v>51</v>
      </c>
      <c r="X72">
        <v>17</v>
      </c>
      <c r="Y72">
        <v>2</v>
      </c>
      <c r="Z72">
        <v>168056.36912822301</v>
      </c>
      <c r="AA72">
        <v>33485.0732215401</v>
      </c>
      <c r="AB72">
        <v>1</v>
      </c>
      <c r="AC72">
        <v>272</v>
      </c>
      <c r="AD72">
        <v>52</v>
      </c>
      <c r="AE72">
        <v>91</v>
      </c>
      <c r="AF72">
        <v>164</v>
      </c>
      <c r="AG72">
        <v>17</v>
      </c>
      <c r="AH72">
        <v>272</v>
      </c>
      <c r="AI72">
        <v>52</v>
      </c>
      <c r="AJ72">
        <v>91</v>
      </c>
      <c r="AK72">
        <v>164</v>
      </c>
      <c r="AL72">
        <v>17</v>
      </c>
      <c r="AM72">
        <v>6</v>
      </c>
      <c r="AN72">
        <v>227599.19276531399</v>
      </c>
      <c r="AO72">
        <v>62363.9273488783</v>
      </c>
      <c r="AP72">
        <v>0</v>
      </c>
      <c r="AQ72">
        <v>0.410665</v>
      </c>
      <c r="AR72">
        <v>-1.2812499999999999E-2</v>
      </c>
      <c r="AS72">
        <v>8.1594560185185205</v>
      </c>
      <c r="AT72">
        <v>-1.5581076388888799</v>
      </c>
      <c r="AU72">
        <v>88</v>
      </c>
      <c r="AV72">
        <v>2</v>
      </c>
      <c r="AW72">
        <v>10</v>
      </c>
      <c r="AX72" s="24">
        <f t="shared" si="4"/>
        <v>0.2053325</v>
      </c>
      <c r="AY72" s="24">
        <f t="shared" si="5"/>
        <v>6.4062499999999996E-3</v>
      </c>
      <c r="AZ72" s="24">
        <f t="shared" si="6"/>
        <v>1.3599093364197534</v>
      </c>
      <c r="BA72" s="24">
        <f t="shared" si="7"/>
        <v>0.25968460648148001</v>
      </c>
    </row>
    <row r="73" spans="1:53" x14ac:dyDescent="0.25">
      <c r="A73">
        <v>20160415</v>
      </c>
      <c r="B73">
        <v>392</v>
      </c>
      <c r="C73">
        <v>66</v>
      </c>
      <c r="D73">
        <v>179</v>
      </c>
      <c r="E73">
        <v>179</v>
      </c>
      <c r="F73">
        <v>34</v>
      </c>
      <c r="G73">
        <v>392</v>
      </c>
      <c r="H73">
        <v>65</v>
      </c>
      <c r="I73">
        <v>179</v>
      </c>
      <c r="J73">
        <v>179</v>
      </c>
      <c r="K73">
        <v>34</v>
      </c>
      <c r="L73">
        <v>384351.79456272197</v>
      </c>
      <c r="M73">
        <v>94471.661510644903</v>
      </c>
      <c r="N73">
        <v>1</v>
      </c>
      <c r="O73">
        <v>128</v>
      </c>
      <c r="P73">
        <v>16</v>
      </c>
      <c r="Q73">
        <v>63</v>
      </c>
      <c r="R73">
        <v>48</v>
      </c>
      <c r="S73">
        <v>17</v>
      </c>
      <c r="T73">
        <v>128</v>
      </c>
      <c r="U73">
        <v>15</v>
      </c>
      <c r="V73">
        <v>63</v>
      </c>
      <c r="W73">
        <v>48</v>
      </c>
      <c r="X73">
        <v>17</v>
      </c>
      <c r="Y73">
        <v>2</v>
      </c>
      <c r="Z73">
        <v>164264.54160535801</v>
      </c>
      <c r="AA73">
        <v>33983.808744482201</v>
      </c>
      <c r="AB73">
        <v>1</v>
      </c>
      <c r="AC73">
        <v>264</v>
      </c>
      <c r="AD73">
        <v>50</v>
      </c>
      <c r="AE73">
        <v>116</v>
      </c>
      <c r="AF73">
        <v>131</v>
      </c>
      <c r="AG73">
        <v>17</v>
      </c>
      <c r="AH73">
        <v>264</v>
      </c>
      <c r="AI73">
        <v>50</v>
      </c>
      <c r="AJ73">
        <v>116</v>
      </c>
      <c r="AK73">
        <v>131</v>
      </c>
      <c r="AL73">
        <v>17</v>
      </c>
      <c r="AM73">
        <v>6</v>
      </c>
      <c r="AN73">
        <v>220087.25295736399</v>
      </c>
      <c r="AO73">
        <v>60487.852766162701</v>
      </c>
      <c r="AP73">
        <v>0</v>
      </c>
      <c r="AQ73">
        <v>0.39756874999999903</v>
      </c>
      <c r="AR73">
        <v>-6.0324999999999997E-2</v>
      </c>
      <c r="AS73">
        <v>8.1333275462962895</v>
      </c>
      <c r="AT73">
        <v>-1.0667013888888801</v>
      </c>
      <c r="AU73">
        <v>90</v>
      </c>
      <c r="AV73">
        <v>2</v>
      </c>
      <c r="AW73">
        <v>10</v>
      </c>
      <c r="AX73" s="24">
        <f t="shared" si="4"/>
        <v>0.19878437499999951</v>
      </c>
      <c r="AY73" s="24">
        <f t="shared" si="5"/>
        <v>3.0162499999999998E-2</v>
      </c>
      <c r="AZ73" s="24">
        <f t="shared" si="6"/>
        <v>1.3555545910493816</v>
      </c>
      <c r="BA73" s="24">
        <f t="shared" si="7"/>
        <v>0.17778356481481336</v>
      </c>
    </row>
    <row r="74" spans="1:53" x14ac:dyDescent="0.25">
      <c r="A74">
        <v>20160418</v>
      </c>
      <c r="B74">
        <v>437</v>
      </c>
      <c r="C74">
        <v>78</v>
      </c>
      <c r="D74">
        <v>178</v>
      </c>
      <c r="E74">
        <v>209</v>
      </c>
      <c r="F74">
        <v>50</v>
      </c>
      <c r="G74">
        <v>437</v>
      </c>
      <c r="H74">
        <v>57</v>
      </c>
      <c r="I74">
        <v>178</v>
      </c>
      <c r="J74">
        <v>209</v>
      </c>
      <c r="K74">
        <v>50</v>
      </c>
      <c r="L74">
        <v>441105.51108564402</v>
      </c>
      <c r="M74">
        <v>103899.495997708</v>
      </c>
      <c r="N74">
        <v>21</v>
      </c>
      <c r="O74">
        <v>133</v>
      </c>
      <c r="P74">
        <v>21</v>
      </c>
      <c r="Q74">
        <v>54</v>
      </c>
      <c r="R74">
        <v>58</v>
      </c>
      <c r="S74">
        <v>21</v>
      </c>
      <c r="T74">
        <v>133</v>
      </c>
      <c r="U74">
        <v>0</v>
      </c>
      <c r="V74">
        <v>54</v>
      </c>
      <c r="W74">
        <v>58</v>
      </c>
      <c r="X74">
        <v>21</v>
      </c>
      <c r="Y74">
        <v>1</v>
      </c>
      <c r="Z74">
        <v>189465.67067258101</v>
      </c>
      <c r="AA74">
        <v>34931.910360532303</v>
      </c>
      <c r="AB74">
        <v>21</v>
      </c>
      <c r="AC74">
        <v>304</v>
      </c>
      <c r="AD74">
        <v>57</v>
      </c>
      <c r="AE74">
        <v>124</v>
      </c>
      <c r="AF74">
        <v>151</v>
      </c>
      <c r="AG74">
        <v>29</v>
      </c>
      <c r="AH74">
        <v>304</v>
      </c>
      <c r="AI74">
        <v>57</v>
      </c>
      <c r="AJ74">
        <v>124</v>
      </c>
      <c r="AK74">
        <v>151</v>
      </c>
      <c r="AL74">
        <v>29</v>
      </c>
      <c r="AM74">
        <v>6</v>
      </c>
      <c r="AN74">
        <v>251639.84041306199</v>
      </c>
      <c r="AO74">
        <v>68967.585637175594</v>
      </c>
      <c r="AP74">
        <v>0</v>
      </c>
      <c r="AQ74">
        <v>0.46707375000000001</v>
      </c>
      <c r="AR74">
        <v>0</v>
      </c>
      <c r="AS74">
        <v>8.4995659722222197</v>
      </c>
      <c r="AT74">
        <v>-1.4611805555555499</v>
      </c>
      <c r="AU74">
        <v>99</v>
      </c>
      <c r="AV74">
        <v>1</v>
      </c>
      <c r="AW74">
        <v>10</v>
      </c>
      <c r="AX74" s="24">
        <f t="shared" si="4"/>
        <v>0.46707375000000001</v>
      </c>
      <c r="AY74" s="24">
        <f t="shared" si="5"/>
        <v>0</v>
      </c>
      <c r="AZ74" s="24">
        <f t="shared" si="6"/>
        <v>1.4165943287037033</v>
      </c>
      <c r="BA74" s="24">
        <f t="shared" si="7"/>
        <v>0.24353009259259165</v>
      </c>
    </row>
    <row r="75" spans="1:53" x14ac:dyDescent="0.25">
      <c r="A75">
        <v>20160419</v>
      </c>
      <c r="B75">
        <v>382</v>
      </c>
      <c r="C75">
        <v>99</v>
      </c>
      <c r="D75">
        <v>176</v>
      </c>
      <c r="E75">
        <v>176</v>
      </c>
      <c r="F75">
        <v>30</v>
      </c>
      <c r="G75">
        <v>382</v>
      </c>
      <c r="H75">
        <v>98</v>
      </c>
      <c r="I75">
        <v>176</v>
      </c>
      <c r="J75">
        <v>176</v>
      </c>
      <c r="K75">
        <v>30</v>
      </c>
      <c r="L75">
        <v>395505.14033171802</v>
      </c>
      <c r="M75">
        <v>96075.462629854606</v>
      </c>
      <c r="N75">
        <v>1</v>
      </c>
      <c r="O75">
        <v>135</v>
      </c>
      <c r="P75">
        <v>38</v>
      </c>
      <c r="Q75">
        <v>59</v>
      </c>
      <c r="R75">
        <v>60</v>
      </c>
      <c r="S75">
        <v>16</v>
      </c>
      <c r="T75">
        <v>135</v>
      </c>
      <c r="U75">
        <v>37</v>
      </c>
      <c r="V75">
        <v>59</v>
      </c>
      <c r="W75">
        <v>60</v>
      </c>
      <c r="X75">
        <v>16</v>
      </c>
      <c r="Y75">
        <v>2</v>
      </c>
      <c r="Z75">
        <v>224934.09229796499</v>
      </c>
      <c r="AA75">
        <v>42924.068306816902</v>
      </c>
      <c r="AB75">
        <v>1</v>
      </c>
      <c r="AC75">
        <v>247</v>
      </c>
      <c r="AD75">
        <v>61</v>
      </c>
      <c r="AE75">
        <v>117</v>
      </c>
      <c r="AF75">
        <v>116</v>
      </c>
      <c r="AG75">
        <v>14</v>
      </c>
      <c r="AH75">
        <v>247</v>
      </c>
      <c r="AI75">
        <v>61</v>
      </c>
      <c r="AJ75">
        <v>117</v>
      </c>
      <c r="AK75">
        <v>116</v>
      </c>
      <c r="AL75">
        <v>14</v>
      </c>
      <c r="AM75">
        <v>6</v>
      </c>
      <c r="AN75">
        <v>170571.048033753</v>
      </c>
      <c r="AO75">
        <v>53151.394323037697</v>
      </c>
      <c r="AP75">
        <v>0</v>
      </c>
      <c r="AQ75">
        <v>0.46080749999999998</v>
      </c>
      <c r="AR75">
        <v>-0.13122500000000001</v>
      </c>
      <c r="AS75">
        <v>5.9348784722222199</v>
      </c>
      <c r="AT75">
        <v>-1.6302662037036999</v>
      </c>
      <c r="AU75">
        <v>89</v>
      </c>
      <c r="AV75">
        <v>2</v>
      </c>
      <c r="AW75">
        <v>7</v>
      </c>
      <c r="AX75" s="24">
        <f t="shared" si="4"/>
        <v>0.23040374999999999</v>
      </c>
      <c r="AY75" s="24">
        <f t="shared" si="5"/>
        <v>6.5612500000000004E-2</v>
      </c>
      <c r="AZ75" s="24">
        <f t="shared" si="6"/>
        <v>0.98914641203703668</v>
      </c>
      <c r="BA75" s="24">
        <f t="shared" si="7"/>
        <v>0.27171103395061663</v>
      </c>
    </row>
    <row r="76" spans="1:53" x14ac:dyDescent="0.25">
      <c r="A76">
        <v>20160420</v>
      </c>
      <c r="B76">
        <v>408</v>
      </c>
      <c r="C76">
        <v>93</v>
      </c>
      <c r="D76">
        <v>151</v>
      </c>
      <c r="E76">
        <v>214</v>
      </c>
      <c r="F76">
        <v>43</v>
      </c>
      <c r="G76">
        <v>408</v>
      </c>
      <c r="H76">
        <v>92</v>
      </c>
      <c r="I76">
        <v>151</v>
      </c>
      <c r="J76">
        <v>214</v>
      </c>
      <c r="K76">
        <v>43</v>
      </c>
      <c r="L76">
        <v>523153.53367311502</v>
      </c>
      <c r="M76">
        <v>111883.81803058001</v>
      </c>
      <c r="N76">
        <v>1</v>
      </c>
      <c r="O76">
        <v>138</v>
      </c>
      <c r="P76">
        <v>24</v>
      </c>
      <c r="Q76">
        <v>56</v>
      </c>
      <c r="R76">
        <v>66</v>
      </c>
      <c r="S76">
        <v>16</v>
      </c>
      <c r="T76">
        <v>138</v>
      </c>
      <c r="U76">
        <v>23</v>
      </c>
      <c r="V76">
        <v>56</v>
      </c>
      <c r="W76">
        <v>66</v>
      </c>
      <c r="X76">
        <v>16</v>
      </c>
      <c r="Y76">
        <v>2</v>
      </c>
      <c r="Z76">
        <v>236629.890713097</v>
      </c>
      <c r="AA76">
        <v>42656.690164178697</v>
      </c>
      <c r="AB76">
        <v>1</v>
      </c>
      <c r="AC76">
        <v>270</v>
      </c>
      <c r="AD76">
        <v>69</v>
      </c>
      <c r="AE76">
        <v>95</v>
      </c>
      <c r="AF76">
        <v>148</v>
      </c>
      <c r="AG76">
        <v>27</v>
      </c>
      <c r="AH76">
        <v>270</v>
      </c>
      <c r="AI76">
        <v>69</v>
      </c>
      <c r="AJ76">
        <v>95</v>
      </c>
      <c r="AK76">
        <v>148</v>
      </c>
      <c r="AL76">
        <v>27</v>
      </c>
      <c r="AM76">
        <v>6</v>
      </c>
      <c r="AN76">
        <v>286523.64296001801</v>
      </c>
      <c r="AO76">
        <v>69227.127866401599</v>
      </c>
      <c r="AP76">
        <v>0</v>
      </c>
      <c r="AQ76">
        <v>0.49671500000000002</v>
      </c>
      <c r="AR76">
        <v>-3.6687499999999998E-2</v>
      </c>
      <c r="AS76">
        <v>6.8779687499999902</v>
      </c>
      <c r="AT76">
        <v>-1.1511053240740701</v>
      </c>
      <c r="AU76">
        <v>93</v>
      </c>
      <c r="AV76">
        <v>2</v>
      </c>
      <c r="AW76">
        <v>8</v>
      </c>
      <c r="AX76" s="24">
        <f t="shared" si="4"/>
        <v>0.24835750000000001</v>
      </c>
      <c r="AY76" s="24">
        <f t="shared" si="5"/>
        <v>1.8343749999999999E-2</v>
      </c>
      <c r="AZ76" s="24">
        <f t="shared" si="6"/>
        <v>1.1463281249999984</v>
      </c>
      <c r="BA76" s="24">
        <f t="shared" si="7"/>
        <v>0.19185088734567834</v>
      </c>
    </row>
    <row r="77" spans="1:53" x14ac:dyDescent="0.25">
      <c r="A77">
        <v>20160421</v>
      </c>
      <c r="B77">
        <v>382</v>
      </c>
      <c r="C77">
        <v>69</v>
      </c>
      <c r="D77">
        <v>164</v>
      </c>
      <c r="E77">
        <v>177</v>
      </c>
      <c r="F77">
        <v>41</v>
      </c>
      <c r="G77">
        <v>382</v>
      </c>
      <c r="H77">
        <v>68</v>
      </c>
      <c r="I77">
        <v>164</v>
      </c>
      <c r="J77">
        <v>177</v>
      </c>
      <c r="K77">
        <v>41</v>
      </c>
      <c r="L77">
        <v>530987.62292627897</v>
      </c>
      <c r="M77">
        <v>104908.886063365</v>
      </c>
      <c r="N77">
        <v>1</v>
      </c>
      <c r="O77">
        <v>132</v>
      </c>
      <c r="P77">
        <v>15</v>
      </c>
      <c r="Q77">
        <v>52</v>
      </c>
      <c r="R77">
        <v>69</v>
      </c>
      <c r="S77">
        <v>11</v>
      </c>
      <c r="T77">
        <v>132</v>
      </c>
      <c r="U77">
        <v>14</v>
      </c>
      <c r="V77">
        <v>52</v>
      </c>
      <c r="W77">
        <v>69</v>
      </c>
      <c r="X77">
        <v>11</v>
      </c>
      <c r="Y77">
        <v>2</v>
      </c>
      <c r="Z77">
        <v>230111.78159607999</v>
      </c>
      <c r="AA77">
        <v>40270.060343647201</v>
      </c>
      <c r="AB77">
        <v>1</v>
      </c>
      <c r="AC77">
        <v>250</v>
      </c>
      <c r="AD77">
        <v>54</v>
      </c>
      <c r="AE77">
        <v>112</v>
      </c>
      <c r="AF77">
        <v>108</v>
      </c>
      <c r="AG77">
        <v>30</v>
      </c>
      <c r="AH77">
        <v>250</v>
      </c>
      <c r="AI77">
        <v>54</v>
      </c>
      <c r="AJ77">
        <v>112</v>
      </c>
      <c r="AK77">
        <v>108</v>
      </c>
      <c r="AL77">
        <v>30</v>
      </c>
      <c r="AM77">
        <v>6</v>
      </c>
      <c r="AN77">
        <v>300875.84133019898</v>
      </c>
      <c r="AO77">
        <v>64638.825719717897</v>
      </c>
      <c r="AP77">
        <v>0</v>
      </c>
      <c r="AQ77">
        <v>0.36334250000000001</v>
      </c>
      <c r="AR77">
        <v>-1.9122500000000001E-2</v>
      </c>
      <c r="AS77">
        <v>7.44272569444444</v>
      </c>
      <c r="AT77">
        <v>-1.0537905092592501</v>
      </c>
      <c r="AU77">
        <v>81</v>
      </c>
      <c r="AV77">
        <v>2</v>
      </c>
      <c r="AW77">
        <v>9</v>
      </c>
      <c r="AX77" s="24">
        <f t="shared" si="4"/>
        <v>0.18167125000000001</v>
      </c>
      <c r="AY77" s="24">
        <f t="shared" si="5"/>
        <v>9.5612500000000003E-3</v>
      </c>
      <c r="AZ77" s="24">
        <f t="shared" si="6"/>
        <v>1.2404542824074067</v>
      </c>
      <c r="BA77" s="24">
        <f t="shared" si="7"/>
        <v>0.17563175154320834</v>
      </c>
    </row>
    <row r="78" spans="1:53" x14ac:dyDescent="0.25">
      <c r="A78">
        <v>20160422</v>
      </c>
      <c r="B78">
        <v>416</v>
      </c>
      <c r="C78">
        <v>75</v>
      </c>
      <c r="D78">
        <v>149</v>
      </c>
      <c r="E78">
        <v>233</v>
      </c>
      <c r="F78">
        <v>34</v>
      </c>
      <c r="G78">
        <v>416</v>
      </c>
      <c r="H78">
        <v>74</v>
      </c>
      <c r="I78">
        <v>149</v>
      </c>
      <c r="J78">
        <v>233</v>
      </c>
      <c r="K78">
        <v>34</v>
      </c>
      <c r="L78">
        <v>402486.24316781299</v>
      </c>
      <c r="M78">
        <v>98143.7618851031</v>
      </c>
      <c r="N78">
        <v>1</v>
      </c>
      <c r="O78">
        <v>137</v>
      </c>
      <c r="P78">
        <v>10</v>
      </c>
      <c r="Q78">
        <v>58</v>
      </c>
      <c r="R78">
        <v>62</v>
      </c>
      <c r="S78">
        <v>17</v>
      </c>
      <c r="T78">
        <v>137</v>
      </c>
      <c r="U78">
        <v>9</v>
      </c>
      <c r="V78">
        <v>58</v>
      </c>
      <c r="W78">
        <v>62</v>
      </c>
      <c r="X78">
        <v>17</v>
      </c>
      <c r="Y78">
        <v>3</v>
      </c>
      <c r="Z78">
        <v>166057.25933450399</v>
      </c>
      <c r="AA78">
        <v>34625.153340105302</v>
      </c>
      <c r="AB78">
        <v>1</v>
      </c>
      <c r="AC78">
        <v>279</v>
      </c>
      <c r="AD78">
        <v>65</v>
      </c>
      <c r="AE78">
        <v>91</v>
      </c>
      <c r="AF78">
        <v>171</v>
      </c>
      <c r="AG78">
        <v>17</v>
      </c>
      <c r="AH78">
        <v>279</v>
      </c>
      <c r="AI78">
        <v>65</v>
      </c>
      <c r="AJ78">
        <v>91</v>
      </c>
      <c r="AK78">
        <v>171</v>
      </c>
      <c r="AL78">
        <v>17</v>
      </c>
      <c r="AM78">
        <v>6</v>
      </c>
      <c r="AN78">
        <v>236428.98383330801</v>
      </c>
      <c r="AO78">
        <v>63518.608544997798</v>
      </c>
      <c r="AP78">
        <v>0</v>
      </c>
      <c r="AQ78">
        <v>0.89403624999999998</v>
      </c>
      <c r="AR78">
        <v>-1.0767499999999999E-2</v>
      </c>
      <c r="AS78">
        <v>6.6227777777777703</v>
      </c>
      <c r="AT78">
        <v>-1.49319444444444</v>
      </c>
      <c r="AU78">
        <v>88</v>
      </c>
      <c r="AV78">
        <v>3</v>
      </c>
      <c r="AW78">
        <v>8</v>
      </c>
      <c r="AX78" s="24">
        <f t="shared" si="4"/>
        <v>0.29801208333333334</v>
      </c>
      <c r="AY78" s="24">
        <f t="shared" si="5"/>
        <v>3.5891666666666663E-3</v>
      </c>
      <c r="AZ78" s="24">
        <f t="shared" si="6"/>
        <v>1.1037962962962951</v>
      </c>
      <c r="BA78" s="24">
        <f t="shared" si="7"/>
        <v>0.24886574074074</v>
      </c>
    </row>
    <row r="79" spans="1:53" x14ac:dyDescent="0.25">
      <c r="A79">
        <v>20160425</v>
      </c>
      <c r="B79">
        <v>444</v>
      </c>
      <c r="C79">
        <v>82</v>
      </c>
      <c r="D79">
        <v>222</v>
      </c>
      <c r="E79">
        <v>182</v>
      </c>
      <c r="F79">
        <v>40</v>
      </c>
      <c r="G79">
        <v>444</v>
      </c>
      <c r="H79">
        <v>81</v>
      </c>
      <c r="I79">
        <v>222</v>
      </c>
      <c r="J79">
        <v>182</v>
      </c>
      <c r="K79">
        <v>40</v>
      </c>
      <c r="L79">
        <v>567399.59897304</v>
      </c>
      <c r="M79">
        <v>120905.96390757299</v>
      </c>
      <c r="N79">
        <v>1</v>
      </c>
      <c r="O79">
        <v>144</v>
      </c>
      <c r="P79">
        <v>25</v>
      </c>
      <c r="Q79">
        <v>77</v>
      </c>
      <c r="R79">
        <v>47</v>
      </c>
      <c r="S79">
        <v>20</v>
      </c>
      <c r="T79">
        <v>144</v>
      </c>
      <c r="U79">
        <v>24</v>
      </c>
      <c r="V79">
        <v>77</v>
      </c>
      <c r="W79">
        <v>47</v>
      </c>
      <c r="X79">
        <v>20</v>
      </c>
      <c r="Y79">
        <v>2</v>
      </c>
      <c r="Z79">
        <v>308447.89577158698</v>
      </c>
      <c r="AA79">
        <v>49960.310619442796</v>
      </c>
      <c r="AB79">
        <v>1</v>
      </c>
      <c r="AC79">
        <v>300</v>
      </c>
      <c r="AD79">
        <v>57</v>
      </c>
      <c r="AE79">
        <v>145</v>
      </c>
      <c r="AF79">
        <v>135</v>
      </c>
      <c r="AG79">
        <v>20</v>
      </c>
      <c r="AH79">
        <v>300</v>
      </c>
      <c r="AI79">
        <v>57</v>
      </c>
      <c r="AJ79">
        <v>145</v>
      </c>
      <c r="AK79">
        <v>135</v>
      </c>
      <c r="AL79">
        <v>20</v>
      </c>
      <c r="AM79">
        <v>6</v>
      </c>
      <c r="AN79">
        <v>258951.703201453</v>
      </c>
      <c r="AO79">
        <v>70945.653288130794</v>
      </c>
      <c r="AP79">
        <v>0</v>
      </c>
      <c r="AQ79">
        <v>0.42862749999999999</v>
      </c>
      <c r="AR79">
        <v>-5.65999999999999E-2</v>
      </c>
      <c r="AS79">
        <v>8.2097974537037004</v>
      </c>
      <c r="AT79">
        <v>-0.62771990740740702</v>
      </c>
      <c r="AU79">
        <v>81</v>
      </c>
      <c r="AV79">
        <v>2</v>
      </c>
      <c r="AW79">
        <v>10</v>
      </c>
      <c r="AX79" s="24">
        <f t="shared" si="4"/>
        <v>0.21431375</v>
      </c>
      <c r="AY79" s="24">
        <f t="shared" si="5"/>
        <v>2.829999999999995E-2</v>
      </c>
      <c r="AZ79" s="24">
        <f t="shared" si="6"/>
        <v>1.3682995756172833</v>
      </c>
      <c r="BA79" s="24">
        <f t="shared" si="7"/>
        <v>0.10461998456790117</v>
      </c>
    </row>
    <row r="80" spans="1:53" x14ac:dyDescent="0.25">
      <c r="A80">
        <v>20160426</v>
      </c>
      <c r="B80">
        <v>315</v>
      </c>
      <c r="C80">
        <v>79</v>
      </c>
      <c r="D80">
        <v>167</v>
      </c>
      <c r="E80">
        <v>128</v>
      </c>
      <c r="F80">
        <v>20</v>
      </c>
      <c r="G80">
        <v>315</v>
      </c>
      <c r="H80">
        <v>78</v>
      </c>
      <c r="I80">
        <v>167</v>
      </c>
      <c r="J80">
        <v>128</v>
      </c>
      <c r="K80">
        <v>20</v>
      </c>
      <c r="L80">
        <v>480039.11328757397</v>
      </c>
      <c r="M80">
        <v>94923.520195881603</v>
      </c>
      <c r="N80">
        <v>1</v>
      </c>
      <c r="O80">
        <v>115</v>
      </c>
      <c r="P80">
        <v>27</v>
      </c>
      <c r="Q80">
        <v>64</v>
      </c>
      <c r="R80">
        <v>39</v>
      </c>
      <c r="S80">
        <v>12</v>
      </c>
      <c r="T80">
        <v>115</v>
      </c>
      <c r="U80">
        <v>26</v>
      </c>
      <c r="V80">
        <v>64</v>
      </c>
      <c r="W80">
        <v>39</v>
      </c>
      <c r="X80">
        <v>12</v>
      </c>
      <c r="Y80">
        <v>2</v>
      </c>
      <c r="Z80">
        <v>205290.002518981</v>
      </c>
      <c r="AA80">
        <v>37436.1002267082</v>
      </c>
      <c r="AB80">
        <v>1</v>
      </c>
      <c r="AC80">
        <v>200</v>
      </c>
      <c r="AD80">
        <v>52</v>
      </c>
      <c r="AE80">
        <v>103</v>
      </c>
      <c r="AF80">
        <v>89</v>
      </c>
      <c r="AG80">
        <v>8</v>
      </c>
      <c r="AH80">
        <v>200</v>
      </c>
      <c r="AI80">
        <v>52</v>
      </c>
      <c r="AJ80">
        <v>103</v>
      </c>
      <c r="AK80">
        <v>89</v>
      </c>
      <c r="AL80">
        <v>8</v>
      </c>
      <c r="AM80">
        <v>6</v>
      </c>
      <c r="AN80">
        <v>274749.11076859297</v>
      </c>
      <c r="AO80">
        <v>57487.419969173301</v>
      </c>
      <c r="AP80">
        <v>0</v>
      </c>
      <c r="AQ80">
        <v>0.33544125000000002</v>
      </c>
      <c r="AR80">
        <v>-7.2212499999999999E-2</v>
      </c>
      <c r="AS80">
        <v>5.3575810185185198</v>
      </c>
      <c r="AT80">
        <v>-2.0707291666666601</v>
      </c>
      <c r="AU80">
        <v>69</v>
      </c>
      <c r="AV80">
        <v>2</v>
      </c>
      <c r="AW80">
        <v>6</v>
      </c>
      <c r="AX80" s="24">
        <f t="shared" si="4"/>
        <v>0.16772062500000001</v>
      </c>
      <c r="AY80" s="24">
        <f t="shared" si="5"/>
        <v>3.6106249999999999E-2</v>
      </c>
      <c r="AZ80" s="24">
        <f t="shared" si="6"/>
        <v>0.89293016975308659</v>
      </c>
      <c r="BA80" s="24">
        <f t="shared" si="7"/>
        <v>0.34512152777777666</v>
      </c>
    </row>
    <row r="81" spans="1:53" x14ac:dyDescent="0.25">
      <c r="A81">
        <v>20160427</v>
      </c>
      <c r="B81">
        <v>382</v>
      </c>
      <c r="C81">
        <v>70</v>
      </c>
      <c r="D81">
        <v>143</v>
      </c>
      <c r="E81">
        <v>189</v>
      </c>
      <c r="F81">
        <v>50</v>
      </c>
      <c r="G81">
        <v>335</v>
      </c>
      <c r="H81">
        <v>68</v>
      </c>
      <c r="I81">
        <v>143</v>
      </c>
      <c r="J81">
        <v>189</v>
      </c>
      <c r="K81">
        <v>50</v>
      </c>
      <c r="L81">
        <v>355698.99057764298</v>
      </c>
      <c r="M81">
        <v>84932.9091519879</v>
      </c>
      <c r="N81">
        <v>49</v>
      </c>
      <c r="O81">
        <v>146</v>
      </c>
      <c r="P81">
        <v>25</v>
      </c>
      <c r="Q81">
        <v>53</v>
      </c>
      <c r="R81">
        <v>75</v>
      </c>
      <c r="S81">
        <v>18</v>
      </c>
      <c r="T81">
        <v>100</v>
      </c>
      <c r="U81">
        <v>24</v>
      </c>
      <c r="V81">
        <v>53</v>
      </c>
      <c r="W81">
        <v>32</v>
      </c>
      <c r="X81">
        <v>15</v>
      </c>
      <c r="Y81">
        <v>2</v>
      </c>
      <c r="Z81">
        <v>167843.17947039101</v>
      </c>
      <c r="AA81">
        <v>32025.886152335199</v>
      </c>
      <c r="AB81">
        <v>47</v>
      </c>
      <c r="AC81">
        <v>236</v>
      </c>
      <c r="AD81">
        <v>45</v>
      </c>
      <c r="AE81">
        <v>90</v>
      </c>
      <c r="AF81">
        <v>114</v>
      </c>
      <c r="AG81">
        <v>32</v>
      </c>
      <c r="AH81">
        <v>235</v>
      </c>
      <c r="AI81">
        <v>44</v>
      </c>
      <c r="AJ81">
        <v>90</v>
      </c>
      <c r="AK81">
        <v>114</v>
      </c>
      <c r="AL81">
        <v>31</v>
      </c>
      <c r="AM81">
        <v>6</v>
      </c>
      <c r="AN81">
        <v>187855.81110725101</v>
      </c>
      <c r="AO81">
        <v>52907.022999652603</v>
      </c>
      <c r="AP81">
        <v>2</v>
      </c>
      <c r="AQ81">
        <v>0.19673125</v>
      </c>
      <c r="AR81">
        <v>-7.0400000000000004E-2</v>
      </c>
      <c r="AS81">
        <v>4.8946701388888902</v>
      </c>
      <c r="AT81">
        <v>-2.4121238425925902</v>
      </c>
      <c r="AU81">
        <v>81</v>
      </c>
      <c r="AV81">
        <v>2</v>
      </c>
      <c r="AW81">
        <v>6</v>
      </c>
      <c r="AX81" s="24">
        <f t="shared" si="4"/>
        <v>9.8365624999999998E-2</v>
      </c>
      <c r="AY81" s="24">
        <f t="shared" si="5"/>
        <v>3.5200000000000002E-2</v>
      </c>
      <c r="AZ81" s="24">
        <f t="shared" si="6"/>
        <v>0.81577835648148167</v>
      </c>
      <c r="BA81" s="24">
        <f t="shared" si="7"/>
        <v>0.40202064043209834</v>
      </c>
    </row>
    <row r="82" spans="1:53" x14ac:dyDescent="0.25">
      <c r="A82">
        <v>20160428</v>
      </c>
      <c r="B82">
        <v>402</v>
      </c>
      <c r="C82">
        <v>76</v>
      </c>
      <c r="D82">
        <v>198</v>
      </c>
      <c r="E82">
        <v>162</v>
      </c>
      <c r="F82">
        <v>42</v>
      </c>
      <c r="G82">
        <v>398</v>
      </c>
      <c r="H82">
        <v>74</v>
      </c>
      <c r="I82">
        <v>198</v>
      </c>
      <c r="J82">
        <v>162</v>
      </c>
      <c r="K82">
        <v>42</v>
      </c>
      <c r="L82">
        <v>439859.49280203303</v>
      </c>
      <c r="M82">
        <v>102467.354352183</v>
      </c>
      <c r="N82">
        <v>6</v>
      </c>
      <c r="O82">
        <v>162</v>
      </c>
      <c r="P82">
        <v>16</v>
      </c>
      <c r="Q82">
        <v>101</v>
      </c>
      <c r="R82">
        <v>47</v>
      </c>
      <c r="S82">
        <v>14</v>
      </c>
      <c r="T82">
        <v>159</v>
      </c>
      <c r="U82">
        <v>15</v>
      </c>
      <c r="V82">
        <v>101</v>
      </c>
      <c r="W82">
        <v>47</v>
      </c>
      <c r="X82">
        <v>11</v>
      </c>
      <c r="Y82">
        <v>2</v>
      </c>
      <c r="Z82">
        <v>204022.56389157899</v>
      </c>
      <c r="AA82">
        <v>43082.030750242098</v>
      </c>
      <c r="AB82">
        <v>4</v>
      </c>
      <c r="AC82">
        <v>240</v>
      </c>
      <c r="AD82">
        <v>60</v>
      </c>
      <c r="AE82">
        <v>97</v>
      </c>
      <c r="AF82">
        <v>115</v>
      </c>
      <c r="AG82">
        <v>28</v>
      </c>
      <c r="AH82">
        <v>239</v>
      </c>
      <c r="AI82">
        <v>59</v>
      </c>
      <c r="AJ82">
        <v>97</v>
      </c>
      <c r="AK82">
        <v>115</v>
      </c>
      <c r="AL82">
        <v>27</v>
      </c>
      <c r="AM82">
        <v>5</v>
      </c>
      <c r="AN82">
        <v>235836.92891045401</v>
      </c>
      <c r="AO82">
        <v>59385.3236019408</v>
      </c>
      <c r="AP82">
        <v>2</v>
      </c>
      <c r="AQ82">
        <v>0.42673999999999901</v>
      </c>
      <c r="AR82">
        <v>-8.1739999999999896E-2</v>
      </c>
      <c r="AS82">
        <v>4.7559780092592598</v>
      </c>
      <c r="AT82">
        <v>-1.8896006944444399</v>
      </c>
      <c r="AU82">
        <v>72</v>
      </c>
      <c r="AV82">
        <v>2</v>
      </c>
      <c r="AW82">
        <v>5</v>
      </c>
      <c r="AX82" s="24">
        <f t="shared" si="4"/>
        <v>0.2133699999999995</v>
      </c>
      <c r="AY82" s="24">
        <f t="shared" si="5"/>
        <v>4.0869999999999948E-2</v>
      </c>
      <c r="AZ82" s="24">
        <f t="shared" si="6"/>
        <v>0.95119560185185192</v>
      </c>
      <c r="BA82" s="24">
        <f t="shared" si="7"/>
        <v>0.37792013888888798</v>
      </c>
    </row>
    <row r="83" spans="1:53" x14ac:dyDescent="0.25">
      <c r="A83">
        <v>20160429</v>
      </c>
      <c r="B83">
        <v>362</v>
      </c>
      <c r="C83">
        <v>81</v>
      </c>
      <c r="D83">
        <v>158</v>
      </c>
      <c r="E83">
        <v>176</v>
      </c>
      <c r="F83">
        <v>28</v>
      </c>
      <c r="G83">
        <v>343</v>
      </c>
      <c r="H83">
        <v>79</v>
      </c>
      <c r="I83">
        <v>158</v>
      </c>
      <c r="J83">
        <v>176</v>
      </c>
      <c r="K83">
        <v>28</v>
      </c>
      <c r="L83">
        <v>390894.92069576902</v>
      </c>
      <c r="M83">
        <v>88820.542862619302</v>
      </c>
      <c r="N83">
        <v>21</v>
      </c>
      <c r="O83">
        <v>114</v>
      </c>
      <c r="P83">
        <v>16</v>
      </c>
      <c r="Q83">
        <v>50</v>
      </c>
      <c r="R83">
        <v>51</v>
      </c>
      <c r="S83">
        <v>13</v>
      </c>
      <c r="T83">
        <v>96</v>
      </c>
      <c r="U83">
        <v>15</v>
      </c>
      <c r="V83">
        <v>50</v>
      </c>
      <c r="W83">
        <v>36</v>
      </c>
      <c r="X83">
        <v>10</v>
      </c>
      <c r="Y83">
        <v>2</v>
      </c>
      <c r="Z83">
        <v>157697.64241127501</v>
      </c>
      <c r="AA83">
        <v>29552.787817014701</v>
      </c>
      <c r="AB83">
        <v>19</v>
      </c>
      <c r="AC83">
        <v>248</v>
      </c>
      <c r="AD83">
        <v>65</v>
      </c>
      <c r="AE83">
        <v>108</v>
      </c>
      <c r="AF83">
        <v>125</v>
      </c>
      <c r="AG83">
        <v>15</v>
      </c>
      <c r="AH83">
        <v>247</v>
      </c>
      <c r="AI83">
        <v>64</v>
      </c>
      <c r="AJ83">
        <v>108</v>
      </c>
      <c r="AK83">
        <v>125</v>
      </c>
      <c r="AL83">
        <v>14</v>
      </c>
      <c r="AM83">
        <v>6</v>
      </c>
      <c r="AN83">
        <v>233197.27828449401</v>
      </c>
      <c r="AO83">
        <v>59267.755045604499</v>
      </c>
      <c r="AP83">
        <v>2</v>
      </c>
      <c r="AQ83">
        <v>0.28467874999999998</v>
      </c>
      <c r="AR83">
        <v>-1.7762500000000001E-2</v>
      </c>
      <c r="AS83">
        <v>7.5591145833333302</v>
      </c>
      <c r="AT83">
        <v>-1.32493634259259</v>
      </c>
      <c r="AU83">
        <v>77</v>
      </c>
      <c r="AV83">
        <v>2</v>
      </c>
      <c r="AW83">
        <v>8</v>
      </c>
      <c r="AX83" s="24">
        <f t="shared" si="4"/>
        <v>0.14233937499999999</v>
      </c>
      <c r="AY83" s="24">
        <f t="shared" si="5"/>
        <v>8.8812500000000003E-3</v>
      </c>
      <c r="AZ83" s="24">
        <f t="shared" si="6"/>
        <v>1.259852430555555</v>
      </c>
      <c r="BA83" s="24">
        <f t="shared" si="7"/>
        <v>0.22082272376543166</v>
      </c>
    </row>
    <row r="84" spans="1:53" x14ac:dyDescent="0.25">
      <c r="A84">
        <v>20160502</v>
      </c>
      <c r="B84">
        <v>456</v>
      </c>
      <c r="C84">
        <v>89</v>
      </c>
      <c r="D84">
        <v>216</v>
      </c>
      <c r="E84">
        <v>186</v>
      </c>
      <c r="F84">
        <v>54</v>
      </c>
      <c r="G84">
        <v>452</v>
      </c>
      <c r="H84">
        <v>87</v>
      </c>
      <c r="I84">
        <v>216</v>
      </c>
      <c r="J84">
        <v>186</v>
      </c>
      <c r="K84">
        <v>54</v>
      </c>
      <c r="L84">
        <v>411204.43860037997</v>
      </c>
      <c r="M84">
        <v>106488.399474034</v>
      </c>
      <c r="N84">
        <v>6</v>
      </c>
      <c r="O84">
        <v>153</v>
      </c>
      <c r="P84">
        <v>26</v>
      </c>
      <c r="Q84">
        <v>89</v>
      </c>
      <c r="R84">
        <v>50</v>
      </c>
      <c r="S84">
        <v>14</v>
      </c>
      <c r="T84">
        <v>150</v>
      </c>
      <c r="U84">
        <v>25</v>
      </c>
      <c r="V84">
        <v>89</v>
      </c>
      <c r="W84">
        <v>50</v>
      </c>
      <c r="X84">
        <v>11</v>
      </c>
      <c r="Y84">
        <v>2</v>
      </c>
      <c r="Z84">
        <v>158642.311720912</v>
      </c>
      <c r="AA84">
        <v>37317.808054882</v>
      </c>
      <c r="AB84">
        <v>4</v>
      </c>
      <c r="AC84">
        <v>303</v>
      </c>
      <c r="AD84">
        <v>63</v>
      </c>
      <c r="AE84">
        <v>127</v>
      </c>
      <c r="AF84">
        <v>136</v>
      </c>
      <c r="AG84">
        <v>40</v>
      </c>
      <c r="AH84">
        <v>302</v>
      </c>
      <c r="AI84">
        <v>62</v>
      </c>
      <c r="AJ84">
        <v>127</v>
      </c>
      <c r="AK84">
        <v>136</v>
      </c>
      <c r="AL84">
        <v>39</v>
      </c>
      <c r="AM84">
        <v>6</v>
      </c>
      <c r="AN84">
        <v>252562.12687946801</v>
      </c>
      <c r="AO84">
        <v>69170.591419152101</v>
      </c>
      <c r="AP84">
        <v>2</v>
      </c>
      <c r="AQ84">
        <v>0.49678125000000001</v>
      </c>
      <c r="AR84">
        <v>-5.1078749999999999E-2</v>
      </c>
      <c r="AS84">
        <v>6.9250925925925904</v>
      </c>
      <c r="AT84">
        <v>-0.99766203703703704</v>
      </c>
      <c r="AU84">
        <v>104</v>
      </c>
      <c r="AV84">
        <v>2</v>
      </c>
      <c r="AW84">
        <v>8</v>
      </c>
      <c r="AX84" s="24">
        <f t="shared" si="4"/>
        <v>0.248390625</v>
      </c>
      <c r="AY84" s="24">
        <f t="shared" si="5"/>
        <v>2.5539375E-2</v>
      </c>
      <c r="AZ84" s="24">
        <f t="shared" si="6"/>
        <v>1.1541820987654317</v>
      </c>
      <c r="BA84" s="24">
        <f t="shared" si="7"/>
        <v>0.1662770061728395</v>
      </c>
    </row>
    <row r="85" spans="1:53" x14ac:dyDescent="0.25">
      <c r="A85">
        <v>20160503</v>
      </c>
      <c r="B85">
        <v>352</v>
      </c>
      <c r="C85">
        <v>92</v>
      </c>
      <c r="D85">
        <v>193</v>
      </c>
      <c r="E85">
        <v>142</v>
      </c>
      <c r="F85">
        <v>17</v>
      </c>
      <c r="G85">
        <v>346</v>
      </c>
      <c r="H85">
        <v>90</v>
      </c>
      <c r="I85">
        <v>193</v>
      </c>
      <c r="J85">
        <v>142</v>
      </c>
      <c r="K85">
        <v>17</v>
      </c>
      <c r="L85">
        <v>386830.05949682998</v>
      </c>
      <c r="M85">
        <v>91934.705354714606</v>
      </c>
      <c r="N85">
        <v>8</v>
      </c>
      <c r="O85">
        <v>98</v>
      </c>
      <c r="P85">
        <v>26</v>
      </c>
      <c r="Q85">
        <v>54</v>
      </c>
      <c r="R85">
        <v>35</v>
      </c>
      <c r="S85">
        <v>9</v>
      </c>
      <c r="T85">
        <v>93</v>
      </c>
      <c r="U85">
        <v>25</v>
      </c>
      <c r="V85">
        <v>54</v>
      </c>
      <c r="W85">
        <v>33</v>
      </c>
      <c r="X85">
        <v>6</v>
      </c>
      <c r="Y85">
        <v>2</v>
      </c>
      <c r="Z85">
        <v>137011.77812191</v>
      </c>
      <c r="AA85">
        <v>28531.060030971799</v>
      </c>
      <c r="AB85">
        <v>6</v>
      </c>
      <c r="AC85">
        <v>254</v>
      </c>
      <c r="AD85">
        <v>66</v>
      </c>
      <c r="AE85">
        <v>139</v>
      </c>
      <c r="AF85">
        <v>107</v>
      </c>
      <c r="AG85">
        <v>8</v>
      </c>
      <c r="AH85">
        <v>253</v>
      </c>
      <c r="AI85">
        <v>65</v>
      </c>
      <c r="AJ85">
        <v>139</v>
      </c>
      <c r="AK85">
        <v>107</v>
      </c>
      <c r="AL85">
        <v>7</v>
      </c>
      <c r="AM85">
        <v>6</v>
      </c>
      <c r="AN85">
        <v>249818.281374919</v>
      </c>
      <c r="AO85">
        <v>63403.645323742698</v>
      </c>
      <c r="AP85">
        <v>2</v>
      </c>
      <c r="AQ85">
        <v>0.26896750000000003</v>
      </c>
      <c r="AR85">
        <v>-9.1325000000000003E-2</v>
      </c>
      <c r="AS85">
        <v>7.0763368055555498</v>
      </c>
      <c r="AT85">
        <v>-1.6835648148148099</v>
      </c>
      <c r="AU85">
        <v>92</v>
      </c>
      <c r="AV85">
        <v>2</v>
      </c>
      <c r="AW85">
        <v>8</v>
      </c>
      <c r="AX85" s="24">
        <f t="shared" si="4"/>
        <v>0.13448375000000001</v>
      </c>
      <c r="AY85" s="24">
        <f t="shared" si="5"/>
        <v>4.5662500000000002E-2</v>
      </c>
      <c r="AZ85" s="24">
        <f t="shared" si="6"/>
        <v>1.1793894675925916</v>
      </c>
      <c r="BA85" s="24">
        <f t="shared" si="7"/>
        <v>0.28059413580246834</v>
      </c>
    </row>
    <row r="86" spans="1:53" x14ac:dyDescent="0.25">
      <c r="A86">
        <v>20160504</v>
      </c>
      <c r="B86">
        <v>437</v>
      </c>
      <c r="C86">
        <v>84</v>
      </c>
      <c r="D86">
        <v>166</v>
      </c>
      <c r="E86">
        <v>232</v>
      </c>
      <c r="F86">
        <v>39</v>
      </c>
      <c r="G86">
        <v>394</v>
      </c>
      <c r="H86">
        <v>82</v>
      </c>
      <c r="I86">
        <v>166</v>
      </c>
      <c r="J86">
        <v>232</v>
      </c>
      <c r="K86">
        <v>39</v>
      </c>
      <c r="L86">
        <v>390370.10916324798</v>
      </c>
      <c r="M86">
        <v>95493.309824692304</v>
      </c>
      <c r="N86">
        <v>45</v>
      </c>
      <c r="O86">
        <v>137</v>
      </c>
      <c r="P86">
        <v>16</v>
      </c>
      <c r="Q86">
        <v>59</v>
      </c>
      <c r="R86">
        <v>63</v>
      </c>
      <c r="S86">
        <v>15</v>
      </c>
      <c r="T86">
        <v>95</v>
      </c>
      <c r="U86">
        <v>15</v>
      </c>
      <c r="V86">
        <v>59</v>
      </c>
      <c r="W86">
        <v>24</v>
      </c>
      <c r="X86">
        <v>12</v>
      </c>
      <c r="Y86">
        <v>2</v>
      </c>
      <c r="Z86">
        <v>130167.674915394</v>
      </c>
      <c r="AA86">
        <v>26955.090742385499</v>
      </c>
      <c r="AB86">
        <v>43</v>
      </c>
      <c r="AC86">
        <v>300</v>
      </c>
      <c r="AD86">
        <v>68</v>
      </c>
      <c r="AE86">
        <v>107</v>
      </c>
      <c r="AF86">
        <v>169</v>
      </c>
      <c r="AG86">
        <v>24</v>
      </c>
      <c r="AH86">
        <v>299</v>
      </c>
      <c r="AI86">
        <v>67</v>
      </c>
      <c r="AJ86">
        <v>107</v>
      </c>
      <c r="AK86">
        <v>169</v>
      </c>
      <c r="AL86">
        <v>23</v>
      </c>
      <c r="AM86">
        <v>6</v>
      </c>
      <c r="AN86">
        <v>260202.43424785399</v>
      </c>
      <c r="AO86">
        <v>68538.219082306794</v>
      </c>
      <c r="AP86">
        <v>2</v>
      </c>
      <c r="AQ86">
        <v>0.36034250000000001</v>
      </c>
      <c r="AR86">
        <v>-5.9874999999999998E-3</v>
      </c>
      <c r="AS86">
        <v>8.8836574074073997</v>
      </c>
      <c r="AT86">
        <v>-1.57480324074074</v>
      </c>
      <c r="AU86">
        <v>99</v>
      </c>
      <c r="AV86">
        <v>2</v>
      </c>
      <c r="AW86">
        <v>10</v>
      </c>
      <c r="AX86" s="24">
        <f t="shared" si="4"/>
        <v>0.18017125000000001</v>
      </c>
      <c r="AY86" s="24">
        <f t="shared" si="5"/>
        <v>2.9937499999999999E-3</v>
      </c>
      <c r="AZ86" s="24">
        <f t="shared" si="6"/>
        <v>1.4806095679012332</v>
      </c>
      <c r="BA86" s="24">
        <f t="shared" si="7"/>
        <v>0.26246720679012331</v>
      </c>
    </row>
    <row r="87" spans="1:53" x14ac:dyDescent="0.25">
      <c r="A87">
        <v>20160506</v>
      </c>
      <c r="B87">
        <v>485</v>
      </c>
      <c r="C87">
        <v>91</v>
      </c>
      <c r="D87">
        <v>261</v>
      </c>
      <c r="E87">
        <v>192</v>
      </c>
      <c r="F87">
        <v>32</v>
      </c>
      <c r="G87">
        <v>481</v>
      </c>
      <c r="H87">
        <v>89</v>
      </c>
      <c r="I87">
        <v>261</v>
      </c>
      <c r="J87">
        <v>192</v>
      </c>
      <c r="K87">
        <v>32</v>
      </c>
      <c r="L87">
        <v>451228.403422495</v>
      </c>
      <c r="M87">
        <v>115730.556308024</v>
      </c>
      <c r="N87">
        <v>6</v>
      </c>
      <c r="O87">
        <v>174</v>
      </c>
      <c r="P87">
        <v>26</v>
      </c>
      <c r="Q87">
        <v>94</v>
      </c>
      <c r="R87">
        <v>69</v>
      </c>
      <c r="S87">
        <v>11</v>
      </c>
      <c r="T87">
        <v>171</v>
      </c>
      <c r="U87">
        <v>25</v>
      </c>
      <c r="V87">
        <v>94</v>
      </c>
      <c r="W87">
        <v>69</v>
      </c>
      <c r="X87">
        <v>8</v>
      </c>
      <c r="Y87">
        <v>3</v>
      </c>
      <c r="Z87">
        <v>224878.372520676</v>
      </c>
      <c r="AA87">
        <v>47719.0535268608</v>
      </c>
      <c r="AB87">
        <v>4</v>
      </c>
      <c r="AC87">
        <v>311</v>
      </c>
      <c r="AD87">
        <v>65</v>
      </c>
      <c r="AE87">
        <v>167</v>
      </c>
      <c r="AF87">
        <v>123</v>
      </c>
      <c r="AG87">
        <v>21</v>
      </c>
      <c r="AH87">
        <v>310</v>
      </c>
      <c r="AI87">
        <v>64</v>
      </c>
      <c r="AJ87">
        <v>167</v>
      </c>
      <c r="AK87">
        <v>123</v>
      </c>
      <c r="AL87">
        <v>20</v>
      </c>
      <c r="AM87">
        <v>6</v>
      </c>
      <c r="AN87">
        <v>226350.03090181801</v>
      </c>
      <c r="AO87">
        <v>68011.502781163697</v>
      </c>
      <c r="AP87">
        <v>2</v>
      </c>
      <c r="AQ87">
        <v>1.0326625</v>
      </c>
      <c r="AR87">
        <v>-0.20959749999999999</v>
      </c>
      <c r="AS87">
        <v>7.7266261574074102</v>
      </c>
      <c r="AT87">
        <v>-1.84042824074074</v>
      </c>
      <c r="AU87">
        <v>95</v>
      </c>
      <c r="AV87">
        <v>3</v>
      </c>
      <c r="AW87">
        <v>8</v>
      </c>
      <c r="AX87" s="24">
        <f t="shared" si="4"/>
        <v>0.34422083333333336</v>
      </c>
      <c r="AY87" s="24">
        <f t="shared" si="5"/>
        <v>6.9865833333333335E-2</v>
      </c>
      <c r="AZ87" s="24">
        <f t="shared" si="6"/>
        <v>1.2877710262345683</v>
      </c>
      <c r="BA87" s="24">
        <f t="shared" si="7"/>
        <v>0.30673804012345668</v>
      </c>
    </row>
    <row r="88" spans="1:53" x14ac:dyDescent="0.25">
      <c r="A88">
        <v>20160509</v>
      </c>
      <c r="B88">
        <v>479</v>
      </c>
      <c r="C88">
        <v>87</v>
      </c>
      <c r="D88">
        <v>165</v>
      </c>
      <c r="E88">
        <v>232</v>
      </c>
      <c r="F88">
        <v>82</v>
      </c>
      <c r="G88">
        <v>424</v>
      </c>
      <c r="H88">
        <v>85</v>
      </c>
      <c r="I88">
        <v>165</v>
      </c>
      <c r="J88">
        <v>232</v>
      </c>
      <c r="K88">
        <v>82</v>
      </c>
      <c r="L88">
        <v>486192.216746144</v>
      </c>
      <c r="M88">
        <v>109877.299507153</v>
      </c>
      <c r="N88">
        <v>57</v>
      </c>
      <c r="O88">
        <v>166</v>
      </c>
      <c r="P88">
        <v>20</v>
      </c>
      <c r="Q88">
        <v>55</v>
      </c>
      <c r="R88">
        <v>80</v>
      </c>
      <c r="S88">
        <v>31</v>
      </c>
      <c r="T88">
        <v>112</v>
      </c>
      <c r="U88">
        <v>19</v>
      </c>
      <c r="V88">
        <v>55</v>
      </c>
      <c r="W88">
        <v>29</v>
      </c>
      <c r="X88">
        <v>28</v>
      </c>
      <c r="Y88">
        <v>2</v>
      </c>
      <c r="Z88">
        <v>216562.066101929</v>
      </c>
      <c r="AA88">
        <v>37250.585949173597</v>
      </c>
      <c r="AB88">
        <v>55</v>
      </c>
      <c r="AC88">
        <v>313</v>
      </c>
      <c r="AD88">
        <v>67</v>
      </c>
      <c r="AE88">
        <v>110</v>
      </c>
      <c r="AF88">
        <v>152</v>
      </c>
      <c r="AG88">
        <v>51</v>
      </c>
      <c r="AH88">
        <v>312</v>
      </c>
      <c r="AI88">
        <v>66</v>
      </c>
      <c r="AJ88">
        <v>110</v>
      </c>
      <c r="AK88">
        <v>152</v>
      </c>
      <c r="AL88">
        <v>50</v>
      </c>
      <c r="AM88">
        <v>6</v>
      </c>
      <c r="AN88">
        <v>269630.15064421401</v>
      </c>
      <c r="AO88">
        <v>72626.713557979296</v>
      </c>
      <c r="AP88">
        <v>2</v>
      </c>
      <c r="AQ88">
        <v>0.54505999999999999</v>
      </c>
      <c r="AR88">
        <v>-2.6987500000000001E-2</v>
      </c>
      <c r="AS88">
        <v>8.15333333333332</v>
      </c>
      <c r="AT88">
        <v>-1.19379629629629</v>
      </c>
      <c r="AU88">
        <v>114</v>
      </c>
      <c r="AV88">
        <v>2</v>
      </c>
      <c r="AW88">
        <v>10</v>
      </c>
      <c r="AX88" s="24">
        <f t="shared" si="4"/>
        <v>0.27252999999999999</v>
      </c>
      <c r="AY88" s="24">
        <f t="shared" si="5"/>
        <v>1.3493750000000001E-2</v>
      </c>
      <c r="AZ88" s="24">
        <f t="shared" si="6"/>
        <v>1.3588888888888866</v>
      </c>
      <c r="BA88" s="24">
        <f t="shared" si="7"/>
        <v>0.198966049382715</v>
      </c>
    </row>
    <row r="89" spans="1:53" x14ac:dyDescent="0.25">
      <c r="A89">
        <v>20160510</v>
      </c>
      <c r="B89">
        <v>467</v>
      </c>
      <c r="C89">
        <v>75</v>
      </c>
      <c r="D89">
        <v>248</v>
      </c>
      <c r="E89">
        <v>192</v>
      </c>
      <c r="F89">
        <v>27</v>
      </c>
      <c r="G89">
        <v>450</v>
      </c>
      <c r="H89">
        <v>73</v>
      </c>
      <c r="I89">
        <v>248</v>
      </c>
      <c r="J89">
        <v>192</v>
      </c>
      <c r="K89">
        <v>27</v>
      </c>
      <c r="L89">
        <v>449530.54440041998</v>
      </c>
      <c r="M89">
        <v>109937.748996037</v>
      </c>
      <c r="N89">
        <v>19</v>
      </c>
      <c r="O89">
        <v>195</v>
      </c>
      <c r="P89">
        <v>19</v>
      </c>
      <c r="Q89">
        <v>117</v>
      </c>
      <c r="R89">
        <v>65</v>
      </c>
      <c r="S89">
        <v>13</v>
      </c>
      <c r="T89">
        <v>179</v>
      </c>
      <c r="U89">
        <v>18</v>
      </c>
      <c r="V89">
        <v>117</v>
      </c>
      <c r="W89">
        <v>52</v>
      </c>
      <c r="X89">
        <v>10</v>
      </c>
      <c r="Y89">
        <v>3</v>
      </c>
      <c r="Z89">
        <v>212139.33869132001</v>
      </c>
      <c r="AA89">
        <v>46692.540482218799</v>
      </c>
      <c r="AB89">
        <v>17</v>
      </c>
      <c r="AC89">
        <v>272</v>
      </c>
      <c r="AD89">
        <v>56</v>
      </c>
      <c r="AE89">
        <v>131</v>
      </c>
      <c r="AF89">
        <v>127</v>
      </c>
      <c r="AG89">
        <v>14</v>
      </c>
      <c r="AH89">
        <v>271</v>
      </c>
      <c r="AI89">
        <v>55</v>
      </c>
      <c r="AJ89">
        <v>131</v>
      </c>
      <c r="AK89">
        <v>127</v>
      </c>
      <c r="AL89">
        <v>13</v>
      </c>
      <c r="AM89">
        <v>6</v>
      </c>
      <c r="AN89">
        <v>237391.20570909901</v>
      </c>
      <c r="AO89">
        <v>63245.208513819001</v>
      </c>
      <c r="AP89">
        <v>2</v>
      </c>
      <c r="AQ89">
        <v>0.5877675</v>
      </c>
      <c r="AR89">
        <v>-2.6027499999999999E-2</v>
      </c>
      <c r="AS89">
        <v>6.5382638888888804</v>
      </c>
      <c r="AT89">
        <v>-0.64664351851851798</v>
      </c>
      <c r="AU89">
        <v>92</v>
      </c>
      <c r="AV89">
        <v>3</v>
      </c>
      <c r="AW89">
        <v>8</v>
      </c>
      <c r="AX89" s="24">
        <f t="shared" si="4"/>
        <v>0.1959225</v>
      </c>
      <c r="AY89" s="24">
        <f t="shared" si="5"/>
        <v>8.6758333333333323E-3</v>
      </c>
      <c r="AZ89" s="24">
        <f t="shared" si="6"/>
        <v>1.0897106481481467</v>
      </c>
      <c r="BA89" s="24">
        <f t="shared" si="7"/>
        <v>0.10777391975308633</v>
      </c>
    </row>
    <row r="90" spans="1:53" x14ac:dyDescent="0.25">
      <c r="A90">
        <v>20160511</v>
      </c>
      <c r="B90">
        <v>402</v>
      </c>
      <c r="C90">
        <v>72</v>
      </c>
      <c r="D90">
        <v>207</v>
      </c>
      <c r="E90">
        <v>174</v>
      </c>
      <c r="F90">
        <v>21</v>
      </c>
      <c r="G90">
        <v>398</v>
      </c>
      <c r="H90">
        <v>70</v>
      </c>
      <c r="I90">
        <v>207</v>
      </c>
      <c r="J90">
        <v>174</v>
      </c>
      <c r="K90">
        <v>21</v>
      </c>
      <c r="L90">
        <v>364809.92351519899</v>
      </c>
      <c r="M90">
        <v>93912.893116367894</v>
      </c>
      <c r="N90">
        <v>6</v>
      </c>
      <c r="O90">
        <v>133</v>
      </c>
      <c r="P90">
        <v>17</v>
      </c>
      <c r="Q90">
        <v>78</v>
      </c>
      <c r="R90">
        <v>46</v>
      </c>
      <c r="S90">
        <v>9</v>
      </c>
      <c r="T90">
        <v>130</v>
      </c>
      <c r="U90">
        <v>16</v>
      </c>
      <c r="V90">
        <v>78</v>
      </c>
      <c r="W90">
        <v>46</v>
      </c>
      <c r="X90">
        <v>6</v>
      </c>
      <c r="Y90">
        <v>2</v>
      </c>
      <c r="Z90">
        <v>112900.81631772099</v>
      </c>
      <c r="AA90">
        <v>29721.073468594899</v>
      </c>
      <c r="AB90">
        <v>4</v>
      </c>
      <c r="AC90">
        <v>269</v>
      </c>
      <c r="AD90">
        <v>55</v>
      </c>
      <c r="AE90">
        <v>129</v>
      </c>
      <c r="AF90">
        <v>128</v>
      </c>
      <c r="AG90">
        <v>12</v>
      </c>
      <c r="AH90">
        <v>268</v>
      </c>
      <c r="AI90">
        <v>54</v>
      </c>
      <c r="AJ90">
        <v>129</v>
      </c>
      <c r="AK90">
        <v>128</v>
      </c>
      <c r="AL90">
        <v>11</v>
      </c>
      <c r="AM90">
        <v>6</v>
      </c>
      <c r="AN90">
        <v>251909.10719747801</v>
      </c>
      <c r="AO90">
        <v>64191.819647773002</v>
      </c>
      <c r="AP90">
        <v>2</v>
      </c>
      <c r="AQ90">
        <v>0.309262499999999</v>
      </c>
      <c r="AR90">
        <v>-2.2174999999999999E-3</v>
      </c>
      <c r="AS90">
        <v>7.2674479166666597</v>
      </c>
      <c r="AT90">
        <v>-0.61844328703703699</v>
      </c>
      <c r="AU90">
        <v>88</v>
      </c>
      <c r="AV90">
        <v>2</v>
      </c>
      <c r="AW90">
        <v>9</v>
      </c>
      <c r="AX90" s="24">
        <f t="shared" si="4"/>
        <v>0.1546312499999995</v>
      </c>
      <c r="AY90" s="24">
        <f t="shared" si="5"/>
        <v>1.1087499999999999E-3</v>
      </c>
      <c r="AZ90" s="24">
        <f t="shared" si="6"/>
        <v>1.2112413194444434</v>
      </c>
      <c r="BA90" s="24">
        <f t="shared" si="7"/>
        <v>0.1030738811728395</v>
      </c>
    </row>
    <row r="91" spans="1:53" x14ac:dyDescent="0.25">
      <c r="A91">
        <v>20160512</v>
      </c>
      <c r="B91">
        <v>436</v>
      </c>
      <c r="C91">
        <v>95</v>
      </c>
      <c r="D91">
        <v>184</v>
      </c>
      <c r="E91">
        <v>197</v>
      </c>
      <c r="F91">
        <v>55</v>
      </c>
      <c r="G91">
        <v>416</v>
      </c>
      <c r="H91">
        <v>93</v>
      </c>
      <c r="I91">
        <v>184</v>
      </c>
      <c r="J91">
        <v>197</v>
      </c>
      <c r="K91">
        <v>55</v>
      </c>
      <c r="L91">
        <v>395396.49997080502</v>
      </c>
      <c r="M91">
        <v>101825.68499737199</v>
      </c>
      <c r="N91">
        <v>22</v>
      </c>
      <c r="O91">
        <v>119</v>
      </c>
      <c r="P91">
        <v>24</v>
      </c>
      <c r="Q91">
        <v>53</v>
      </c>
      <c r="R91">
        <v>46</v>
      </c>
      <c r="S91">
        <v>20</v>
      </c>
      <c r="T91">
        <v>100</v>
      </c>
      <c r="U91">
        <v>23</v>
      </c>
      <c r="V91">
        <v>53</v>
      </c>
      <c r="W91">
        <v>30</v>
      </c>
      <c r="X91">
        <v>17</v>
      </c>
      <c r="Y91">
        <v>2</v>
      </c>
      <c r="Z91">
        <v>125836.78341431099</v>
      </c>
      <c r="AA91">
        <v>28125.310507287901</v>
      </c>
      <c r="AB91">
        <v>20</v>
      </c>
      <c r="AC91">
        <v>317</v>
      </c>
      <c r="AD91">
        <v>71</v>
      </c>
      <c r="AE91">
        <v>131</v>
      </c>
      <c r="AF91">
        <v>151</v>
      </c>
      <c r="AG91">
        <v>35</v>
      </c>
      <c r="AH91">
        <v>316</v>
      </c>
      <c r="AI91">
        <v>70</v>
      </c>
      <c r="AJ91">
        <v>131</v>
      </c>
      <c r="AK91">
        <v>151</v>
      </c>
      <c r="AL91">
        <v>34</v>
      </c>
      <c r="AM91">
        <v>6</v>
      </c>
      <c r="AN91">
        <v>269559.71655649401</v>
      </c>
      <c r="AO91">
        <v>73700.374490084505</v>
      </c>
      <c r="AP91">
        <v>2</v>
      </c>
      <c r="AQ91">
        <v>0.40518625000000003</v>
      </c>
      <c r="AR91">
        <v>-6.4360000000000001E-2</v>
      </c>
      <c r="AS91">
        <v>9.4830671296296192</v>
      </c>
      <c r="AT91">
        <v>-1.27133101851851</v>
      </c>
      <c r="AU91">
        <v>100</v>
      </c>
      <c r="AV91">
        <v>2</v>
      </c>
      <c r="AW91">
        <v>11</v>
      </c>
      <c r="AX91" s="24">
        <f t="shared" si="4"/>
        <v>0.20259312500000001</v>
      </c>
      <c r="AY91" s="24">
        <f t="shared" si="5"/>
        <v>3.218E-2</v>
      </c>
      <c r="AZ91" s="24">
        <f t="shared" si="6"/>
        <v>1.5805111882716032</v>
      </c>
      <c r="BA91" s="24">
        <f t="shared" si="7"/>
        <v>0.21188850308641835</v>
      </c>
    </row>
    <row r="92" spans="1:53" x14ac:dyDescent="0.25">
      <c r="A92">
        <v>20160513</v>
      </c>
      <c r="B92">
        <v>449</v>
      </c>
      <c r="C92">
        <v>99</v>
      </c>
      <c r="D92">
        <v>199</v>
      </c>
      <c r="E92">
        <v>210</v>
      </c>
      <c r="F92">
        <v>40</v>
      </c>
      <c r="G92">
        <v>396</v>
      </c>
      <c r="H92">
        <v>97</v>
      </c>
      <c r="I92">
        <v>199</v>
      </c>
      <c r="J92">
        <v>210</v>
      </c>
      <c r="K92">
        <v>40</v>
      </c>
      <c r="L92">
        <v>369118.42446631799</v>
      </c>
      <c r="M92">
        <v>96940.658201968603</v>
      </c>
      <c r="N92">
        <v>55</v>
      </c>
      <c r="O92">
        <v>146</v>
      </c>
      <c r="P92">
        <v>29</v>
      </c>
      <c r="Q92">
        <v>68</v>
      </c>
      <c r="R92">
        <v>61</v>
      </c>
      <c r="S92">
        <v>17</v>
      </c>
      <c r="T92">
        <v>94</v>
      </c>
      <c r="U92">
        <v>28</v>
      </c>
      <c r="V92">
        <v>68</v>
      </c>
      <c r="W92">
        <v>12</v>
      </c>
      <c r="X92">
        <v>14</v>
      </c>
      <c r="Y92">
        <v>2</v>
      </c>
      <c r="Z92">
        <v>118421.981054877</v>
      </c>
      <c r="AA92">
        <v>27337.978294938901</v>
      </c>
      <c r="AB92">
        <v>53</v>
      </c>
      <c r="AC92">
        <v>303</v>
      </c>
      <c r="AD92">
        <v>70</v>
      </c>
      <c r="AE92">
        <v>131</v>
      </c>
      <c r="AF92">
        <v>149</v>
      </c>
      <c r="AG92">
        <v>23</v>
      </c>
      <c r="AH92">
        <v>302</v>
      </c>
      <c r="AI92">
        <v>69</v>
      </c>
      <c r="AJ92">
        <v>131</v>
      </c>
      <c r="AK92">
        <v>149</v>
      </c>
      <c r="AL92">
        <v>22</v>
      </c>
      <c r="AM92">
        <v>6</v>
      </c>
      <c r="AN92">
        <v>250696.443411441</v>
      </c>
      <c r="AO92">
        <v>69602.679907029597</v>
      </c>
      <c r="AP92">
        <v>2</v>
      </c>
      <c r="AQ92">
        <v>0.20444124999999999</v>
      </c>
      <c r="AR92">
        <v>-3.5113749999999999E-2</v>
      </c>
      <c r="AS92">
        <v>5.41200231481481</v>
      </c>
      <c r="AT92">
        <v>-1.41102430555555</v>
      </c>
      <c r="AU92">
        <v>102</v>
      </c>
      <c r="AV92">
        <v>2</v>
      </c>
      <c r="AW92">
        <v>6</v>
      </c>
      <c r="AX92" s="24">
        <f t="shared" si="4"/>
        <v>0.102220625</v>
      </c>
      <c r="AY92" s="24">
        <f t="shared" si="5"/>
        <v>1.7556875E-2</v>
      </c>
      <c r="AZ92" s="24">
        <f t="shared" si="6"/>
        <v>0.90200038580246833</v>
      </c>
      <c r="BA92" s="24">
        <f t="shared" si="7"/>
        <v>0.23517071759259167</v>
      </c>
    </row>
    <row r="93" spans="1:53" x14ac:dyDescent="0.25">
      <c r="A93">
        <v>20160518</v>
      </c>
      <c r="B93">
        <v>631</v>
      </c>
      <c r="C93">
        <v>98</v>
      </c>
      <c r="D93">
        <v>191</v>
      </c>
      <c r="E93">
        <v>271</v>
      </c>
      <c r="F93">
        <v>169</v>
      </c>
      <c r="G93">
        <v>627</v>
      </c>
      <c r="H93">
        <v>96</v>
      </c>
      <c r="I93">
        <v>191</v>
      </c>
      <c r="J93">
        <v>271</v>
      </c>
      <c r="K93">
        <v>169</v>
      </c>
      <c r="L93">
        <v>408741.14769352501</v>
      </c>
      <c r="M93">
        <v>128826.70329241701</v>
      </c>
      <c r="N93">
        <v>6</v>
      </c>
      <c r="O93">
        <v>234</v>
      </c>
      <c r="P93">
        <v>23</v>
      </c>
      <c r="Q93">
        <v>90</v>
      </c>
      <c r="R93">
        <v>85</v>
      </c>
      <c r="S93">
        <v>59</v>
      </c>
      <c r="T93">
        <v>231</v>
      </c>
      <c r="U93">
        <v>22</v>
      </c>
      <c r="V93">
        <v>90</v>
      </c>
      <c r="W93">
        <v>85</v>
      </c>
      <c r="X93">
        <v>56</v>
      </c>
      <c r="Y93">
        <v>2</v>
      </c>
      <c r="Z93">
        <v>159353.807182277</v>
      </c>
      <c r="AA93">
        <v>46741.842646404897</v>
      </c>
      <c r="AB93">
        <v>4</v>
      </c>
      <c r="AC93">
        <v>397</v>
      </c>
      <c r="AD93">
        <v>75</v>
      </c>
      <c r="AE93">
        <v>101</v>
      </c>
      <c r="AF93">
        <v>186</v>
      </c>
      <c r="AG93">
        <v>110</v>
      </c>
      <c r="AH93">
        <v>396</v>
      </c>
      <c r="AI93">
        <v>74</v>
      </c>
      <c r="AJ93">
        <v>101</v>
      </c>
      <c r="AK93">
        <v>186</v>
      </c>
      <c r="AL93">
        <v>109</v>
      </c>
      <c r="AM93">
        <v>6</v>
      </c>
      <c r="AN93">
        <v>249387.34051124801</v>
      </c>
      <c r="AO93">
        <v>82084.860646012297</v>
      </c>
      <c r="AP93">
        <v>2</v>
      </c>
      <c r="AQ93">
        <v>0.93718374999999998</v>
      </c>
      <c r="AR93">
        <v>-5.9282500000000002E-2</v>
      </c>
      <c r="AS93">
        <v>9.6897395833333206</v>
      </c>
      <c r="AT93">
        <v>-2.2283217592592601</v>
      </c>
      <c r="AU93">
        <v>126</v>
      </c>
      <c r="AV93">
        <v>2</v>
      </c>
      <c r="AW93">
        <v>12</v>
      </c>
      <c r="AX93" s="24">
        <f t="shared" si="4"/>
        <v>0.46859187499999999</v>
      </c>
      <c r="AY93" s="24">
        <f t="shared" si="5"/>
        <v>2.9641250000000001E-2</v>
      </c>
      <c r="AZ93" s="24">
        <f t="shared" si="6"/>
        <v>1.6149565972222202</v>
      </c>
      <c r="BA93" s="24">
        <f t="shared" si="7"/>
        <v>0.37138695987654335</v>
      </c>
    </row>
    <row r="94" spans="1:53" x14ac:dyDescent="0.25">
      <c r="A94">
        <v>20160519</v>
      </c>
      <c r="B94">
        <v>541</v>
      </c>
      <c r="C94">
        <v>87</v>
      </c>
      <c r="D94">
        <v>231</v>
      </c>
      <c r="E94">
        <v>234</v>
      </c>
      <c r="F94">
        <v>76</v>
      </c>
      <c r="G94">
        <v>480</v>
      </c>
      <c r="H94">
        <v>85</v>
      </c>
      <c r="I94">
        <v>231</v>
      </c>
      <c r="J94">
        <v>234</v>
      </c>
      <c r="K94">
        <v>76</v>
      </c>
      <c r="L94">
        <v>381044.96334132203</v>
      </c>
      <c r="M94">
        <v>107254.046700719</v>
      </c>
      <c r="N94">
        <v>63</v>
      </c>
      <c r="O94">
        <v>166</v>
      </c>
      <c r="P94">
        <v>20</v>
      </c>
      <c r="Q94">
        <v>73</v>
      </c>
      <c r="R94">
        <v>62</v>
      </c>
      <c r="S94">
        <v>31</v>
      </c>
      <c r="T94">
        <v>106</v>
      </c>
      <c r="U94">
        <v>19</v>
      </c>
      <c r="V94">
        <v>73</v>
      </c>
      <c r="W94">
        <v>5</v>
      </c>
      <c r="X94">
        <v>28</v>
      </c>
      <c r="Y94">
        <v>2</v>
      </c>
      <c r="Z94">
        <v>124031.102928187</v>
      </c>
      <c r="AA94">
        <v>28202.799263536901</v>
      </c>
      <c r="AB94">
        <v>61</v>
      </c>
      <c r="AC94">
        <v>375</v>
      </c>
      <c r="AD94">
        <v>67</v>
      </c>
      <c r="AE94">
        <v>158</v>
      </c>
      <c r="AF94">
        <v>172</v>
      </c>
      <c r="AG94">
        <v>45</v>
      </c>
      <c r="AH94">
        <v>374</v>
      </c>
      <c r="AI94">
        <v>66</v>
      </c>
      <c r="AJ94">
        <v>158</v>
      </c>
      <c r="AK94">
        <v>172</v>
      </c>
      <c r="AL94">
        <v>44</v>
      </c>
      <c r="AM94">
        <v>6</v>
      </c>
      <c r="AN94">
        <v>257013.86041313401</v>
      </c>
      <c r="AO94">
        <v>79051.247437181999</v>
      </c>
      <c r="AP94">
        <v>2</v>
      </c>
      <c r="AQ94">
        <v>0.27617249999999899</v>
      </c>
      <c r="AR94">
        <v>-2.9915000000000001E-2</v>
      </c>
      <c r="AS94">
        <v>9.8400173611111104</v>
      </c>
      <c r="AT94">
        <v>-1.99098958333333</v>
      </c>
      <c r="AU94">
        <v>126</v>
      </c>
      <c r="AV94">
        <v>2</v>
      </c>
      <c r="AW94">
        <v>11</v>
      </c>
      <c r="AX94" s="24">
        <f t="shared" si="4"/>
        <v>0.13808624999999949</v>
      </c>
      <c r="AY94" s="24">
        <f t="shared" si="5"/>
        <v>1.49575E-2</v>
      </c>
      <c r="AZ94" s="24">
        <f t="shared" si="6"/>
        <v>1.6400028935185185</v>
      </c>
      <c r="BA94" s="24">
        <f t="shared" si="7"/>
        <v>0.33183159722222166</v>
      </c>
    </row>
    <row r="95" spans="1:53" x14ac:dyDescent="0.25">
      <c r="A95">
        <v>20160520</v>
      </c>
      <c r="B95">
        <v>471</v>
      </c>
      <c r="C95">
        <v>103</v>
      </c>
      <c r="D95">
        <v>262</v>
      </c>
      <c r="E95">
        <v>187</v>
      </c>
      <c r="F95">
        <v>22</v>
      </c>
      <c r="G95">
        <v>467</v>
      </c>
      <c r="H95">
        <v>101</v>
      </c>
      <c r="I95">
        <v>262</v>
      </c>
      <c r="J95">
        <v>187</v>
      </c>
      <c r="K95">
        <v>22</v>
      </c>
      <c r="L95">
        <v>424546.54187371</v>
      </c>
      <c r="M95">
        <v>109849.188768633</v>
      </c>
      <c r="N95">
        <v>6</v>
      </c>
      <c r="O95">
        <v>177</v>
      </c>
      <c r="P95">
        <v>23</v>
      </c>
      <c r="Q95">
        <v>121</v>
      </c>
      <c r="R95">
        <v>47</v>
      </c>
      <c r="S95">
        <v>9</v>
      </c>
      <c r="T95">
        <v>174</v>
      </c>
      <c r="U95">
        <v>22</v>
      </c>
      <c r="V95">
        <v>121</v>
      </c>
      <c r="W95">
        <v>47</v>
      </c>
      <c r="X95">
        <v>6</v>
      </c>
      <c r="Y95">
        <v>3</v>
      </c>
      <c r="Z95">
        <v>161640.85961917799</v>
      </c>
      <c r="AA95">
        <v>40227.677365725998</v>
      </c>
      <c r="AB95">
        <v>4</v>
      </c>
      <c r="AC95">
        <v>294</v>
      </c>
      <c r="AD95">
        <v>80</v>
      </c>
      <c r="AE95">
        <v>141</v>
      </c>
      <c r="AF95">
        <v>140</v>
      </c>
      <c r="AG95">
        <v>13</v>
      </c>
      <c r="AH95">
        <v>293</v>
      </c>
      <c r="AI95">
        <v>79</v>
      </c>
      <c r="AJ95">
        <v>141</v>
      </c>
      <c r="AK95">
        <v>140</v>
      </c>
      <c r="AL95">
        <v>12</v>
      </c>
      <c r="AM95">
        <v>6</v>
      </c>
      <c r="AN95">
        <v>262905.682254532</v>
      </c>
      <c r="AO95">
        <v>69621.511402907898</v>
      </c>
      <c r="AP95">
        <v>2</v>
      </c>
      <c r="AQ95">
        <v>0.68227375000000001</v>
      </c>
      <c r="AR95">
        <v>-4.4999999999999998E-2</v>
      </c>
      <c r="AS95">
        <v>9.0861921296296195</v>
      </c>
      <c r="AT95">
        <v>-2.0652777777777702</v>
      </c>
      <c r="AU95">
        <v>105</v>
      </c>
      <c r="AV95">
        <v>3</v>
      </c>
      <c r="AW95">
        <v>11</v>
      </c>
      <c r="AX95" s="24">
        <f t="shared" si="4"/>
        <v>0.22742458333333335</v>
      </c>
      <c r="AY95" s="24">
        <f t="shared" si="5"/>
        <v>1.4999999999999999E-2</v>
      </c>
      <c r="AZ95" s="24">
        <f t="shared" si="6"/>
        <v>1.5143653549382698</v>
      </c>
      <c r="BA95" s="24">
        <f t="shared" si="7"/>
        <v>0.34421296296296172</v>
      </c>
    </row>
    <row r="96" spans="1:53" x14ac:dyDescent="0.25">
      <c r="A96">
        <v>20160523</v>
      </c>
      <c r="B96">
        <v>474</v>
      </c>
      <c r="C96">
        <v>89</v>
      </c>
      <c r="D96">
        <v>234</v>
      </c>
      <c r="E96">
        <v>189</v>
      </c>
      <c r="F96">
        <v>51</v>
      </c>
      <c r="G96">
        <v>421</v>
      </c>
      <c r="H96">
        <v>87</v>
      </c>
      <c r="I96">
        <v>234</v>
      </c>
      <c r="J96">
        <v>189</v>
      </c>
      <c r="K96">
        <v>51</v>
      </c>
      <c r="L96">
        <v>420417.35189609602</v>
      </c>
      <c r="M96">
        <v>103717.56167064801</v>
      </c>
      <c r="N96">
        <v>55</v>
      </c>
      <c r="O96">
        <v>153</v>
      </c>
      <c r="P96">
        <v>26</v>
      </c>
      <c r="Q96">
        <v>67</v>
      </c>
      <c r="R96">
        <v>64</v>
      </c>
      <c r="S96">
        <v>22</v>
      </c>
      <c r="T96">
        <v>101</v>
      </c>
      <c r="U96">
        <v>25</v>
      </c>
      <c r="V96">
        <v>67</v>
      </c>
      <c r="W96">
        <v>15</v>
      </c>
      <c r="X96">
        <v>19</v>
      </c>
      <c r="Y96">
        <v>2</v>
      </c>
      <c r="Z96">
        <v>128247.59799279401</v>
      </c>
      <c r="AA96">
        <v>28702.2838193514</v>
      </c>
      <c r="AB96">
        <v>53</v>
      </c>
      <c r="AC96">
        <v>321</v>
      </c>
      <c r="AD96">
        <v>63</v>
      </c>
      <c r="AE96">
        <v>167</v>
      </c>
      <c r="AF96">
        <v>125</v>
      </c>
      <c r="AG96">
        <v>29</v>
      </c>
      <c r="AH96">
        <v>320</v>
      </c>
      <c r="AI96">
        <v>62</v>
      </c>
      <c r="AJ96">
        <v>167</v>
      </c>
      <c r="AK96">
        <v>125</v>
      </c>
      <c r="AL96">
        <v>28</v>
      </c>
      <c r="AM96">
        <v>6</v>
      </c>
      <c r="AN96">
        <v>292169.75390330201</v>
      </c>
      <c r="AO96">
        <v>75015.2778512972</v>
      </c>
      <c r="AP96">
        <v>2</v>
      </c>
      <c r="AQ96">
        <v>0.27561374999999999</v>
      </c>
      <c r="AR96">
        <v>-9.4262499999999999E-2</v>
      </c>
      <c r="AS96">
        <v>7.5192766203703698</v>
      </c>
      <c r="AT96">
        <v>-1.34851851851851</v>
      </c>
      <c r="AU96">
        <v>100</v>
      </c>
      <c r="AV96">
        <v>2</v>
      </c>
      <c r="AW96">
        <v>9</v>
      </c>
      <c r="AX96" s="24">
        <f t="shared" si="4"/>
        <v>0.137806875</v>
      </c>
      <c r="AY96" s="24">
        <f t="shared" si="5"/>
        <v>4.713125E-2</v>
      </c>
      <c r="AZ96" s="24">
        <f t="shared" si="6"/>
        <v>1.2532127700617284</v>
      </c>
      <c r="BA96" s="24">
        <f t="shared" si="7"/>
        <v>0.22475308641975167</v>
      </c>
    </row>
    <row r="97" spans="1:53" x14ac:dyDescent="0.25">
      <c r="A97">
        <v>20160524</v>
      </c>
      <c r="B97">
        <v>436</v>
      </c>
      <c r="C97">
        <v>74</v>
      </c>
      <c r="D97">
        <v>242</v>
      </c>
      <c r="E97">
        <v>159</v>
      </c>
      <c r="F97">
        <v>35</v>
      </c>
      <c r="G97">
        <v>432</v>
      </c>
      <c r="H97">
        <v>72</v>
      </c>
      <c r="I97">
        <v>242</v>
      </c>
      <c r="J97">
        <v>159</v>
      </c>
      <c r="K97">
        <v>35</v>
      </c>
      <c r="L97">
        <v>395035.38894308399</v>
      </c>
      <c r="M97">
        <v>99033.185004877596</v>
      </c>
      <c r="N97">
        <v>6</v>
      </c>
      <c r="O97">
        <v>180</v>
      </c>
      <c r="P97">
        <v>16</v>
      </c>
      <c r="Q97">
        <v>113</v>
      </c>
      <c r="R97">
        <v>53</v>
      </c>
      <c r="S97">
        <v>14</v>
      </c>
      <c r="T97">
        <v>177</v>
      </c>
      <c r="U97">
        <v>15</v>
      </c>
      <c r="V97">
        <v>113</v>
      </c>
      <c r="W97">
        <v>53</v>
      </c>
      <c r="X97">
        <v>11</v>
      </c>
      <c r="Y97">
        <v>2</v>
      </c>
      <c r="Z97">
        <v>164413.08481041799</v>
      </c>
      <c r="AA97">
        <v>39877.177632937601</v>
      </c>
      <c r="AB97">
        <v>4</v>
      </c>
      <c r="AC97">
        <v>256</v>
      </c>
      <c r="AD97">
        <v>58</v>
      </c>
      <c r="AE97">
        <v>129</v>
      </c>
      <c r="AF97">
        <v>106</v>
      </c>
      <c r="AG97">
        <v>21</v>
      </c>
      <c r="AH97">
        <v>255</v>
      </c>
      <c r="AI97">
        <v>57</v>
      </c>
      <c r="AJ97">
        <v>129</v>
      </c>
      <c r="AK97">
        <v>106</v>
      </c>
      <c r="AL97">
        <v>20</v>
      </c>
      <c r="AM97">
        <v>6</v>
      </c>
      <c r="AN97">
        <v>230622.304132666</v>
      </c>
      <c r="AO97">
        <v>59156.007371939901</v>
      </c>
      <c r="AP97">
        <v>2</v>
      </c>
      <c r="AQ97">
        <v>0.49770124999999998</v>
      </c>
      <c r="AR97">
        <v>-1.1405E-2</v>
      </c>
      <c r="AS97">
        <v>6.4102951388888796</v>
      </c>
      <c r="AT97">
        <v>-0.81886574074074003</v>
      </c>
      <c r="AU97">
        <v>88</v>
      </c>
      <c r="AV97">
        <v>2</v>
      </c>
      <c r="AW97">
        <v>8</v>
      </c>
      <c r="AX97" s="24">
        <f t="shared" si="4"/>
        <v>0.24885062499999999</v>
      </c>
      <c r="AY97" s="24">
        <f t="shared" si="5"/>
        <v>5.7025000000000001E-3</v>
      </c>
      <c r="AZ97" s="24">
        <f t="shared" si="6"/>
        <v>1.0683825231481465</v>
      </c>
      <c r="BA97" s="24">
        <f t="shared" si="7"/>
        <v>0.13647762345679001</v>
      </c>
    </row>
    <row r="98" spans="1:53" x14ac:dyDescent="0.25">
      <c r="A98">
        <v>20160525</v>
      </c>
      <c r="B98">
        <v>380</v>
      </c>
      <c r="C98">
        <v>85</v>
      </c>
      <c r="D98">
        <v>142</v>
      </c>
      <c r="E98">
        <v>192</v>
      </c>
      <c r="F98">
        <v>46</v>
      </c>
      <c r="G98">
        <v>350</v>
      </c>
      <c r="H98">
        <v>83</v>
      </c>
      <c r="I98">
        <v>142</v>
      </c>
      <c r="J98">
        <v>192</v>
      </c>
      <c r="K98">
        <v>46</v>
      </c>
      <c r="L98">
        <v>440824.23586429597</v>
      </c>
      <c r="M98">
        <v>96314.181227786699</v>
      </c>
      <c r="N98">
        <v>32</v>
      </c>
      <c r="O98">
        <v>118</v>
      </c>
      <c r="P98">
        <v>27</v>
      </c>
      <c r="Q98">
        <v>47</v>
      </c>
      <c r="R98">
        <v>54</v>
      </c>
      <c r="S98">
        <v>17</v>
      </c>
      <c r="T98">
        <v>89</v>
      </c>
      <c r="U98">
        <v>26</v>
      </c>
      <c r="V98">
        <v>47</v>
      </c>
      <c r="W98">
        <v>28</v>
      </c>
      <c r="X98">
        <v>14</v>
      </c>
      <c r="Y98">
        <v>2</v>
      </c>
      <c r="Z98">
        <v>189958.808705837</v>
      </c>
      <c r="AA98">
        <v>32936.292783525401</v>
      </c>
      <c r="AB98">
        <v>30</v>
      </c>
      <c r="AC98">
        <v>262</v>
      </c>
      <c r="AD98">
        <v>58</v>
      </c>
      <c r="AE98">
        <v>95</v>
      </c>
      <c r="AF98">
        <v>138</v>
      </c>
      <c r="AG98">
        <v>29</v>
      </c>
      <c r="AH98">
        <v>261</v>
      </c>
      <c r="AI98">
        <v>57</v>
      </c>
      <c r="AJ98">
        <v>95</v>
      </c>
      <c r="AK98">
        <v>138</v>
      </c>
      <c r="AL98">
        <v>28</v>
      </c>
      <c r="AM98">
        <v>6</v>
      </c>
      <c r="AN98">
        <v>250865.427158459</v>
      </c>
      <c r="AO98">
        <v>63377.888444261298</v>
      </c>
      <c r="AP98">
        <v>2</v>
      </c>
      <c r="AQ98">
        <v>0.36723499999999998</v>
      </c>
      <c r="AR98">
        <v>-2.7237500000000001E-2</v>
      </c>
      <c r="AS98">
        <v>6.3652256944444403</v>
      </c>
      <c r="AT98">
        <v>-1.6220601851851799</v>
      </c>
      <c r="AU98">
        <v>94</v>
      </c>
      <c r="AV98">
        <v>2</v>
      </c>
      <c r="AW98">
        <v>7</v>
      </c>
      <c r="AX98" s="24">
        <f t="shared" si="4"/>
        <v>0.18361749999999999</v>
      </c>
      <c r="AY98" s="24">
        <f t="shared" si="5"/>
        <v>1.3618750000000001E-2</v>
      </c>
      <c r="AZ98" s="24">
        <f t="shared" si="6"/>
        <v>1.0608709490740733</v>
      </c>
      <c r="BA98" s="24">
        <f t="shared" si="7"/>
        <v>0.27034336419752997</v>
      </c>
    </row>
    <row r="99" spans="1:53" x14ac:dyDescent="0.25">
      <c r="A99">
        <v>20160526</v>
      </c>
      <c r="B99">
        <v>389</v>
      </c>
      <c r="C99">
        <v>68</v>
      </c>
      <c r="D99">
        <v>186</v>
      </c>
      <c r="E99">
        <v>167</v>
      </c>
      <c r="F99">
        <v>36</v>
      </c>
      <c r="G99">
        <v>385</v>
      </c>
      <c r="H99">
        <v>66</v>
      </c>
      <c r="I99">
        <v>186</v>
      </c>
      <c r="J99">
        <v>167</v>
      </c>
      <c r="K99">
        <v>36</v>
      </c>
      <c r="L99">
        <v>397695.10954635602</v>
      </c>
      <c r="M99">
        <v>94472.559859172005</v>
      </c>
      <c r="N99">
        <v>6</v>
      </c>
      <c r="O99">
        <v>153</v>
      </c>
      <c r="P99">
        <v>16</v>
      </c>
      <c r="Q99">
        <v>79</v>
      </c>
      <c r="R99">
        <v>61</v>
      </c>
      <c r="S99">
        <v>13</v>
      </c>
      <c r="T99">
        <v>150</v>
      </c>
      <c r="U99">
        <v>15</v>
      </c>
      <c r="V99">
        <v>79</v>
      </c>
      <c r="W99">
        <v>61</v>
      </c>
      <c r="X99">
        <v>10</v>
      </c>
      <c r="Y99">
        <v>2</v>
      </c>
      <c r="Z99">
        <v>162005.14615929601</v>
      </c>
      <c r="AA99">
        <v>36420.4631543367</v>
      </c>
      <c r="AB99">
        <v>4</v>
      </c>
      <c r="AC99">
        <v>236</v>
      </c>
      <c r="AD99">
        <v>52</v>
      </c>
      <c r="AE99">
        <v>107</v>
      </c>
      <c r="AF99">
        <v>106</v>
      </c>
      <c r="AG99">
        <v>23</v>
      </c>
      <c r="AH99">
        <v>235</v>
      </c>
      <c r="AI99">
        <v>51</v>
      </c>
      <c r="AJ99">
        <v>107</v>
      </c>
      <c r="AK99">
        <v>106</v>
      </c>
      <c r="AL99">
        <v>22</v>
      </c>
      <c r="AM99">
        <v>6</v>
      </c>
      <c r="AN99">
        <v>235689.96338705899</v>
      </c>
      <c r="AO99">
        <v>58052.096704835298</v>
      </c>
      <c r="AP99">
        <v>2</v>
      </c>
      <c r="AQ99">
        <v>0.53830249999999902</v>
      </c>
      <c r="AR99">
        <v>-4.6524999999999997E-2</v>
      </c>
      <c r="AS99">
        <v>5.48862268518518</v>
      </c>
      <c r="AT99">
        <v>-0.85380208333333296</v>
      </c>
      <c r="AU99">
        <v>86</v>
      </c>
      <c r="AV99">
        <v>2</v>
      </c>
      <c r="AW99">
        <v>6</v>
      </c>
      <c r="AX99" s="24">
        <f t="shared" si="4"/>
        <v>0.26915124999999951</v>
      </c>
      <c r="AY99" s="24">
        <f t="shared" si="5"/>
        <v>2.3262499999999998E-2</v>
      </c>
      <c r="AZ99" s="24">
        <f t="shared" si="6"/>
        <v>0.91477044753086334</v>
      </c>
      <c r="BA99" s="24">
        <f t="shared" si="7"/>
        <v>0.14230034722222215</v>
      </c>
    </row>
    <row r="100" spans="1:53" x14ac:dyDescent="0.25">
      <c r="A100">
        <v>20160527</v>
      </c>
      <c r="B100">
        <v>328</v>
      </c>
      <c r="C100">
        <v>65</v>
      </c>
      <c r="D100">
        <v>148</v>
      </c>
      <c r="E100">
        <v>157</v>
      </c>
      <c r="F100">
        <v>23</v>
      </c>
      <c r="G100">
        <v>324</v>
      </c>
      <c r="H100">
        <v>63</v>
      </c>
      <c r="I100">
        <v>148</v>
      </c>
      <c r="J100">
        <v>157</v>
      </c>
      <c r="K100">
        <v>23</v>
      </c>
      <c r="L100">
        <v>376526.722249004</v>
      </c>
      <c r="M100">
        <v>83327.405002410407</v>
      </c>
      <c r="N100">
        <v>6</v>
      </c>
      <c r="O100">
        <v>117</v>
      </c>
      <c r="P100">
        <v>18</v>
      </c>
      <c r="Q100">
        <v>64</v>
      </c>
      <c r="R100">
        <v>48</v>
      </c>
      <c r="S100">
        <v>5</v>
      </c>
      <c r="T100">
        <v>114</v>
      </c>
      <c r="U100">
        <v>17</v>
      </c>
      <c r="V100">
        <v>64</v>
      </c>
      <c r="W100">
        <v>48</v>
      </c>
      <c r="X100">
        <v>2</v>
      </c>
      <c r="Y100">
        <v>3</v>
      </c>
      <c r="Z100">
        <v>150323.97371773701</v>
      </c>
      <c r="AA100">
        <v>31409.1576345963</v>
      </c>
      <c r="AB100">
        <v>4</v>
      </c>
      <c r="AC100">
        <v>211</v>
      </c>
      <c r="AD100">
        <v>47</v>
      </c>
      <c r="AE100">
        <v>84</v>
      </c>
      <c r="AF100">
        <v>109</v>
      </c>
      <c r="AG100">
        <v>18</v>
      </c>
      <c r="AH100">
        <v>210</v>
      </c>
      <c r="AI100">
        <v>46</v>
      </c>
      <c r="AJ100">
        <v>84</v>
      </c>
      <c r="AK100">
        <v>109</v>
      </c>
      <c r="AL100">
        <v>17</v>
      </c>
      <c r="AM100">
        <v>6</v>
      </c>
      <c r="AN100">
        <v>226202.74853126699</v>
      </c>
      <c r="AO100">
        <v>51918.247367814001</v>
      </c>
      <c r="AP100">
        <v>2</v>
      </c>
      <c r="AQ100">
        <v>1.9046162499999899</v>
      </c>
      <c r="AR100">
        <v>-1.3487499999999999E-2</v>
      </c>
      <c r="AS100">
        <v>5.8089814814814797</v>
      </c>
      <c r="AT100">
        <v>-0.77369212962962897</v>
      </c>
      <c r="AU100">
        <v>77</v>
      </c>
      <c r="AV100">
        <v>3</v>
      </c>
      <c r="AW100">
        <v>7</v>
      </c>
      <c r="AX100" s="24">
        <f t="shared" si="4"/>
        <v>0.63487208333333001</v>
      </c>
      <c r="AY100" s="24">
        <f t="shared" si="5"/>
        <v>4.4958333333333335E-3</v>
      </c>
      <c r="AZ100" s="24">
        <f t="shared" si="6"/>
        <v>0.96816358024691329</v>
      </c>
      <c r="BA100" s="24">
        <f t="shared" si="7"/>
        <v>0.12894868827160483</v>
      </c>
    </row>
    <row r="101" spans="1:53" x14ac:dyDescent="0.25">
      <c r="A101">
        <v>20160530</v>
      </c>
      <c r="B101">
        <v>450</v>
      </c>
      <c r="C101">
        <v>97</v>
      </c>
      <c r="D101">
        <v>181</v>
      </c>
      <c r="E101">
        <v>201</v>
      </c>
      <c r="F101">
        <v>68</v>
      </c>
      <c r="G101">
        <v>416</v>
      </c>
      <c r="H101">
        <v>95</v>
      </c>
      <c r="I101">
        <v>181</v>
      </c>
      <c r="J101">
        <v>201</v>
      </c>
      <c r="K101">
        <v>68</v>
      </c>
      <c r="L101">
        <v>443746.15111121099</v>
      </c>
      <c r="M101">
        <v>104497.153600009</v>
      </c>
      <c r="N101">
        <v>36</v>
      </c>
      <c r="O101">
        <v>145</v>
      </c>
      <c r="P101">
        <v>26</v>
      </c>
      <c r="Q101">
        <v>66</v>
      </c>
      <c r="R101">
        <v>52</v>
      </c>
      <c r="S101">
        <v>27</v>
      </c>
      <c r="T101">
        <v>114</v>
      </c>
      <c r="U101">
        <v>25</v>
      </c>
      <c r="V101">
        <v>66</v>
      </c>
      <c r="W101">
        <v>24</v>
      </c>
      <c r="X101">
        <v>24</v>
      </c>
      <c r="Y101">
        <v>2</v>
      </c>
      <c r="Z101">
        <v>189225.416003116</v>
      </c>
      <c r="AA101">
        <v>35750.287440280503</v>
      </c>
      <c r="AB101">
        <v>32</v>
      </c>
      <c r="AC101">
        <v>305</v>
      </c>
      <c r="AD101">
        <v>71</v>
      </c>
      <c r="AE101">
        <v>115</v>
      </c>
      <c r="AF101">
        <v>149</v>
      </c>
      <c r="AG101">
        <v>41</v>
      </c>
      <c r="AH101">
        <v>302</v>
      </c>
      <c r="AI101">
        <v>70</v>
      </c>
      <c r="AJ101">
        <v>115</v>
      </c>
      <c r="AK101">
        <v>148</v>
      </c>
      <c r="AL101">
        <v>39</v>
      </c>
      <c r="AM101">
        <v>6</v>
      </c>
      <c r="AN101">
        <v>254520.73510809499</v>
      </c>
      <c r="AO101">
        <v>68746.866159728495</v>
      </c>
      <c r="AP101">
        <v>4</v>
      </c>
      <c r="AQ101">
        <v>1.5240374999999999</v>
      </c>
      <c r="AR101">
        <v>-3.9712499999999998E-2</v>
      </c>
      <c r="AS101">
        <v>8.0474421296296299</v>
      </c>
      <c r="AT101">
        <v>-0.982453703703703</v>
      </c>
      <c r="AU101">
        <v>117</v>
      </c>
      <c r="AV101">
        <v>2</v>
      </c>
      <c r="AW101">
        <v>10</v>
      </c>
      <c r="AX101" s="24">
        <f t="shared" si="4"/>
        <v>0.76201874999999997</v>
      </c>
      <c r="AY101" s="24">
        <f t="shared" si="5"/>
        <v>1.9856249999999999E-2</v>
      </c>
      <c r="AZ101" s="24">
        <f t="shared" si="6"/>
        <v>1.3412403549382717</v>
      </c>
      <c r="BA101" s="24">
        <f t="shared" si="7"/>
        <v>0.16374228395061716</v>
      </c>
    </row>
    <row r="102" spans="1:53" x14ac:dyDescent="0.25">
      <c r="A102">
        <v>20160531</v>
      </c>
      <c r="B102">
        <v>414</v>
      </c>
      <c r="C102">
        <v>95</v>
      </c>
      <c r="D102">
        <v>220</v>
      </c>
      <c r="E102">
        <v>156</v>
      </c>
      <c r="F102">
        <v>38</v>
      </c>
      <c r="G102">
        <v>410</v>
      </c>
      <c r="H102">
        <v>93</v>
      </c>
      <c r="I102">
        <v>220</v>
      </c>
      <c r="J102">
        <v>156</v>
      </c>
      <c r="K102">
        <v>38</v>
      </c>
      <c r="L102">
        <v>447941.993151723</v>
      </c>
      <c r="M102">
        <v>107034.779383655</v>
      </c>
      <c r="N102">
        <v>6</v>
      </c>
      <c r="O102">
        <v>157</v>
      </c>
      <c r="P102">
        <v>24</v>
      </c>
      <c r="Q102">
        <v>91</v>
      </c>
      <c r="R102">
        <v>53</v>
      </c>
      <c r="S102">
        <v>13</v>
      </c>
      <c r="T102">
        <v>154</v>
      </c>
      <c r="U102">
        <v>23</v>
      </c>
      <c r="V102">
        <v>91</v>
      </c>
      <c r="W102">
        <v>53</v>
      </c>
      <c r="X102">
        <v>10</v>
      </c>
      <c r="Y102">
        <v>2</v>
      </c>
      <c r="Z102">
        <v>261982.82283432499</v>
      </c>
      <c r="AA102">
        <v>46858.4540550893</v>
      </c>
      <c r="AB102">
        <v>4</v>
      </c>
      <c r="AC102">
        <v>257</v>
      </c>
      <c r="AD102">
        <v>71</v>
      </c>
      <c r="AE102">
        <v>129</v>
      </c>
      <c r="AF102">
        <v>103</v>
      </c>
      <c r="AG102">
        <v>25</v>
      </c>
      <c r="AH102">
        <v>256</v>
      </c>
      <c r="AI102">
        <v>70</v>
      </c>
      <c r="AJ102">
        <v>129</v>
      </c>
      <c r="AK102">
        <v>103</v>
      </c>
      <c r="AL102">
        <v>24</v>
      </c>
      <c r="AM102">
        <v>6</v>
      </c>
      <c r="AN102">
        <v>185959.17031739801</v>
      </c>
      <c r="AO102">
        <v>60176.325328565799</v>
      </c>
      <c r="AP102">
        <v>2</v>
      </c>
      <c r="AQ102">
        <v>0.72990875</v>
      </c>
      <c r="AR102">
        <v>-8.6212499999999997E-2</v>
      </c>
      <c r="AS102">
        <v>4.6906249999999998</v>
      </c>
      <c r="AT102">
        <v>-1.7825347222222201</v>
      </c>
      <c r="AU102">
        <v>104</v>
      </c>
      <c r="AV102">
        <v>2</v>
      </c>
      <c r="AW102">
        <v>6</v>
      </c>
      <c r="AX102" s="24">
        <f t="shared" si="4"/>
        <v>0.364954375</v>
      </c>
      <c r="AY102" s="24">
        <f t="shared" si="5"/>
        <v>4.3106249999999999E-2</v>
      </c>
      <c r="AZ102" s="24">
        <f t="shared" si="6"/>
        <v>0.7817708333333333</v>
      </c>
      <c r="BA102" s="24">
        <f t="shared" si="7"/>
        <v>0.29708912037037</v>
      </c>
    </row>
    <row r="103" spans="1:53" x14ac:dyDescent="0.25">
      <c r="A103">
        <v>20160601</v>
      </c>
      <c r="B103">
        <v>342</v>
      </c>
      <c r="C103">
        <v>63</v>
      </c>
      <c r="D103">
        <v>153</v>
      </c>
      <c r="E103">
        <v>149</v>
      </c>
      <c r="F103">
        <v>40</v>
      </c>
      <c r="G103">
        <v>319</v>
      </c>
      <c r="H103">
        <v>61</v>
      </c>
      <c r="I103">
        <v>153</v>
      </c>
      <c r="J103">
        <v>149</v>
      </c>
      <c r="K103">
        <v>40</v>
      </c>
      <c r="L103">
        <v>281361.492596703</v>
      </c>
      <c r="M103">
        <v>75602.534333703297</v>
      </c>
      <c r="N103">
        <v>25</v>
      </c>
      <c r="O103">
        <v>117</v>
      </c>
      <c r="P103">
        <v>18</v>
      </c>
      <c r="Q103">
        <v>56</v>
      </c>
      <c r="R103">
        <v>41</v>
      </c>
      <c r="S103">
        <v>20</v>
      </c>
      <c r="T103">
        <v>102</v>
      </c>
      <c r="U103">
        <v>17</v>
      </c>
      <c r="V103">
        <v>56</v>
      </c>
      <c r="W103">
        <v>29</v>
      </c>
      <c r="X103">
        <v>17</v>
      </c>
      <c r="Y103">
        <v>2</v>
      </c>
      <c r="Z103">
        <v>124769.992182061</v>
      </c>
      <c r="AA103">
        <v>27549.299296385499</v>
      </c>
      <c r="AB103">
        <v>16</v>
      </c>
      <c r="AC103">
        <v>225</v>
      </c>
      <c r="AD103">
        <v>45</v>
      </c>
      <c r="AE103">
        <v>97</v>
      </c>
      <c r="AF103">
        <v>108</v>
      </c>
      <c r="AG103">
        <v>20</v>
      </c>
      <c r="AH103">
        <v>217</v>
      </c>
      <c r="AI103">
        <v>44</v>
      </c>
      <c r="AJ103">
        <v>97</v>
      </c>
      <c r="AK103">
        <v>103</v>
      </c>
      <c r="AL103">
        <v>17</v>
      </c>
      <c r="AM103">
        <v>6</v>
      </c>
      <c r="AN103">
        <v>156591.50041464201</v>
      </c>
      <c r="AO103">
        <v>48053.235037317703</v>
      </c>
      <c r="AP103">
        <v>9</v>
      </c>
      <c r="AQ103">
        <v>0.25497625000000002</v>
      </c>
      <c r="AR103">
        <v>-3.1850000000000003E-2</v>
      </c>
      <c r="AS103">
        <v>5.79342013888889</v>
      </c>
      <c r="AT103">
        <v>-1.3048611111111099</v>
      </c>
      <c r="AU103">
        <v>68</v>
      </c>
      <c r="AV103">
        <v>2</v>
      </c>
      <c r="AW103">
        <v>7</v>
      </c>
      <c r="AX103" s="24">
        <f t="shared" si="4"/>
        <v>0.12748812500000001</v>
      </c>
      <c r="AY103" s="24">
        <f t="shared" si="5"/>
        <v>1.5925000000000002E-2</v>
      </c>
      <c r="AZ103" s="24">
        <f t="shared" si="6"/>
        <v>0.96557002314814833</v>
      </c>
      <c r="BA103" s="24">
        <f t="shared" si="7"/>
        <v>0.21747685185185164</v>
      </c>
    </row>
    <row r="104" spans="1:53" x14ac:dyDescent="0.25">
      <c r="A104">
        <v>20160602</v>
      </c>
      <c r="B104">
        <v>271</v>
      </c>
      <c r="C104">
        <v>62</v>
      </c>
      <c r="D104">
        <v>117</v>
      </c>
      <c r="E104">
        <v>117</v>
      </c>
      <c r="F104">
        <v>37</v>
      </c>
      <c r="G104">
        <v>266</v>
      </c>
      <c r="H104">
        <v>60</v>
      </c>
      <c r="I104">
        <v>117</v>
      </c>
      <c r="J104">
        <v>117</v>
      </c>
      <c r="K104">
        <v>37</v>
      </c>
      <c r="L104">
        <v>732198.76745859603</v>
      </c>
      <c r="M104">
        <v>110057.88907127301</v>
      </c>
      <c r="N104">
        <v>7</v>
      </c>
      <c r="O104">
        <v>66</v>
      </c>
      <c r="P104">
        <v>12</v>
      </c>
      <c r="Q104">
        <v>35</v>
      </c>
      <c r="R104">
        <v>16</v>
      </c>
      <c r="S104">
        <v>15</v>
      </c>
      <c r="T104">
        <v>62</v>
      </c>
      <c r="U104">
        <v>11</v>
      </c>
      <c r="V104">
        <v>35</v>
      </c>
      <c r="W104">
        <v>15</v>
      </c>
      <c r="X104">
        <v>12</v>
      </c>
      <c r="Y104">
        <v>2</v>
      </c>
      <c r="Z104">
        <v>285430.87107608898</v>
      </c>
      <c r="AA104">
        <v>36488.778396848</v>
      </c>
      <c r="AB104">
        <v>5</v>
      </c>
      <c r="AC104">
        <v>205</v>
      </c>
      <c r="AD104">
        <v>50</v>
      </c>
      <c r="AE104">
        <v>82</v>
      </c>
      <c r="AF104">
        <v>101</v>
      </c>
      <c r="AG104">
        <v>22</v>
      </c>
      <c r="AH104">
        <v>204</v>
      </c>
      <c r="AI104">
        <v>49</v>
      </c>
      <c r="AJ104">
        <v>82</v>
      </c>
      <c r="AK104">
        <v>101</v>
      </c>
      <c r="AL104">
        <v>21</v>
      </c>
      <c r="AM104">
        <v>6</v>
      </c>
      <c r="AN104">
        <v>446767.89638250699</v>
      </c>
      <c r="AO104">
        <v>73569.110674425596</v>
      </c>
      <c r="AP104">
        <v>2</v>
      </c>
      <c r="AQ104">
        <v>0.59172499999999895</v>
      </c>
      <c r="AR104">
        <v>-5.9624999999999904E-3</v>
      </c>
      <c r="AS104">
        <v>8.1604861111111102</v>
      </c>
      <c r="AT104">
        <v>-2.0896469907407398</v>
      </c>
      <c r="AU104">
        <v>65</v>
      </c>
      <c r="AV104">
        <v>2</v>
      </c>
      <c r="AW104">
        <v>10</v>
      </c>
      <c r="AX104" s="24">
        <f t="shared" si="4"/>
        <v>0.29586249999999947</v>
      </c>
      <c r="AY104" s="24">
        <f t="shared" si="5"/>
        <v>2.9812499999999952E-3</v>
      </c>
      <c r="AZ104" s="24">
        <f t="shared" si="6"/>
        <v>1.3600810185185184</v>
      </c>
      <c r="BA104" s="24">
        <f t="shared" si="7"/>
        <v>0.34827449845678998</v>
      </c>
    </row>
    <row r="105" spans="1:53" x14ac:dyDescent="0.25">
      <c r="A105">
        <v>20160603</v>
      </c>
      <c r="B105">
        <v>296</v>
      </c>
      <c r="C105">
        <v>67</v>
      </c>
      <c r="D105">
        <v>127</v>
      </c>
      <c r="E105">
        <v>135</v>
      </c>
      <c r="F105">
        <v>34</v>
      </c>
      <c r="G105">
        <v>292</v>
      </c>
      <c r="H105">
        <v>65</v>
      </c>
      <c r="I105">
        <v>127</v>
      </c>
      <c r="J105">
        <v>135</v>
      </c>
      <c r="K105">
        <v>34</v>
      </c>
      <c r="L105">
        <v>618834.48411703599</v>
      </c>
      <c r="M105">
        <v>105255.103570533</v>
      </c>
      <c r="N105">
        <v>6</v>
      </c>
      <c r="O105">
        <v>88</v>
      </c>
      <c r="P105">
        <v>17</v>
      </c>
      <c r="Q105">
        <v>28</v>
      </c>
      <c r="R105">
        <v>46</v>
      </c>
      <c r="S105">
        <v>14</v>
      </c>
      <c r="T105">
        <v>85</v>
      </c>
      <c r="U105">
        <v>16</v>
      </c>
      <c r="V105">
        <v>28</v>
      </c>
      <c r="W105">
        <v>46</v>
      </c>
      <c r="X105">
        <v>11</v>
      </c>
      <c r="Y105">
        <v>3</v>
      </c>
      <c r="Z105">
        <v>223350.45066232799</v>
      </c>
      <c r="AA105">
        <v>34381.540559609501</v>
      </c>
      <c r="AB105">
        <v>4</v>
      </c>
      <c r="AC105">
        <v>208</v>
      </c>
      <c r="AD105">
        <v>50</v>
      </c>
      <c r="AE105">
        <v>99</v>
      </c>
      <c r="AF105">
        <v>89</v>
      </c>
      <c r="AG105">
        <v>20</v>
      </c>
      <c r="AH105">
        <v>207</v>
      </c>
      <c r="AI105">
        <v>49</v>
      </c>
      <c r="AJ105">
        <v>99</v>
      </c>
      <c r="AK105">
        <v>89</v>
      </c>
      <c r="AL105">
        <v>19</v>
      </c>
      <c r="AM105">
        <v>6</v>
      </c>
      <c r="AN105">
        <v>395484.033454708</v>
      </c>
      <c r="AO105">
        <v>70873.563010923695</v>
      </c>
      <c r="AP105">
        <v>2</v>
      </c>
      <c r="AQ105">
        <v>0.654648749999999</v>
      </c>
      <c r="AR105">
        <v>-1.47875E-2</v>
      </c>
      <c r="AS105">
        <v>7.29335069444444</v>
      </c>
      <c r="AT105">
        <v>-2.06024884259259</v>
      </c>
      <c r="AU105">
        <v>62</v>
      </c>
      <c r="AV105">
        <v>3</v>
      </c>
      <c r="AW105">
        <v>8</v>
      </c>
      <c r="AX105" s="24">
        <f t="shared" si="4"/>
        <v>0.21821624999999967</v>
      </c>
      <c r="AY105" s="24">
        <f t="shared" si="5"/>
        <v>4.9291666666666668E-3</v>
      </c>
      <c r="AZ105" s="24">
        <f t="shared" si="6"/>
        <v>1.2155584490740734</v>
      </c>
      <c r="BA105" s="24">
        <f t="shared" si="7"/>
        <v>0.343374807098765</v>
      </c>
    </row>
    <row r="106" spans="1:53" x14ac:dyDescent="0.25">
      <c r="A106">
        <v>20160606</v>
      </c>
      <c r="B106">
        <v>421</v>
      </c>
      <c r="C106">
        <v>101</v>
      </c>
      <c r="D106">
        <v>161</v>
      </c>
      <c r="E106">
        <v>203</v>
      </c>
      <c r="F106">
        <v>57</v>
      </c>
      <c r="G106">
        <v>362</v>
      </c>
      <c r="H106">
        <v>99</v>
      </c>
      <c r="I106">
        <v>161</v>
      </c>
      <c r="J106">
        <v>203</v>
      </c>
      <c r="K106">
        <v>57</v>
      </c>
      <c r="L106">
        <v>605804.54204183398</v>
      </c>
      <c r="M106">
        <v>116562.408783765</v>
      </c>
      <c r="N106">
        <v>61</v>
      </c>
      <c r="O106">
        <v>144</v>
      </c>
      <c r="P106">
        <v>25</v>
      </c>
      <c r="Q106">
        <v>52</v>
      </c>
      <c r="R106">
        <v>68</v>
      </c>
      <c r="S106">
        <v>24</v>
      </c>
      <c r="T106">
        <v>86</v>
      </c>
      <c r="U106">
        <v>24</v>
      </c>
      <c r="V106">
        <v>52</v>
      </c>
      <c r="W106">
        <v>13</v>
      </c>
      <c r="X106">
        <v>21</v>
      </c>
      <c r="Y106">
        <v>2</v>
      </c>
      <c r="Z106">
        <v>177920.34092028299</v>
      </c>
      <c r="AA106">
        <v>31252.830682825399</v>
      </c>
      <c r="AB106">
        <v>59</v>
      </c>
      <c r="AC106">
        <v>277</v>
      </c>
      <c r="AD106">
        <v>76</v>
      </c>
      <c r="AE106">
        <v>109</v>
      </c>
      <c r="AF106">
        <v>135</v>
      </c>
      <c r="AG106">
        <v>33</v>
      </c>
      <c r="AH106">
        <v>276</v>
      </c>
      <c r="AI106">
        <v>75</v>
      </c>
      <c r="AJ106">
        <v>109</v>
      </c>
      <c r="AK106">
        <v>135</v>
      </c>
      <c r="AL106">
        <v>32</v>
      </c>
      <c r="AM106">
        <v>6</v>
      </c>
      <c r="AN106">
        <v>427884.20112155098</v>
      </c>
      <c r="AO106">
        <v>85309.578100939601</v>
      </c>
      <c r="AP106">
        <v>2</v>
      </c>
      <c r="AQ106">
        <v>0.32241999999999998</v>
      </c>
      <c r="AR106">
        <v>-1.3783750000000001E-2</v>
      </c>
      <c r="AS106">
        <v>7.2538310185185102</v>
      </c>
      <c r="AT106">
        <v>-1.9013715277777701</v>
      </c>
      <c r="AU106">
        <v>101</v>
      </c>
      <c r="AV106">
        <v>2</v>
      </c>
      <c r="AW106">
        <v>9</v>
      </c>
      <c r="AX106" s="24">
        <f t="shared" si="4"/>
        <v>0.16120999999999999</v>
      </c>
      <c r="AY106" s="24">
        <f t="shared" si="5"/>
        <v>6.8918750000000004E-3</v>
      </c>
      <c r="AZ106" s="24">
        <f t="shared" si="6"/>
        <v>1.2089718364197517</v>
      </c>
      <c r="BA106" s="24">
        <f t="shared" si="7"/>
        <v>0.31689525462962836</v>
      </c>
    </row>
    <row r="107" spans="1:53" x14ac:dyDescent="0.25">
      <c r="A107">
        <v>20160607</v>
      </c>
      <c r="B107">
        <v>424</v>
      </c>
      <c r="C107">
        <v>83</v>
      </c>
      <c r="D107">
        <v>219</v>
      </c>
      <c r="E107">
        <v>175</v>
      </c>
      <c r="F107">
        <v>30</v>
      </c>
      <c r="G107">
        <v>420</v>
      </c>
      <c r="H107">
        <v>81</v>
      </c>
      <c r="I107">
        <v>219</v>
      </c>
      <c r="J107">
        <v>175</v>
      </c>
      <c r="K107">
        <v>30</v>
      </c>
      <c r="L107">
        <v>636963.75154101197</v>
      </c>
      <c r="M107">
        <v>124286.737638691</v>
      </c>
      <c r="N107">
        <v>6</v>
      </c>
      <c r="O107">
        <v>181</v>
      </c>
      <c r="P107">
        <v>23</v>
      </c>
      <c r="Q107">
        <v>110</v>
      </c>
      <c r="R107">
        <v>56</v>
      </c>
      <c r="S107">
        <v>15</v>
      </c>
      <c r="T107">
        <v>178</v>
      </c>
      <c r="U107">
        <v>22</v>
      </c>
      <c r="V107">
        <v>110</v>
      </c>
      <c r="W107">
        <v>56</v>
      </c>
      <c r="X107">
        <v>12</v>
      </c>
      <c r="Y107">
        <v>3</v>
      </c>
      <c r="Z107">
        <v>247256.29089486299</v>
      </c>
      <c r="AA107">
        <v>50213.066180537702</v>
      </c>
      <c r="AB107">
        <v>4</v>
      </c>
      <c r="AC107">
        <v>243</v>
      </c>
      <c r="AD107">
        <v>60</v>
      </c>
      <c r="AE107">
        <v>109</v>
      </c>
      <c r="AF107">
        <v>119</v>
      </c>
      <c r="AG107">
        <v>15</v>
      </c>
      <c r="AH107">
        <v>242</v>
      </c>
      <c r="AI107">
        <v>59</v>
      </c>
      <c r="AJ107">
        <v>109</v>
      </c>
      <c r="AK107">
        <v>119</v>
      </c>
      <c r="AL107">
        <v>14</v>
      </c>
      <c r="AM107">
        <v>6</v>
      </c>
      <c r="AN107">
        <v>389707.460646149</v>
      </c>
      <c r="AO107">
        <v>74073.671458153403</v>
      </c>
      <c r="AP107">
        <v>2</v>
      </c>
      <c r="AQ107">
        <v>1.016265</v>
      </c>
      <c r="AR107">
        <v>-6.3812499999999897E-2</v>
      </c>
      <c r="AS107">
        <v>6.9670601851851801</v>
      </c>
      <c r="AT107">
        <v>-0.98002893518518497</v>
      </c>
      <c r="AU107">
        <v>93</v>
      </c>
      <c r="AV107">
        <v>3</v>
      </c>
      <c r="AW107">
        <v>9</v>
      </c>
      <c r="AX107" s="24">
        <f t="shared" si="4"/>
        <v>0.33875499999999997</v>
      </c>
      <c r="AY107" s="24">
        <f t="shared" si="5"/>
        <v>2.1270833333333298E-2</v>
      </c>
      <c r="AZ107" s="24">
        <f t="shared" si="6"/>
        <v>1.1611766975308633</v>
      </c>
      <c r="BA107" s="24">
        <f t="shared" si="7"/>
        <v>0.1633381558641975</v>
      </c>
    </row>
    <row r="108" spans="1:53" x14ac:dyDescent="0.25">
      <c r="A108">
        <v>20160608</v>
      </c>
      <c r="B108">
        <v>377</v>
      </c>
      <c r="C108">
        <v>95</v>
      </c>
      <c r="D108">
        <v>166</v>
      </c>
      <c r="E108">
        <v>165</v>
      </c>
      <c r="F108">
        <v>46</v>
      </c>
      <c r="G108">
        <v>373</v>
      </c>
      <c r="H108">
        <v>93</v>
      </c>
      <c r="I108">
        <v>166</v>
      </c>
      <c r="J108">
        <v>165</v>
      </c>
      <c r="K108">
        <v>46</v>
      </c>
      <c r="L108">
        <v>766108.53721080301</v>
      </c>
      <c r="M108">
        <v>134949.76834897199</v>
      </c>
      <c r="N108">
        <v>6</v>
      </c>
      <c r="O108">
        <v>124</v>
      </c>
      <c r="P108">
        <v>34</v>
      </c>
      <c r="Q108">
        <v>55</v>
      </c>
      <c r="R108">
        <v>53</v>
      </c>
      <c r="S108">
        <v>16</v>
      </c>
      <c r="T108">
        <v>121</v>
      </c>
      <c r="U108">
        <v>33</v>
      </c>
      <c r="V108">
        <v>55</v>
      </c>
      <c r="W108">
        <v>53</v>
      </c>
      <c r="X108">
        <v>13</v>
      </c>
      <c r="Y108">
        <v>3</v>
      </c>
      <c r="Z108">
        <v>307364.68041987898</v>
      </c>
      <c r="AA108">
        <v>50102.821237789103</v>
      </c>
      <c r="AB108">
        <v>4</v>
      </c>
      <c r="AC108">
        <v>253</v>
      </c>
      <c r="AD108">
        <v>61</v>
      </c>
      <c r="AE108">
        <v>111</v>
      </c>
      <c r="AF108">
        <v>112</v>
      </c>
      <c r="AG108">
        <v>30</v>
      </c>
      <c r="AH108">
        <v>252</v>
      </c>
      <c r="AI108">
        <v>60</v>
      </c>
      <c r="AJ108">
        <v>111</v>
      </c>
      <c r="AK108">
        <v>112</v>
      </c>
      <c r="AL108">
        <v>29</v>
      </c>
      <c r="AM108">
        <v>6</v>
      </c>
      <c r="AN108">
        <v>458743.85679092299</v>
      </c>
      <c r="AO108">
        <v>84846.947111183006</v>
      </c>
      <c r="AP108">
        <v>2</v>
      </c>
      <c r="AQ108">
        <v>0.27144374999999998</v>
      </c>
      <c r="AR108">
        <v>-6.1586250000000002E-2</v>
      </c>
      <c r="AS108">
        <v>4.7614525462962902</v>
      </c>
      <c r="AT108">
        <v>-3.1991435185185102</v>
      </c>
      <c r="AU108">
        <v>100</v>
      </c>
      <c r="AV108">
        <v>3</v>
      </c>
      <c r="AW108">
        <v>6</v>
      </c>
      <c r="AX108" s="24">
        <f t="shared" si="4"/>
        <v>9.0481249999999999E-2</v>
      </c>
      <c r="AY108" s="24">
        <f t="shared" si="5"/>
        <v>2.0528750000000002E-2</v>
      </c>
      <c r="AZ108" s="24">
        <f t="shared" si="6"/>
        <v>0.793575424382715</v>
      </c>
      <c r="BA108" s="24">
        <f t="shared" si="7"/>
        <v>0.5331905864197517</v>
      </c>
    </row>
    <row r="109" spans="1:53" x14ac:dyDescent="0.25">
      <c r="A109">
        <v>20160609</v>
      </c>
      <c r="B109">
        <v>402</v>
      </c>
      <c r="C109">
        <v>91</v>
      </c>
      <c r="D109">
        <v>182</v>
      </c>
      <c r="E109">
        <v>196</v>
      </c>
      <c r="F109">
        <v>24</v>
      </c>
      <c r="G109">
        <v>373</v>
      </c>
      <c r="H109">
        <v>89</v>
      </c>
      <c r="I109">
        <v>182</v>
      </c>
      <c r="J109">
        <v>196</v>
      </c>
      <c r="K109">
        <v>24</v>
      </c>
      <c r="L109">
        <v>561043.11128585204</v>
      </c>
      <c r="M109">
        <v>112653.880015726</v>
      </c>
      <c r="N109">
        <v>31</v>
      </c>
      <c r="O109">
        <v>116</v>
      </c>
      <c r="P109">
        <v>25</v>
      </c>
      <c r="Q109">
        <v>57</v>
      </c>
      <c r="R109">
        <v>47</v>
      </c>
      <c r="S109">
        <v>12</v>
      </c>
      <c r="T109">
        <v>88</v>
      </c>
      <c r="U109">
        <v>24</v>
      </c>
      <c r="V109">
        <v>57</v>
      </c>
      <c r="W109">
        <v>22</v>
      </c>
      <c r="X109">
        <v>9</v>
      </c>
      <c r="Y109">
        <v>2</v>
      </c>
      <c r="Z109">
        <v>163022.451939919</v>
      </c>
      <c r="AA109">
        <v>30152.020674592699</v>
      </c>
      <c r="AB109">
        <v>29</v>
      </c>
      <c r="AC109">
        <v>286</v>
      </c>
      <c r="AD109">
        <v>66</v>
      </c>
      <c r="AE109">
        <v>125</v>
      </c>
      <c r="AF109">
        <v>149</v>
      </c>
      <c r="AG109">
        <v>12</v>
      </c>
      <c r="AH109">
        <v>285</v>
      </c>
      <c r="AI109">
        <v>65</v>
      </c>
      <c r="AJ109">
        <v>125</v>
      </c>
      <c r="AK109">
        <v>149</v>
      </c>
      <c r="AL109">
        <v>11</v>
      </c>
      <c r="AM109">
        <v>6</v>
      </c>
      <c r="AN109">
        <v>398020.65934593201</v>
      </c>
      <c r="AO109">
        <v>82501.859341133895</v>
      </c>
      <c r="AP109">
        <v>2</v>
      </c>
      <c r="AQ109">
        <v>0.34267500000000001</v>
      </c>
      <c r="AR109">
        <v>-9.0312500000000004E-2</v>
      </c>
      <c r="AS109">
        <v>8.2889930555555598</v>
      </c>
      <c r="AT109">
        <v>-1.33541087962963</v>
      </c>
      <c r="AU109">
        <v>86</v>
      </c>
      <c r="AV109">
        <v>2</v>
      </c>
      <c r="AW109">
        <v>9</v>
      </c>
      <c r="AX109" s="24">
        <f t="shared" si="4"/>
        <v>0.1713375</v>
      </c>
      <c r="AY109" s="24">
        <f t="shared" si="5"/>
        <v>4.5156250000000002E-2</v>
      </c>
      <c r="AZ109" s="24">
        <f t="shared" si="6"/>
        <v>1.3814988425925934</v>
      </c>
      <c r="BA109" s="24">
        <f t="shared" si="7"/>
        <v>0.22256847993827167</v>
      </c>
    </row>
    <row r="110" spans="1:53" x14ac:dyDescent="0.25">
      <c r="A110">
        <v>20160610</v>
      </c>
      <c r="B110">
        <v>376</v>
      </c>
      <c r="C110">
        <v>90</v>
      </c>
      <c r="D110">
        <v>170</v>
      </c>
      <c r="E110">
        <v>170</v>
      </c>
      <c r="F110">
        <v>36</v>
      </c>
      <c r="G110">
        <v>345</v>
      </c>
      <c r="H110">
        <v>88</v>
      </c>
      <c r="I110">
        <v>170</v>
      </c>
      <c r="J110">
        <v>170</v>
      </c>
      <c r="K110">
        <v>36</v>
      </c>
      <c r="L110">
        <v>474184.72384589101</v>
      </c>
      <c r="M110">
        <v>99316.6251461301</v>
      </c>
      <c r="N110">
        <v>33</v>
      </c>
      <c r="O110">
        <v>141</v>
      </c>
      <c r="P110">
        <v>29</v>
      </c>
      <c r="Q110">
        <v>74</v>
      </c>
      <c r="R110">
        <v>51</v>
      </c>
      <c r="S110">
        <v>16</v>
      </c>
      <c r="T110">
        <v>111</v>
      </c>
      <c r="U110">
        <v>28</v>
      </c>
      <c r="V110">
        <v>74</v>
      </c>
      <c r="W110">
        <v>24</v>
      </c>
      <c r="X110">
        <v>13</v>
      </c>
      <c r="Y110">
        <v>2</v>
      </c>
      <c r="Z110">
        <v>140233.49740799199</v>
      </c>
      <c r="AA110">
        <v>31341.014766719301</v>
      </c>
      <c r="AB110">
        <v>31</v>
      </c>
      <c r="AC110">
        <v>235</v>
      </c>
      <c r="AD110">
        <v>61</v>
      </c>
      <c r="AE110">
        <v>96</v>
      </c>
      <c r="AF110">
        <v>119</v>
      </c>
      <c r="AG110">
        <v>20</v>
      </c>
      <c r="AH110">
        <v>234</v>
      </c>
      <c r="AI110">
        <v>60</v>
      </c>
      <c r="AJ110">
        <v>96</v>
      </c>
      <c r="AK110">
        <v>119</v>
      </c>
      <c r="AL110">
        <v>19</v>
      </c>
      <c r="AM110">
        <v>6</v>
      </c>
      <c r="AN110">
        <v>333951.226437898</v>
      </c>
      <c r="AO110">
        <v>67975.610379410806</v>
      </c>
      <c r="AP110">
        <v>2</v>
      </c>
      <c r="AQ110">
        <v>0.37069125000000003</v>
      </c>
      <c r="AR110">
        <v>-0.1734175</v>
      </c>
      <c r="AS110">
        <v>5.8458738425925896</v>
      </c>
      <c r="AT110">
        <v>-1.2725520833333299</v>
      </c>
      <c r="AU110">
        <v>70</v>
      </c>
      <c r="AV110">
        <v>2</v>
      </c>
      <c r="AW110">
        <v>7</v>
      </c>
      <c r="AX110" s="24">
        <f t="shared" si="4"/>
        <v>0.18534562500000001</v>
      </c>
      <c r="AY110" s="24">
        <f t="shared" si="5"/>
        <v>8.6708750000000001E-2</v>
      </c>
      <c r="AZ110" s="24">
        <f t="shared" si="6"/>
        <v>0.97431230709876493</v>
      </c>
      <c r="BA110" s="24">
        <f t="shared" si="7"/>
        <v>0.21209201388888832</v>
      </c>
    </row>
    <row r="111" spans="1:53" x14ac:dyDescent="0.25">
      <c r="A111">
        <v>20160613</v>
      </c>
      <c r="B111">
        <v>408</v>
      </c>
      <c r="C111">
        <v>82</v>
      </c>
      <c r="D111">
        <v>209</v>
      </c>
      <c r="E111">
        <v>159</v>
      </c>
      <c r="F111">
        <v>40</v>
      </c>
      <c r="G111">
        <v>404</v>
      </c>
      <c r="H111">
        <v>80</v>
      </c>
      <c r="I111">
        <v>209</v>
      </c>
      <c r="J111">
        <v>159</v>
      </c>
      <c r="K111">
        <v>40</v>
      </c>
      <c r="L111">
        <v>566324.37737170304</v>
      </c>
      <c r="M111">
        <v>116129.193963453</v>
      </c>
      <c r="N111">
        <v>6</v>
      </c>
      <c r="O111">
        <v>153</v>
      </c>
      <c r="P111">
        <v>22</v>
      </c>
      <c r="Q111">
        <v>80</v>
      </c>
      <c r="R111">
        <v>57</v>
      </c>
      <c r="S111">
        <v>16</v>
      </c>
      <c r="T111">
        <v>150</v>
      </c>
      <c r="U111">
        <v>21</v>
      </c>
      <c r="V111">
        <v>80</v>
      </c>
      <c r="W111">
        <v>57</v>
      </c>
      <c r="X111">
        <v>13</v>
      </c>
      <c r="Y111">
        <v>3</v>
      </c>
      <c r="Z111">
        <v>209877.08304957399</v>
      </c>
      <c r="AA111">
        <v>43368.937474461702</v>
      </c>
      <c r="AB111">
        <v>4</v>
      </c>
      <c r="AC111">
        <v>255</v>
      </c>
      <c r="AD111">
        <v>60</v>
      </c>
      <c r="AE111">
        <v>129</v>
      </c>
      <c r="AF111">
        <v>102</v>
      </c>
      <c r="AG111">
        <v>24</v>
      </c>
      <c r="AH111">
        <v>254</v>
      </c>
      <c r="AI111">
        <v>59</v>
      </c>
      <c r="AJ111">
        <v>129</v>
      </c>
      <c r="AK111">
        <v>102</v>
      </c>
      <c r="AL111">
        <v>23</v>
      </c>
      <c r="AM111">
        <v>6</v>
      </c>
      <c r="AN111">
        <v>356447.294322128</v>
      </c>
      <c r="AO111">
        <v>72760.256488991494</v>
      </c>
      <c r="AP111">
        <v>2</v>
      </c>
      <c r="AQ111">
        <v>0.57109124999999905</v>
      </c>
      <c r="AR111">
        <v>-4.1073749999999902E-2</v>
      </c>
      <c r="AS111">
        <v>9.1380324074073993</v>
      </c>
      <c r="AT111">
        <v>-2.8505960648148099</v>
      </c>
      <c r="AU111">
        <v>97</v>
      </c>
      <c r="AV111">
        <v>3</v>
      </c>
      <c r="AW111">
        <v>11</v>
      </c>
      <c r="AX111" s="24">
        <f t="shared" si="4"/>
        <v>0.19036374999999969</v>
      </c>
      <c r="AY111" s="24">
        <f t="shared" si="5"/>
        <v>1.3691249999999967E-2</v>
      </c>
      <c r="AZ111" s="24">
        <f t="shared" si="6"/>
        <v>1.5230054012345666</v>
      </c>
      <c r="BA111" s="24">
        <f t="shared" si="7"/>
        <v>0.47509934413580163</v>
      </c>
    </row>
    <row r="112" spans="1:53" x14ac:dyDescent="0.25">
      <c r="A112">
        <v>20160614</v>
      </c>
      <c r="B112">
        <v>364</v>
      </c>
      <c r="C112">
        <v>78</v>
      </c>
      <c r="D112">
        <v>135</v>
      </c>
      <c r="E112">
        <v>182</v>
      </c>
      <c r="F112">
        <v>47</v>
      </c>
      <c r="G112">
        <v>326</v>
      </c>
      <c r="H112">
        <v>76</v>
      </c>
      <c r="I112">
        <v>135</v>
      </c>
      <c r="J112">
        <v>182</v>
      </c>
      <c r="K112">
        <v>47</v>
      </c>
      <c r="L112">
        <v>479996.05897363398</v>
      </c>
      <c r="M112">
        <v>96119.645307626997</v>
      </c>
      <c r="N112">
        <v>40</v>
      </c>
      <c r="O112">
        <v>135</v>
      </c>
      <c r="P112">
        <v>25</v>
      </c>
      <c r="Q112">
        <v>54</v>
      </c>
      <c r="R112">
        <v>58</v>
      </c>
      <c r="S112">
        <v>23</v>
      </c>
      <c r="T112">
        <v>98</v>
      </c>
      <c r="U112">
        <v>24</v>
      </c>
      <c r="V112">
        <v>54</v>
      </c>
      <c r="W112">
        <v>24</v>
      </c>
      <c r="X112">
        <v>20</v>
      </c>
      <c r="Y112">
        <v>2</v>
      </c>
      <c r="Z112">
        <v>169252.81300570801</v>
      </c>
      <c r="AA112">
        <v>31912.753170513701</v>
      </c>
      <c r="AB112">
        <v>38</v>
      </c>
      <c r="AC112">
        <v>229</v>
      </c>
      <c r="AD112">
        <v>53</v>
      </c>
      <c r="AE112">
        <v>81</v>
      </c>
      <c r="AF112">
        <v>124</v>
      </c>
      <c r="AG112">
        <v>24</v>
      </c>
      <c r="AH112">
        <v>228</v>
      </c>
      <c r="AI112">
        <v>52</v>
      </c>
      <c r="AJ112">
        <v>81</v>
      </c>
      <c r="AK112">
        <v>124</v>
      </c>
      <c r="AL112">
        <v>23</v>
      </c>
      <c r="AM112">
        <v>6</v>
      </c>
      <c r="AN112">
        <v>310743.24596792599</v>
      </c>
      <c r="AO112">
        <v>64206.892137113296</v>
      </c>
      <c r="AP112">
        <v>2</v>
      </c>
      <c r="AQ112">
        <v>0.33323249999999999</v>
      </c>
      <c r="AR112">
        <v>-0.1585375</v>
      </c>
      <c r="AS112">
        <v>5.6221874999999901</v>
      </c>
      <c r="AT112">
        <v>-1.12492476851851</v>
      </c>
      <c r="AU112">
        <v>94</v>
      </c>
      <c r="AV112">
        <v>2</v>
      </c>
      <c r="AW112">
        <v>7</v>
      </c>
      <c r="AX112" s="24">
        <f t="shared" si="4"/>
        <v>0.16661624999999999</v>
      </c>
      <c r="AY112" s="24">
        <f t="shared" si="5"/>
        <v>7.9268749999999999E-2</v>
      </c>
      <c r="AZ112" s="24">
        <f t="shared" si="6"/>
        <v>0.93703124999999832</v>
      </c>
      <c r="BA112" s="24">
        <f t="shared" si="7"/>
        <v>0.18748746141975167</v>
      </c>
    </row>
    <row r="113" spans="1:53" x14ac:dyDescent="0.25">
      <c r="A113">
        <v>20160615</v>
      </c>
      <c r="B113">
        <v>398</v>
      </c>
      <c r="C113">
        <v>91</v>
      </c>
      <c r="D113">
        <v>176</v>
      </c>
      <c r="E113">
        <v>182</v>
      </c>
      <c r="F113">
        <v>40</v>
      </c>
      <c r="G113">
        <v>394</v>
      </c>
      <c r="H113">
        <v>89</v>
      </c>
      <c r="I113">
        <v>176</v>
      </c>
      <c r="J113">
        <v>182</v>
      </c>
      <c r="K113">
        <v>40</v>
      </c>
      <c r="L113">
        <v>693756.97311311099</v>
      </c>
      <c r="M113">
        <v>130478.12758017999</v>
      </c>
      <c r="N113">
        <v>6</v>
      </c>
      <c r="O113">
        <v>164</v>
      </c>
      <c r="P113">
        <v>21</v>
      </c>
      <c r="Q113">
        <v>94</v>
      </c>
      <c r="R113">
        <v>53</v>
      </c>
      <c r="S113">
        <v>17</v>
      </c>
      <c r="T113">
        <v>161</v>
      </c>
      <c r="U113">
        <v>20</v>
      </c>
      <c r="V113">
        <v>94</v>
      </c>
      <c r="W113">
        <v>53</v>
      </c>
      <c r="X113">
        <v>14</v>
      </c>
      <c r="Y113">
        <v>3</v>
      </c>
      <c r="Z113">
        <v>256743.31098388101</v>
      </c>
      <c r="AA113">
        <v>48786.897988549303</v>
      </c>
      <c r="AB113">
        <v>4</v>
      </c>
      <c r="AC113">
        <v>234</v>
      </c>
      <c r="AD113">
        <v>70</v>
      </c>
      <c r="AE113">
        <v>82</v>
      </c>
      <c r="AF113">
        <v>129</v>
      </c>
      <c r="AG113">
        <v>23</v>
      </c>
      <c r="AH113">
        <v>233</v>
      </c>
      <c r="AI113">
        <v>69</v>
      </c>
      <c r="AJ113">
        <v>82</v>
      </c>
      <c r="AK113">
        <v>129</v>
      </c>
      <c r="AL113">
        <v>22</v>
      </c>
      <c r="AM113">
        <v>6</v>
      </c>
      <c r="AN113">
        <v>437013.66212922899</v>
      </c>
      <c r="AO113">
        <v>81691.229591630603</v>
      </c>
      <c r="AP113">
        <v>2</v>
      </c>
      <c r="AQ113">
        <v>0.96526999999999896</v>
      </c>
      <c r="AR113">
        <v>-0.112265</v>
      </c>
      <c r="AS113">
        <v>5.08751736111111</v>
      </c>
      <c r="AT113">
        <v>-1.5632465277777701</v>
      </c>
      <c r="AU113">
        <v>90</v>
      </c>
      <c r="AV113">
        <v>3</v>
      </c>
      <c r="AW113">
        <v>6</v>
      </c>
      <c r="AX113" s="24">
        <f t="shared" si="4"/>
        <v>0.3217566666666663</v>
      </c>
      <c r="AY113" s="24">
        <f t="shared" si="5"/>
        <v>3.7421666666666666E-2</v>
      </c>
      <c r="AZ113" s="24">
        <f t="shared" si="6"/>
        <v>0.847919560185185</v>
      </c>
      <c r="BA113" s="24">
        <f t="shared" si="7"/>
        <v>0.26054108796296166</v>
      </c>
    </row>
    <row r="114" spans="1:53" x14ac:dyDescent="0.25">
      <c r="A114">
        <v>20160616</v>
      </c>
      <c r="B114">
        <v>363</v>
      </c>
      <c r="C114">
        <v>85</v>
      </c>
      <c r="D114">
        <v>143</v>
      </c>
      <c r="E114">
        <v>170</v>
      </c>
      <c r="F114">
        <v>50</v>
      </c>
      <c r="G114">
        <v>309</v>
      </c>
      <c r="H114">
        <v>83</v>
      </c>
      <c r="I114">
        <v>143</v>
      </c>
      <c r="J114">
        <v>170</v>
      </c>
      <c r="K114">
        <v>50</v>
      </c>
      <c r="L114">
        <v>734257.46084283502</v>
      </c>
      <c r="M114">
        <v>119483.17147585499</v>
      </c>
      <c r="N114">
        <v>56</v>
      </c>
      <c r="O114">
        <v>139</v>
      </c>
      <c r="P114">
        <v>23</v>
      </c>
      <c r="Q114">
        <v>52</v>
      </c>
      <c r="R114">
        <v>67</v>
      </c>
      <c r="S114">
        <v>20</v>
      </c>
      <c r="T114">
        <v>87</v>
      </c>
      <c r="U114">
        <v>22</v>
      </c>
      <c r="V114">
        <v>52</v>
      </c>
      <c r="W114">
        <v>18</v>
      </c>
      <c r="X114">
        <v>17</v>
      </c>
      <c r="Y114">
        <v>2</v>
      </c>
      <c r="Z114">
        <v>161453.62759438</v>
      </c>
      <c r="AA114">
        <v>29650.826483494198</v>
      </c>
      <c r="AB114">
        <v>53</v>
      </c>
      <c r="AC114">
        <v>224</v>
      </c>
      <c r="AD114">
        <v>62</v>
      </c>
      <c r="AE114">
        <v>91</v>
      </c>
      <c r="AF114">
        <v>103</v>
      </c>
      <c r="AG114">
        <v>30</v>
      </c>
      <c r="AH114">
        <v>222</v>
      </c>
      <c r="AI114">
        <v>61</v>
      </c>
      <c r="AJ114">
        <v>91</v>
      </c>
      <c r="AK114">
        <v>102</v>
      </c>
      <c r="AL114">
        <v>29</v>
      </c>
      <c r="AM114">
        <v>6</v>
      </c>
      <c r="AN114">
        <v>572803.83324845403</v>
      </c>
      <c r="AO114">
        <v>89832.344992360901</v>
      </c>
      <c r="AP114">
        <v>3</v>
      </c>
      <c r="AQ114">
        <v>0.34275624999999998</v>
      </c>
      <c r="AR114">
        <v>-2.2373750000000001E-2</v>
      </c>
      <c r="AS114">
        <v>5.2114699074074</v>
      </c>
      <c r="AT114">
        <v>-0.88068287037036996</v>
      </c>
      <c r="AU114">
        <v>85</v>
      </c>
      <c r="AV114">
        <v>2</v>
      </c>
      <c r="AW114">
        <v>6</v>
      </c>
      <c r="AX114" s="24">
        <f t="shared" si="4"/>
        <v>0.17137812499999999</v>
      </c>
      <c r="AY114" s="24">
        <f t="shared" si="5"/>
        <v>1.1186875000000001E-2</v>
      </c>
      <c r="AZ114" s="24">
        <f t="shared" si="6"/>
        <v>0.8685783179012333</v>
      </c>
      <c r="BA114" s="24">
        <f t="shared" si="7"/>
        <v>0.14678047839506167</v>
      </c>
    </row>
    <row r="115" spans="1:53" x14ac:dyDescent="0.25">
      <c r="A115">
        <v>20160617</v>
      </c>
      <c r="B115">
        <v>434</v>
      </c>
      <c r="C115">
        <v>81</v>
      </c>
      <c r="D115">
        <v>202</v>
      </c>
      <c r="E115">
        <v>183</v>
      </c>
      <c r="F115">
        <v>49</v>
      </c>
      <c r="G115">
        <v>430</v>
      </c>
      <c r="H115">
        <v>79</v>
      </c>
      <c r="I115">
        <v>202</v>
      </c>
      <c r="J115">
        <v>183</v>
      </c>
      <c r="K115">
        <v>49</v>
      </c>
      <c r="L115">
        <v>558363.67524884804</v>
      </c>
      <c r="M115">
        <v>118052.730772396</v>
      </c>
      <c r="N115">
        <v>6</v>
      </c>
      <c r="O115">
        <v>181</v>
      </c>
      <c r="P115">
        <v>26</v>
      </c>
      <c r="Q115">
        <v>103</v>
      </c>
      <c r="R115">
        <v>58</v>
      </c>
      <c r="S115">
        <v>20</v>
      </c>
      <c r="T115">
        <v>178</v>
      </c>
      <c r="U115">
        <v>25</v>
      </c>
      <c r="V115">
        <v>103</v>
      </c>
      <c r="W115">
        <v>58</v>
      </c>
      <c r="X115">
        <v>17</v>
      </c>
      <c r="Y115">
        <v>3</v>
      </c>
      <c r="Z115">
        <v>219114.59176683199</v>
      </c>
      <c r="AA115">
        <v>48040.313259014903</v>
      </c>
      <c r="AB115">
        <v>4</v>
      </c>
      <c r="AC115">
        <v>253</v>
      </c>
      <c r="AD115">
        <v>55</v>
      </c>
      <c r="AE115">
        <v>99</v>
      </c>
      <c r="AF115">
        <v>125</v>
      </c>
      <c r="AG115">
        <v>29</v>
      </c>
      <c r="AH115">
        <v>252</v>
      </c>
      <c r="AI115">
        <v>54</v>
      </c>
      <c r="AJ115">
        <v>99</v>
      </c>
      <c r="AK115">
        <v>125</v>
      </c>
      <c r="AL115">
        <v>28</v>
      </c>
      <c r="AM115">
        <v>6</v>
      </c>
      <c r="AN115">
        <v>339249.08348201599</v>
      </c>
      <c r="AO115">
        <v>70012.417513381399</v>
      </c>
      <c r="AP115">
        <v>2</v>
      </c>
      <c r="AQ115">
        <v>0.80300125</v>
      </c>
      <c r="AR115">
        <v>-1.7943749999999901E-2</v>
      </c>
      <c r="AS115">
        <v>6.62275462962962</v>
      </c>
      <c r="AT115">
        <v>-0.73948495370370304</v>
      </c>
      <c r="AU115">
        <v>95</v>
      </c>
      <c r="AV115">
        <v>3</v>
      </c>
      <c r="AW115">
        <v>8</v>
      </c>
      <c r="AX115" s="24">
        <f t="shared" si="4"/>
        <v>0.26766708333333333</v>
      </c>
      <c r="AY115" s="24">
        <f t="shared" si="5"/>
        <v>5.9812499999999666E-3</v>
      </c>
      <c r="AZ115" s="24">
        <f t="shared" si="6"/>
        <v>1.1037924382716033</v>
      </c>
      <c r="BA115" s="24">
        <f t="shared" si="7"/>
        <v>0.1232474922839505</v>
      </c>
    </row>
    <row r="116" spans="1:53" x14ac:dyDescent="0.25">
      <c r="A116">
        <v>20160620</v>
      </c>
      <c r="B116">
        <v>451</v>
      </c>
      <c r="C116">
        <v>85</v>
      </c>
      <c r="D116">
        <v>195</v>
      </c>
      <c r="E116">
        <v>197</v>
      </c>
      <c r="F116">
        <v>59</v>
      </c>
      <c r="G116">
        <v>447</v>
      </c>
      <c r="H116">
        <v>83</v>
      </c>
      <c r="I116">
        <v>195</v>
      </c>
      <c r="J116">
        <v>197</v>
      </c>
      <c r="K116">
        <v>59</v>
      </c>
      <c r="L116">
        <v>749344.54699463199</v>
      </c>
      <c r="M116">
        <v>139801.00922951699</v>
      </c>
      <c r="N116">
        <v>6</v>
      </c>
      <c r="O116">
        <v>146</v>
      </c>
      <c r="P116">
        <v>24</v>
      </c>
      <c r="Q116">
        <v>68</v>
      </c>
      <c r="R116">
        <v>53</v>
      </c>
      <c r="S116">
        <v>25</v>
      </c>
      <c r="T116">
        <v>143</v>
      </c>
      <c r="U116">
        <v>23</v>
      </c>
      <c r="V116">
        <v>68</v>
      </c>
      <c r="W116">
        <v>53</v>
      </c>
      <c r="X116">
        <v>22</v>
      </c>
      <c r="Y116">
        <v>3</v>
      </c>
      <c r="Z116">
        <v>288907.74773703498</v>
      </c>
      <c r="AA116">
        <v>49881.697296333201</v>
      </c>
      <c r="AB116">
        <v>4</v>
      </c>
      <c r="AC116">
        <v>305</v>
      </c>
      <c r="AD116">
        <v>61</v>
      </c>
      <c r="AE116">
        <v>127</v>
      </c>
      <c r="AF116">
        <v>144</v>
      </c>
      <c r="AG116">
        <v>34</v>
      </c>
      <c r="AH116">
        <v>304</v>
      </c>
      <c r="AI116">
        <v>60</v>
      </c>
      <c r="AJ116">
        <v>127</v>
      </c>
      <c r="AK116">
        <v>144</v>
      </c>
      <c r="AL116">
        <v>33</v>
      </c>
      <c r="AM116">
        <v>6</v>
      </c>
      <c r="AN116">
        <v>460436.79925759701</v>
      </c>
      <c r="AO116">
        <v>89919.311933183693</v>
      </c>
      <c r="AP116">
        <v>2</v>
      </c>
      <c r="AQ116">
        <v>0.62856749999999895</v>
      </c>
      <c r="AR116">
        <v>-5.5663749999999998E-2</v>
      </c>
      <c r="AS116">
        <v>8.7466550925925901</v>
      </c>
      <c r="AT116">
        <v>-1.92426504629629</v>
      </c>
      <c r="AU116">
        <v>102</v>
      </c>
      <c r="AV116">
        <v>3</v>
      </c>
      <c r="AW116">
        <v>10</v>
      </c>
      <c r="AX116" s="24">
        <f t="shared" si="4"/>
        <v>0.20952249999999964</v>
      </c>
      <c r="AY116" s="24">
        <f t="shared" si="5"/>
        <v>1.8554583333333333E-2</v>
      </c>
      <c r="AZ116" s="24">
        <f t="shared" si="6"/>
        <v>1.4577758487654318</v>
      </c>
      <c r="BA116" s="24">
        <f t="shared" si="7"/>
        <v>0.32071084104938169</v>
      </c>
    </row>
    <row r="117" spans="1:53" x14ac:dyDescent="0.25">
      <c r="A117">
        <v>20160621</v>
      </c>
      <c r="B117">
        <v>334</v>
      </c>
      <c r="C117">
        <v>76</v>
      </c>
      <c r="D117">
        <v>175</v>
      </c>
      <c r="E117">
        <v>116</v>
      </c>
      <c r="F117">
        <v>43</v>
      </c>
      <c r="G117">
        <v>329</v>
      </c>
      <c r="H117">
        <v>74</v>
      </c>
      <c r="I117">
        <v>175</v>
      </c>
      <c r="J117">
        <v>116</v>
      </c>
      <c r="K117">
        <v>43</v>
      </c>
      <c r="L117">
        <v>561171.97893694497</v>
      </c>
      <c r="M117">
        <v>105345.478104325</v>
      </c>
      <c r="N117">
        <v>7</v>
      </c>
      <c r="O117">
        <v>116</v>
      </c>
      <c r="P117">
        <v>18</v>
      </c>
      <c r="Q117">
        <v>63</v>
      </c>
      <c r="R117">
        <v>37</v>
      </c>
      <c r="S117">
        <v>16</v>
      </c>
      <c r="T117">
        <v>112</v>
      </c>
      <c r="U117">
        <v>17</v>
      </c>
      <c r="V117">
        <v>63</v>
      </c>
      <c r="W117">
        <v>37</v>
      </c>
      <c r="X117">
        <v>12</v>
      </c>
      <c r="Y117">
        <v>2</v>
      </c>
      <c r="Z117">
        <v>199607.356772781</v>
      </c>
      <c r="AA117">
        <v>35484.6621095503</v>
      </c>
      <c r="AB117">
        <v>5</v>
      </c>
      <c r="AC117">
        <v>218</v>
      </c>
      <c r="AD117">
        <v>58</v>
      </c>
      <c r="AE117">
        <v>112</v>
      </c>
      <c r="AF117">
        <v>79</v>
      </c>
      <c r="AG117">
        <v>27</v>
      </c>
      <c r="AH117">
        <v>217</v>
      </c>
      <c r="AI117">
        <v>57</v>
      </c>
      <c r="AJ117">
        <v>112</v>
      </c>
      <c r="AK117">
        <v>79</v>
      </c>
      <c r="AL117">
        <v>26</v>
      </c>
      <c r="AM117">
        <v>6</v>
      </c>
      <c r="AN117">
        <v>361564.62216416298</v>
      </c>
      <c r="AO117">
        <v>69860.815994774704</v>
      </c>
      <c r="AP117">
        <v>2</v>
      </c>
      <c r="AQ117">
        <v>0.36848500000000001</v>
      </c>
      <c r="AR117">
        <v>-1.13375E-2</v>
      </c>
      <c r="AS117">
        <v>5.6200636574073997</v>
      </c>
      <c r="AT117">
        <v>-1.5683506944444401</v>
      </c>
      <c r="AU117">
        <v>80</v>
      </c>
      <c r="AV117">
        <v>2</v>
      </c>
      <c r="AW117">
        <v>7</v>
      </c>
      <c r="AX117" s="24">
        <f t="shared" si="4"/>
        <v>0.1842425</v>
      </c>
      <c r="AY117" s="24">
        <f t="shared" si="5"/>
        <v>5.6687500000000002E-3</v>
      </c>
      <c r="AZ117" s="24">
        <f t="shared" si="6"/>
        <v>0.93667727623456665</v>
      </c>
      <c r="BA117" s="24">
        <f t="shared" si="7"/>
        <v>0.26139178240740668</v>
      </c>
    </row>
    <row r="118" spans="1:53" x14ac:dyDescent="0.25">
      <c r="A118">
        <v>20160622</v>
      </c>
      <c r="B118">
        <v>395</v>
      </c>
      <c r="C118">
        <v>85</v>
      </c>
      <c r="D118">
        <v>124</v>
      </c>
      <c r="E118">
        <v>207</v>
      </c>
      <c r="F118">
        <v>64</v>
      </c>
      <c r="G118">
        <v>375</v>
      </c>
      <c r="H118">
        <v>83</v>
      </c>
      <c r="I118">
        <v>124</v>
      </c>
      <c r="J118">
        <v>207</v>
      </c>
      <c r="K118">
        <v>64</v>
      </c>
      <c r="L118">
        <v>745674.93471578194</v>
      </c>
      <c r="M118">
        <v>129150.74412442</v>
      </c>
      <c r="N118">
        <v>22</v>
      </c>
      <c r="O118">
        <v>117</v>
      </c>
      <c r="P118">
        <v>20</v>
      </c>
      <c r="Q118">
        <v>47</v>
      </c>
      <c r="R118">
        <v>49</v>
      </c>
      <c r="S118">
        <v>21</v>
      </c>
      <c r="T118">
        <v>98</v>
      </c>
      <c r="U118">
        <v>19</v>
      </c>
      <c r="V118">
        <v>47</v>
      </c>
      <c r="W118">
        <v>35</v>
      </c>
      <c r="X118">
        <v>16</v>
      </c>
      <c r="Y118">
        <v>2</v>
      </c>
      <c r="Z118">
        <v>153653.899748703</v>
      </c>
      <c r="AA118">
        <v>29908.850977383201</v>
      </c>
      <c r="AB118">
        <v>20</v>
      </c>
      <c r="AC118">
        <v>278</v>
      </c>
      <c r="AD118">
        <v>65</v>
      </c>
      <c r="AE118">
        <v>77</v>
      </c>
      <c r="AF118">
        <v>158</v>
      </c>
      <c r="AG118">
        <v>43</v>
      </c>
      <c r="AH118">
        <v>277</v>
      </c>
      <c r="AI118">
        <v>64</v>
      </c>
      <c r="AJ118">
        <v>77</v>
      </c>
      <c r="AK118">
        <v>158</v>
      </c>
      <c r="AL118">
        <v>42</v>
      </c>
      <c r="AM118">
        <v>6</v>
      </c>
      <c r="AN118">
        <v>592021.03496707801</v>
      </c>
      <c r="AO118">
        <v>99241.893147037103</v>
      </c>
      <c r="AP118">
        <v>2</v>
      </c>
      <c r="AQ118">
        <v>0.34867500000000001</v>
      </c>
      <c r="AR118">
        <v>-1.3375E-2</v>
      </c>
      <c r="AS118">
        <v>9.7571527777777707</v>
      </c>
      <c r="AT118">
        <v>-1.6947453703703701</v>
      </c>
      <c r="AU118">
        <v>91</v>
      </c>
      <c r="AV118">
        <v>2</v>
      </c>
      <c r="AW118">
        <v>12</v>
      </c>
      <c r="AX118" s="24">
        <f t="shared" si="4"/>
        <v>0.17433750000000001</v>
      </c>
      <c r="AY118" s="24">
        <f t="shared" si="5"/>
        <v>6.6874999999999999E-3</v>
      </c>
      <c r="AZ118" s="24">
        <f t="shared" si="6"/>
        <v>1.6261921296296284</v>
      </c>
      <c r="BA118" s="24">
        <f t="shared" si="7"/>
        <v>0.28245756172839503</v>
      </c>
    </row>
    <row r="119" spans="1:53" x14ac:dyDescent="0.25">
      <c r="A119">
        <v>20160623</v>
      </c>
      <c r="B119">
        <v>420</v>
      </c>
      <c r="C119">
        <v>89</v>
      </c>
      <c r="D119">
        <v>173</v>
      </c>
      <c r="E119">
        <v>195</v>
      </c>
      <c r="F119">
        <v>52</v>
      </c>
      <c r="G119">
        <v>412</v>
      </c>
      <c r="H119">
        <v>87</v>
      </c>
      <c r="I119">
        <v>173</v>
      </c>
      <c r="J119">
        <v>195</v>
      </c>
      <c r="K119">
        <v>52</v>
      </c>
      <c r="L119">
        <v>745606.72807074396</v>
      </c>
      <c r="M119">
        <v>132504.605526367</v>
      </c>
      <c r="N119">
        <v>10</v>
      </c>
      <c r="O119">
        <v>144</v>
      </c>
      <c r="P119">
        <v>18</v>
      </c>
      <c r="Q119">
        <v>61</v>
      </c>
      <c r="R119">
        <v>64</v>
      </c>
      <c r="S119">
        <v>19</v>
      </c>
      <c r="T119">
        <v>137</v>
      </c>
      <c r="U119">
        <v>17</v>
      </c>
      <c r="V119">
        <v>61</v>
      </c>
      <c r="W119">
        <v>62</v>
      </c>
      <c r="X119">
        <v>14</v>
      </c>
      <c r="Y119">
        <v>2</v>
      </c>
      <c r="Z119">
        <v>248210.897104061</v>
      </c>
      <c r="AA119">
        <v>42858.980739365499</v>
      </c>
      <c r="AB119">
        <v>8</v>
      </c>
      <c r="AC119">
        <v>276</v>
      </c>
      <c r="AD119">
        <v>71</v>
      </c>
      <c r="AE119">
        <v>112</v>
      </c>
      <c r="AF119">
        <v>131</v>
      </c>
      <c r="AG119">
        <v>33</v>
      </c>
      <c r="AH119">
        <v>275</v>
      </c>
      <c r="AI119">
        <v>70</v>
      </c>
      <c r="AJ119">
        <v>112</v>
      </c>
      <c r="AK119">
        <v>131</v>
      </c>
      <c r="AL119">
        <v>32</v>
      </c>
      <c r="AM119">
        <v>6</v>
      </c>
      <c r="AN119">
        <v>497395.830966682</v>
      </c>
      <c r="AO119">
        <v>89645.624787001405</v>
      </c>
      <c r="AP119">
        <v>2</v>
      </c>
      <c r="AQ119">
        <v>0.34327249999999898</v>
      </c>
      <c r="AR119">
        <v>-2.8643749999999999E-2</v>
      </c>
      <c r="AS119">
        <v>10.9518460648148</v>
      </c>
      <c r="AT119">
        <v>-1.45280671296296</v>
      </c>
      <c r="AU119">
        <v>91</v>
      </c>
      <c r="AV119">
        <v>2</v>
      </c>
      <c r="AW119">
        <v>14</v>
      </c>
      <c r="AX119" s="24">
        <f t="shared" si="4"/>
        <v>0.17163624999999949</v>
      </c>
      <c r="AY119" s="24">
        <f t="shared" si="5"/>
        <v>1.4321875E-2</v>
      </c>
      <c r="AZ119" s="24">
        <f t="shared" si="6"/>
        <v>1.8253076774691335</v>
      </c>
      <c r="BA119" s="24">
        <f t="shared" si="7"/>
        <v>0.24213445216049334</v>
      </c>
    </row>
    <row r="120" spans="1:53" x14ac:dyDescent="0.25">
      <c r="A120">
        <v>20160624</v>
      </c>
      <c r="B120">
        <v>395</v>
      </c>
      <c r="C120">
        <v>99</v>
      </c>
      <c r="D120">
        <v>177</v>
      </c>
      <c r="E120">
        <v>186</v>
      </c>
      <c r="F120">
        <v>32</v>
      </c>
      <c r="G120">
        <v>344</v>
      </c>
      <c r="H120">
        <v>97</v>
      </c>
      <c r="I120">
        <v>177</v>
      </c>
      <c r="J120">
        <v>186</v>
      </c>
      <c r="K120">
        <v>32</v>
      </c>
      <c r="L120">
        <v>731640.011606724</v>
      </c>
      <c r="M120">
        <v>125127.60104460501</v>
      </c>
      <c r="N120">
        <v>53</v>
      </c>
      <c r="O120">
        <v>134</v>
      </c>
      <c r="P120">
        <v>31</v>
      </c>
      <c r="Q120">
        <v>52</v>
      </c>
      <c r="R120">
        <v>69</v>
      </c>
      <c r="S120">
        <v>13</v>
      </c>
      <c r="T120">
        <v>85</v>
      </c>
      <c r="U120">
        <v>30</v>
      </c>
      <c r="V120">
        <v>52</v>
      </c>
      <c r="W120">
        <v>25</v>
      </c>
      <c r="X120">
        <v>8</v>
      </c>
      <c r="Y120">
        <v>2</v>
      </c>
      <c r="Z120">
        <v>198408.47385745199</v>
      </c>
      <c r="AA120">
        <v>33696.762647170697</v>
      </c>
      <c r="AB120">
        <v>50</v>
      </c>
      <c r="AC120">
        <v>261</v>
      </c>
      <c r="AD120">
        <v>68</v>
      </c>
      <c r="AE120">
        <v>125</v>
      </c>
      <c r="AF120">
        <v>117</v>
      </c>
      <c r="AG120">
        <v>19</v>
      </c>
      <c r="AH120">
        <v>259</v>
      </c>
      <c r="AI120">
        <v>67</v>
      </c>
      <c r="AJ120">
        <v>125</v>
      </c>
      <c r="AK120">
        <v>117</v>
      </c>
      <c r="AL120">
        <v>17</v>
      </c>
      <c r="AM120">
        <v>6</v>
      </c>
      <c r="AN120">
        <v>533231.53774927196</v>
      </c>
      <c r="AO120">
        <v>91430.838397434505</v>
      </c>
      <c r="AP120">
        <v>3</v>
      </c>
      <c r="AQ120">
        <v>0.89456374999999899</v>
      </c>
      <c r="AR120">
        <v>-5.2588749999999997E-2</v>
      </c>
      <c r="AS120">
        <v>5.66173611111111</v>
      </c>
      <c r="AT120">
        <v>-2.6056423611111099</v>
      </c>
      <c r="AU120">
        <v>93</v>
      </c>
      <c r="AV120">
        <v>2</v>
      </c>
      <c r="AW120">
        <v>6</v>
      </c>
      <c r="AX120" s="24">
        <f t="shared" si="4"/>
        <v>0.4472818749999995</v>
      </c>
      <c r="AY120" s="24">
        <f t="shared" si="5"/>
        <v>2.6294374999999998E-2</v>
      </c>
      <c r="AZ120" s="24">
        <f t="shared" si="6"/>
        <v>0.943622685185185</v>
      </c>
      <c r="BA120" s="24">
        <f t="shared" si="7"/>
        <v>0.43427372685185167</v>
      </c>
    </row>
    <row r="121" spans="1:53" x14ac:dyDescent="0.25">
      <c r="A121">
        <v>20160627</v>
      </c>
      <c r="B121">
        <v>535</v>
      </c>
      <c r="C121">
        <v>97</v>
      </c>
      <c r="D121">
        <v>240</v>
      </c>
      <c r="E121">
        <v>213</v>
      </c>
      <c r="F121">
        <v>82</v>
      </c>
      <c r="G121">
        <v>529</v>
      </c>
      <c r="H121">
        <v>95</v>
      </c>
      <c r="I121">
        <v>240</v>
      </c>
      <c r="J121">
        <v>213</v>
      </c>
      <c r="K121">
        <v>82</v>
      </c>
      <c r="L121">
        <v>633130.05073893897</v>
      </c>
      <c r="M121">
        <v>138581.70456650399</v>
      </c>
      <c r="N121">
        <v>8</v>
      </c>
      <c r="O121">
        <v>215</v>
      </c>
      <c r="P121">
        <v>27</v>
      </c>
      <c r="Q121">
        <v>114</v>
      </c>
      <c r="R121">
        <v>69</v>
      </c>
      <c r="S121">
        <v>32</v>
      </c>
      <c r="T121">
        <v>210</v>
      </c>
      <c r="U121">
        <v>26</v>
      </c>
      <c r="V121">
        <v>114</v>
      </c>
      <c r="W121">
        <v>69</v>
      </c>
      <c r="X121">
        <v>27</v>
      </c>
      <c r="Y121">
        <v>3</v>
      </c>
      <c r="Z121">
        <v>236459.681971849</v>
      </c>
      <c r="AA121">
        <v>51761.371377466399</v>
      </c>
      <c r="AB121">
        <v>6</v>
      </c>
      <c r="AC121">
        <v>320</v>
      </c>
      <c r="AD121">
        <v>70</v>
      </c>
      <c r="AE121">
        <v>126</v>
      </c>
      <c r="AF121">
        <v>144</v>
      </c>
      <c r="AG121">
        <v>50</v>
      </c>
      <c r="AH121">
        <v>319</v>
      </c>
      <c r="AI121">
        <v>69</v>
      </c>
      <c r="AJ121">
        <v>126</v>
      </c>
      <c r="AK121">
        <v>144</v>
      </c>
      <c r="AL121">
        <v>49</v>
      </c>
      <c r="AM121">
        <v>6</v>
      </c>
      <c r="AN121">
        <v>396670.36876708898</v>
      </c>
      <c r="AO121">
        <v>86820.333189038007</v>
      </c>
      <c r="AP121">
        <v>2</v>
      </c>
      <c r="AQ121">
        <v>1.0030600000000001</v>
      </c>
      <c r="AR121">
        <v>-0.10340000000000001</v>
      </c>
      <c r="AS121">
        <v>6.7380729166666598</v>
      </c>
      <c r="AT121">
        <v>-1.9020486111111099</v>
      </c>
      <c r="AU121">
        <v>121</v>
      </c>
      <c r="AV121">
        <v>3</v>
      </c>
      <c r="AW121">
        <v>8</v>
      </c>
      <c r="AX121" s="24">
        <f t="shared" si="4"/>
        <v>0.33435333333333334</v>
      </c>
      <c r="AY121" s="24">
        <f t="shared" si="5"/>
        <v>3.4466666666666666E-2</v>
      </c>
      <c r="AZ121" s="24">
        <f t="shared" si="6"/>
        <v>1.1230121527777766</v>
      </c>
      <c r="BA121" s="24">
        <f t="shared" si="7"/>
        <v>0.31700810185185163</v>
      </c>
    </row>
    <row r="122" spans="1:53" x14ac:dyDescent="0.25">
      <c r="A122">
        <v>20160628</v>
      </c>
      <c r="B122">
        <v>393</v>
      </c>
      <c r="C122">
        <v>81</v>
      </c>
      <c r="D122">
        <v>191</v>
      </c>
      <c r="E122">
        <v>155</v>
      </c>
      <c r="F122">
        <v>47</v>
      </c>
      <c r="G122">
        <v>387</v>
      </c>
      <c r="H122">
        <v>79</v>
      </c>
      <c r="I122">
        <v>191</v>
      </c>
      <c r="J122">
        <v>155</v>
      </c>
      <c r="K122">
        <v>47</v>
      </c>
      <c r="L122">
        <v>548087.16490927897</v>
      </c>
      <c r="M122">
        <v>109927.844841835</v>
      </c>
      <c r="N122">
        <v>8</v>
      </c>
      <c r="O122">
        <v>148</v>
      </c>
      <c r="P122">
        <v>21</v>
      </c>
      <c r="Q122">
        <v>75</v>
      </c>
      <c r="R122">
        <v>52</v>
      </c>
      <c r="S122">
        <v>21</v>
      </c>
      <c r="T122">
        <v>143</v>
      </c>
      <c r="U122">
        <v>20</v>
      </c>
      <c r="V122">
        <v>75</v>
      </c>
      <c r="W122">
        <v>52</v>
      </c>
      <c r="X122">
        <v>16</v>
      </c>
      <c r="Y122">
        <v>2</v>
      </c>
      <c r="Z122">
        <v>165070.38503896899</v>
      </c>
      <c r="AA122">
        <v>36456.334653507198</v>
      </c>
      <c r="AB122">
        <v>6</v>
      </c>
      <c r="AC122">
        <v>245</v>
      </c>
      <c r="AD122">
        <v>60</v>
      </c>
      <c r="AE122">
        <v>116</v>
      </c>
      <c r="AF122">
        <v>103</v>
      </c>
      <c r="AG122">
        <v>26</v>
      </c>
      <c r="AH122">
        <v>244</v>
      </c>
      <c r="AI122">
        <v>59</v>
      </c>
      <c r="AJ122">
        <v>116</v>
      </c>
      <c r="AK122">
        <v>103</v>
      </c>
      <c r="AL122">
        <v>25</v>
      </c>
      <c r="AM122">
        <v>6</v>
      </c>
      <c r="AN122">
        <v>383016.77987030998</v>
      </c>
      <c r="AO122">
        <v>73471.510188327899</v>
      </c>
      <c r="AP122">
        <v>2</v>
      </c>
      <c r="AQ122">
        <v>0.59818375000000001</v>
      </c>
      <c r="AR122">
        <v>-0.14835000000000001</v>
      </c>
      <c r="AS122">
        <v>6.0815509259259297</v>
      </c>
      <c r="AT122">
        <v>-2.4157407407407399</v>
      </c>
      <c r="AU122">
        <v>81</v>
      </c>
      <c r="AV122">
        <v>2</v>
      </c>
      <c r="AW122">
        <v>7</v>
      </c>
      <c r="AX122" s="24">
        <f t="shared" si="4"/>
        <v>0.29909187500000001</v>
      </c>
      <c r="AY122" s="24">
        <f t="shared" si="5"/>
        <v>7.4175000000000005E-2</v>
      </c>
      <c r="AZ122" s="24">
        <f t="shared" si="6"/>
        <v>1.0135918209876549</v>
      </c>
      <c r="BA122" s="24">
        <f t="shared" si="7"/>
        <v>0.40262345679012329</v>
      </c>
    </row>
    <row r="123" spans="1:53" x14ac:dyDescent="0.25">
      <c r="A123">
        <v>20160629</v>
      </c>
      <c r="B123">
        <v>391</v>
      </c>
      <c r="C123">
        <v>92</v>
      </c>
      <c r="D123">
        <v>143</v>
      </c>
      <c r="E123">
        <v>202</v>
      </c>
      <c r="F123">
        <v>46</v>
      </c>
      <c r="G123">
        <v>331</v>
      </c>
      <c r="H123">
        <v>90</v>
      </c>
      <c r="I123">
        <v>143</v>
      </c>
      <c r="J123">
        <v>202</v>
      </c>
      <c r="K123">
        <v>46</v>
      </c>
      <c r="L123">
        <v>528909.08557636</v>
      </c>
      <c r="M123">
        <v>104841.817701872</v>
      </c>
      <c r="N123">
        <v>62</v>
      </c>
      <c r="O123">
        <v>168</v>
      </c>
      <c r="P123">
        <v>26</v>
      </c>
      <c r="Q123">
        <v>62</v>
      </c>
      <c r="R123">
        <v>88</v>
      </c>
      <c r="S123">
        <v>18</v>
      </c>
      <c r="T123">
        <v>109</v>
      </c>
      <c r="U123">
        <v>25</v>
      </c>
      <c r="V123">
        <v>62</v>
      </c>
      <c r="W123">
        <v>35</v>
      </c>
      <c r="X123">
        <v>12</v>
      </c>
      <c r="Y123">
        <v>3</v>
      </c>
      <c r="Z123">
        <v>155187.559716166</v>
      </c>
      <c r="AA123">
        <v>32206.880374454999</v>
      </c>
      <c r="AB123">
        <v>60</v>
      </c>
      <c r="AC123">
        <v>223</v>
      </c>
      <c r="AD123">
        <v>66</v>
      </c>
      <c r="AE123">
        <v>81</v>
      </c>
      <c r="AF123">
        <v>114</v>
      </c>
      <c r="AG123">
        <v>28</v>
      </c>
      <c r="AH123">
        <v>222</v>
      </c>
      <c r="AI123">
        <v>65</v>
      </c>
      <c r="AJ123">
        <v>81</v>
      </c>
      <c r="AK123">
        <v>114</v>
      </c>
      <c r="AL123">
        <v>27</v>
      </c>
      <c r="AM123">
        <v>6</v>
      </c>
      <c r="AN123">
        <v>373721.52586019301</v>
      </c>
      <c r="AO123">
        <v>72634.9373274174</v>
      </c>
      <c r="AP123">
        <v>2</v>
      </c>
      <c r="AQ123">
        <v>0.74905249999999901</v>
      </c>
      <c r="AR123">
        <v>-3.1574999999999999E-2</v>
      </c>
      <c r="AS123">
        <v>6.3968287037036999</v>
      </c>
      <c r="AT123">
        <v>-1.8189641203703699</v>
      </c>
      <c r="AU123">
        <v>90</v>
      </c>
      <c r="AV123">
        <v>3</v>
      </c>
      <c r="AW123">
        <v>8</v>
      </c>
      <c r="AX123" s="24">
        <f t="shared" si="4"/>
        <v>0.24968416666666635</v>
      </c>
      <c r="AY123" s="24">
        <f t="shared" si="5"/>
        <v>1.0525E-2</v>
      </c>
      <c r="AZ123" s="24">
        <f t="shared" si="6"/>
        <v>1.0661381172839499</v>
      </c>
      <c r="BA123" s="24">
        <f t="shared" si="7"/>
        <v>0.30316068672839497</v>
      </c>
    </row>
    <row r="124" spans="1:53" x14ac:dyDescent="0.25">
      <c r="A124">
        <v>20160630</v>
      </c>
      <c r="B124">
        <v>404</v>
      </c>
      <c r="C124">
        <v>80</v>
      </c>
      <c r="D124">
        <v>195</v>
      </c>
      <c r="E124">
        <v>183</v>
      </c>
      <c r="F124">
        <v>26</v>
      </c>
      <c r="G124">
        <v>398</v>
      </c>
      <c r="H124">
        <v>78</v>
      </c>
      <c r="I124">
        <v>195</v>
      </c>
      <c r="J124">
        <v>183</v>
      </c>
      <c r="K124">
        <v>26</v>
      </c>
      <c r="L124">
        <v>574628.613796241</v>
      </c>
      <c r="M124">
        <v>113516.575241661</v>
      </c>
      <c r="N124">
        <v>8</v>
      </c>
      <c r="O124">
        <v>173</v>
      </c>
      <c r="P124">
        <v>30</v>
      </c>
      <c r="Q124">
        <v>108</v>
      </c>
      <c r="R124">
        <v>53</v>
      </c>
      <c r="S124">
        <v>12</v>
      </c>
      <c r="T124">
        <v>168</v>
      </c>
      <c r="U124">
        <v>29</v>
      </c>
      <c r="V124">
        <v>108</v>
      </c>
      <c r="W124">
        <v>53</v>
      </c>
      <c r="X124">
        <v>7</v>
      </c>
      <c r="Y124">
        <v>3</v>
      </c>
      <c r="Z124">
        <v>163487.75795479101</v>
      </c>
      <c r="AA124">
        <v>40513.8982159312</v>
      </c>
      <c r="AB124">
        <v>6</v>
      </c>
      <c r="AC124">
        <v>231</v>
      </c>
      <c r="AD124">
        <v>50</v>
      </c>
      <c r="AE124">
        <v>87</v>
      </c>
      <c r="AF124">
        <v>130</v>
      </c>
      <c r="AG124">
        <v>14</v>
      </c>
      <c r="AH124">
        <v>230</v>
      </c>
      <c r="AI124">
        <v>49</v>
      </c>
      <c r="AJ124">
        <v>87</v>
      </c>
      <c r="AK124">
        <v>130</v>
      </c>
      <c r="AL124">
        <v>13</v>
      </c>
      <c r="AM124">
        <v>6</v>
      </c>
      <c r="AN124">
        <v>411140.85584144999</v>
      </c>
      <c r="AO124">
        <v>73002.677025730503</v>
      </c>
      <c r="AP124">
        <v>2</v>
      </c>
      <c r="AQ124">
        <v>1.591955</v>
      </c>
      <c r="AR124">
        <v>-0.12864999999999999</v>
      </c>
      <c r="AS124">
        <v>4.9971817129629601</v>
      </c>
      <c r="AT124">
        <v>-1.3014062500000001</v>
      </c>
      <c r="AU124">
        <v>83</v>
      </c>
      <c r="AV124">
        <v>3</v>
      </c>
      <c r="AW124">
        <v>6</v>
      </c>
      <c r="AX124" s="24">
        <f t="shared" si="4"/>
        <v>0.53065166666666663</v>
      </c>
      <c r="AY124" s="24">
        <f t="shared" si="5"/>
        <v>4.2883333333333329E-2</v>
      </c>
      <c r="AZ124" s="24">
        <f t="shared" si="6"/>
        <v>0.83286361882715998</v>
      </c>
      <c r="BA124" s="24">
        <f t="shared" si="7"/>
        <v>0.21690104166666668</v>
      </c>
    </row>
    <row r="125" spans="1:53" x14ac:dyDescent="0.25">
      <c r="A125">
        <v>20160701</v>
      </c>
      <c r="B125">
        <v>256</v>
      </c>
      <c r="C125">
        <v>55</v>
      </c>
      <c r="D125">
        <v>109</v>
      </c>
      <c r="E125">
        <v>135</v>
      </c>
      <c r="F125">
        <v>12</v>
      </c>
      <c r="G125">
        <v>249</v>
      </c>
      <c r="H125">
        <v>53</v>
      </c>
      <c r="I125">
        <v>109</v>
      </c>
      <c r="J125">
        <v>135</v>
      </c>
      <c r="K125">
        <v>12</v>
      </c>
      <c r="L125">
        <v>276444.05604957801</v>
      </c>
      <c r="M125">
        <v>62199.9650444621</v>
      </c>
      <c r="N125">
        <v>9</v>
      </c>
      <c r="O125">
        <v>77</v>
      </c>
      <c r="P125">
        <v>15</v>
      </c>
      <c r="Q125">
        <v>30</v>
      </c>
      <c r="R125">
        <v>40</v>
      </c>
      <c r="S125">
        <v>7</v>
      </c>
      <c r="T125">
        <v>72</v>
      </c>
      <c r="U125">
        <v>14</v>
      </c>
      <c r="V125">
        <v>30</v>
      </c>
      <c r="W125">
        <v>40</v>
      </c>
      <c r="X125">
        <v>2</v>
      </c>
      <c r="Y125">
        <v>2</v>
      </c>
      <c r="Z125">
        <v>96641.785794825206</v>
      </c>
      <c r="AA125">
        <v>19257.7607215342</v>
      </c>
      <c r="AB125">
        <v>6</v>
      </c>
      <c r="AC125">
        <v>179</v>
      </c>
      <c r="AD125">
        <v>40</v>
      </c>
      <c r="AE125">
        <v>79</v>
      </c>
      <c r="AF125">
        <v>95</v>
      </c>
      <c r="AG125">
        <v>5</v>
      </c>
      <c r="AH125">
        <v>177</v>
      </c>
      <c r="AI125">
        <v>39</v>
      </c>
      <c r="AJ125">
        <v>79</v>
      </c>
      <c r="AK125">
        <v>94</v>
      </c>
      <c r="AL125">
        <v>4</v>
      </c>
      <c r="AM125">
        <v>6</v>
      </c>
      <c r="AN125">
        <v>179802.27025475301</v>
      </c>
      <c r="AO125">
        <v>42942.204322927799</v>
      </c>
      <c r="AP125">
        <v>3</v>
      </c>
      <c r="AQ125">
        <v>0.27116125000000002</v>
      </c>
      <c r="AR125">
        <v>-2.3249999999999998E-3</v>
      </c>
      <c r="AS125">
        <v>6.1054398148148197</v>
      </c>
      <c r="AT125">
        <v>-0.95574652777777702</v>
      </c>
      <c r="AU125">
        <v>48</v>
      </c>
      <c r="AV125">
        <v>2</v>
      </c>
      <c r="AW125">
        <v>7</v>
      </c>
      <c r="AX125" s="24">
        <f t="shared" si="4"/>
        <v>0.13558062500000001</v>
      </c>
      <c r="AY125" s="24">
        <f t="shared" si="5"/>
        <v>1.1624999999999999E-3</v>
      </c>
      <c r="AZ125" s="24">
        <f t="shared" si="6"/>
        <v>1.0175733024691367</v>
      </c>
      <c r="BA125" s="24">
        <f t="shared" si="7"/>
        <v>0.15929108796296285</v>
      </c>
    </row>
    <row r="126" spans="1:53" x14ac:dyDescent="0.25">
      <c r="A126">
        <v>20160704</v>
      </c>
      <c r="B126">
        <v>292</v>
      </c>
      <c r="C126">
        <v>58</v>
      </c>
      <c r="D126">
        <v>136</v>
      </c>
      <c r="E126">
        <v>132</v>
      </c>
      <c r="F126">
        <v>24</v>
      </c>
      <c r="G126">
        <v>285</v>
      </c>
      <c r="H126">
        <v>56</v>
      </c>
      <c r="I126">
        <v>136</v>
      </c>
      <c r="J126">
        <v>132</v>
      </c>
      <c r="K126">
        <v>24</v>
      </c>
      <c r="L126">
        <v>416697.634870401</v>
      </c>
      <c r="M126">
        <v>81302.787138336105</v>
      </c>
      <c r="N126">
        <v>9</v>
      </c>
      <c r="O126">
        <v>109</v>
      </c>
      <c r="P126">
        <v>20</v>
      </c>
      <c r="Q126">
        <v>49</v>
      </c>
      <c r="R126">
        <v>50</v>
      </c>
      <c r="S126">
        <v>10</v>
      </c>
      <c r="T126">
        <v>104</v>
      </c>
      <c r="U126">
        <v>19</v>
      </c>
      <c r="V126">
        <v>49</v>
      </c>
      <c r="W126">
        <v>50</v>
      </c>
      <c r="X126">
        <v>5</v>
      </c>
      <c r="Y126">
        <v>2</v>
      </c>
      <c r="Z126">
        <v>160613.828236467</v>
      </c>
      <c r="AA126">
        <v>31255.244541282002</v>
      </c>
      <c r="AB126">
        <v>6</v>
      </c>
      <c r="AC126">
        <v>183</v>
      </c>
      <c r="AD126">
        <v>38</v>
      </c>
      <c r="AE126">
        <v>87</v>
      </c>
      <c r="AF126">
        <v>82</v>
      </c>
      <c r="AG126">
        <v>14</v>
      </c>
      <c r="AH126">
        <v>181</v>
      </c>
      <c r="AI126">
        <v>37</v>
      </c>
      <c r="AJ126">
        <v>87</v>
      </c>
      <c r="AK126">
        <v>82</v>
      </c>
      <c r="AL126">
        <v>12</v>
      </c>
      <c r="AM126">
        <v>6</v>
      </c>
      <c r="AN126">
        <v>256083.806633934</v>
      </c>
      <c r="AO126">
        <v>50047.542597054002</v>
      </c>
      <c r="AP126">
        <v>3</v>
      </c>
      <c r="AQ126">
        <v>0.74528375000000002</v>
      </c>
      <c r="AR126">
        <v>-5.48374999999999E-2</v>
      </c>
      <c r="AS126">
        <v>5.0118518518518496</v>
      </c>
      <c r="AT126">
        <v>-1.21292824074074</v>
      </c>
      <c r="AU126">
        <v>68</v>
      </c>
      <c r="AV126">
        <v>2</v>
      </c>
      <c r="AW126">
        <v>7</v>
      </c>
      <c r="AX126" s="24">
        <f t="shared" si="4"/>
        <v>0.37264187500000001</v>
      </c>
      <c r="AY126" s="24">
        <f t="shared" si="5"/>
        <v>2.741874999999995E-2</v>
      </c>
      <c r="AZ126" s="24">
        <f t="shared" si="6"/>
        <v>0.8353086419753083</v>
      </c>
      <c r="BA126" s="24">
        <f t="shared" si="7"/>
        <v>0.20215470679012335</v>
      </c>
    </row>
    <row r="127" spans="1:53" x14ac:dyDescent="0.25">
      <c r="A127">
        <v>20160705</v>
      </c>
      <c r="B127">
        <v>287</v>
      </c>
      <c r="C127">
        <v>72</v>
      </c>
      <c r="D127">
        <v>135</v>
      </c>
      <c r="E127">
        <v>138</v>
      </c>
      <c r="F127">
        <v>14</v>
      </c>
      <c r="G127">
        <v>274</v>
      </c>
      <c r="H127">
        <v>70</v>
      </c>
      <c r="I127">
        <v>135</v>
      </c>
      <c r="J127">
        <v>138</v>
      </c>
      <c r="K127">
        <v>14</v>
      </c>
      <c r="L127">
        <v>294581.76099720702</v>
      </c>
      <c r="M127">
        <v>70432.3584897486</v>
      </c>
      <c r="N127">
        <v>15</v>
      </c>
      <c r="O127">
        <v>88</v>
      </c>
      <c r="P127">
        <v>12</v>
      </c>
      <c r="Q127">
        <v>45</v>
      </c>
      <c r="R127">
        <v>34</v>
      </c>
      <c r="S127">
        <v>9</v>
      </c>
      <c r="T127">
        <v>77</v>
      </c>
      <c r="U127">
        <v>11</v>
      </c>
      <c r="V127">
        <v>45</v>
      </c>
      <c r="W127">
        <v>28</v>
      </c>
      <c r="X127">
        <v>4</v>
      </c>
      <c r="Y127">
        <v>2</v>
      </c>
      <c r="Z127">
        <v>151697.42269165299</v>
      </c>
      <c r="AA127">
        <v>26252.768042248699</v>
      </c>
      <c r="AB127">
        <v>12</v>
      </c>
      <c r="AC127">
        <v>199</v>
      </c>
      <c r="AD127">
        <v>60</v>
      </c>
      <c r="AE127">
        <v>90</v>
      </c>
      <c r="AF127">
        <v>104</v>
      </c>
      <c r="AG127">
        <v>5</v>
      </c>
      <c r="AH127">
        <v>197</v>
      </c>
      <c r="AI127">
        <v>59</v>
      </c>
      <c r="AJ127">
        <v>90</v>
      </c>
      <c r="AK127">
        <v>104</v>
      </c>
      <c r="AL127">
        <v>3</v>
      </c>
      <c r="AM127">
        <v>5</v>
      </c>
      <c r="AN127">
        <v>142884.338305554</v>
      </c>
      <c r="AO127">
        <v>44179.590447499802</v>
      </c>
      <c r="AP127">
        <v>3</v>
      </c>
      <c r="AQ127">
        <v>0.210675</v>
      </c>
      <c r="AR127">
        <v>-1.405E-2</v>
      </c>
      <c r="AS127">
        <v>4.3596180555555497</v>
      </c>
      <c r="AT127">
        <v>-1.6014583333333301</v>
      </c>
      <c r="AU127">
        <v>70</v>
      </c>
      <c r="AV127">
        <v>2</v>
      </c>
      <c r="AW127">
        <v>5</v>
      </c>
      <c r="AX127" s="24">
        <f t="shared" si="4"/>
        <v>0.1053375</v>
      </c>
      <c r="AY127" s="24">
        <f t="shared" si="5"/>
        <v>7.025E-3</v>
      </c>
      <c r="AZ127" s="24">
        <f t="shared" si="6"/>
        <v>0.87192361111110994</v>
      </c>
      <c r="BA127" s="24">
        <f t="shared" si="7"/>
        <v>0.32029166666666603</v>
      </c>
    </row>
    <row r="128" spans="1:53" x14ac:dyDescent="0.25">
      <c r="A128">
        <v>20160706</v>
      </c>
      <c r="B128">
        <v>313</v>
      </c>
      <c r="C128">
        <v>64</v>
      </c>
      <c r="D128">
        <v>164</v>
      </c>
      <c r="E128">
        <v>127</v>
      </c>
      <c r="F128">
        <v>22</v>
      </c>
      <c r="G128">
        <v>282</v>
      </c>
      <c r="H128">
        <v>62</v>
      </c>
      <c r="I128">
        <v>164</v>
      </c>
      <c r="J128">
        <v>127</v>
      </c>
      <c r="K128">
        <v>22</v>
      </c>
      <c r="L128">
        <v>289167.09726126102</v>
      </c>
      <c r="M128">
        <v>70185.038753513494</v>
      </c>
      <c r="N128">
        <v>33</v>
      </c>
      <c r="O128">
        <v>113</v>
      </c>
      <c r="P128">
        <v>12</v>
      </c>
      <c r="Q128">
        <v>63</v>
      </c>
      <c r="R128">
        <v>41</v>
      </c>
      <c r="S128">
        <v>9</v>
      </c>
      <c r="T128">
        <v>84</v>
      </c>
      <c r="U128">
        <v>11</v>
      </c>
      <c r="V128">
        <v>63</v>
      </c>
      <c r="W128">
        <v>17</v>
      </c>
      <c r="X128">
        <v>4</v>
      </c>
      <c r="Y128">
        <v>2</v>
      </c>
      <c r="Z128">
        <v>92324.478849261999</v>
      </c>
      <c r="AA128">
        <v>21749.203096433499</v>
      </c>
      <c r="AB128">
        <v>30</v>
      </c>
      <c r="AC128">
        <v>200</v>
      </c>
      <c r="AD128">
        <v>52</v>
      </c>
      <c r="AE128">
        <v>101</v>
      </c>
      <c r="AF128">
        <v>86</v>
      </c>
      <c r="AG128">
        <v>13</v>
      </c>
      <c r="AH128">
        <v>198</v>
      </c>
      <c r="AI128">
        <v>51</v>
      </c>
      <c r="AJ128">
        <v>101</v>
      </c>
      <c r="AK128">
        <v>86</v>
      </c>
      <c r="AL128">
        <v>11</v>
      </c>
      <c r="AM128">
        <v>6</v>
      </c>
      <c r="AN128">
        <v>196842.61841200001</v>
      </c>
      <c r="AO128">
        <v>48435.835657079901</v>
      </c>
      <c r="AP128">
        <v>3</v>
      </c>
      <c r="AQ128">
        <v>0.37912124999999902</v>
      </c>
      <c r="AR128">
        <v>-1.02375E-2</v>
      </c>
      <c r="AS128">
        <v>5.4087847222222196</v>
      </c>
      <c r="AT128">
        <v>-0.971134259259259</v>
      </c>
      <c r="AU128">
        <v>70</v>
      </c>
      <c r="AV128">
        <v>2</v>
      </c>
      <c r="AW128">
        <v>7</v>
      </c>
      <c r="AX128" s="24">
        <f t="shared" si="4"/>
        <v>0.18956062499999951</v>
      </c>
      <c r="AY128" s="24">
        <f t="shared" si="5"/>
        <v>5.11875E-3</v>
      </c>
      <c r="AZ128" s="24">
        <f t="shared" si="6"/>
        <v>0.90146412037036994</v>
      </c>
      <c r="BA128" s="24">
        <f t="shared" si="7"/>
        <v>0.16185570987654316</v>
      </c>
    </row>
    <row r="129" spans="1:53" x14ac:dyDescent="0.25">
      <c r="A129">
        <v>20160707</v>
      </c>
      <c r="B129">
        <v>289</v>
      </c>
      <c r="C129">
        <v>58</v>
      </c>
      <c r="D129">
        <v>154</v>
      </c>
      <c r="E129">
        <v>114</v>
      </c>
      <c r="F129">
        <v>21</v>
      </c>
      <c r="G129">
        <v>274</v>
      </c>
      <c r="H129">
        <v>56</v>
      </c>
      <c r="I129">
        <v>154</v>
      </c>
      <c r="J129">
        <v>114</v>
      </c>
      <c r="K129">
        <v>21</v>
      </c>
      <c r="L129">
        <v>254701.179200513</v>
      </c>
      <c r="M129">
        <v>65403.106128046202</v>
      </c>
      <c r="N129">
        <v>17</v>
      </c>
      <c r="O129">
        <v>108</v>
      </c>
      <c r="P129">
        <v>15</v>
      </c>
      <c r="Q129">
        <v>67</v>
      </c>
      <c r="R129">
        <v>32</v>
      </c>
      <c r="S129">
        <v>9</v>
      </c>
      <c r="T129">
        <v>95</v>
      </c>
      <c r="U129">
        <v>14</v>
      </c>
      <c r="V129">
        <v>67</v>
      </c>
      <c r="W129">
        <v>24</v>
      </c>
      <c r="X129">
        <v>4</v>
      </c>
      <c r="Y129">
        <v>2</v>
      </c>
      <c r="Z129">
        <v>118008.361505476</v>
      </c>
      <c r="AA129">
        <v>25740.752535492898</v>
      </c>
      <c r="AB129">
        <v>14</v>
      </c>
      <c r="AC129">
        <v>181</v>
      </c>
      <c r="AD129">
        <v>43</v>
      </c>
      <c r="AE129">
        <v>87</v>
      </c>
      <c r="AF129">
        <v>82</v>
      </c>
      <c r="AG129">
        <v>12</v>
      </c>
      <c r="AH129">
        <v>179</v>
      </c>
      <c r="AI129">
        <v>42</v>
      </c>
      <c r="AJ129">
        <v>87</v>
      </c>
      <c r="AK129">
        <v>82</v>
      </c>
      <c r="AL129">
        <v>10</v>
      </c>
      <c r="AM129">
        <v>6</v>
      </c>
      <c r="AN129">
        <v>136692.81769503601</v>
      </c>
      <c r="AO129">
        <v>39662.3535925533</v>
      </c>
      <c r="AP129">
        <v>3</v>
      </c>
      <c r="AQ129">
        <v>0.22488125</v>
      </c>
      <c r="AR129">
        <v>-4.1099999999999998E-2</v>
      </c>
      <c r="AS129">
        <v>5.7000578703703697</v>
      </c>
      <c r="AT129">
        <v>-0.77092013888888899</v>
      </c>
      <c r="AU129">
        <v>62</v>
      </c>
      <c r="AV129">
        <v>2</v>
      </c>
      <c r="AW129">
        <v>7</v>
      </c>
      <c r="AX129" s="24">
        <f t="shared" si="4"/>
        <v>0.112440625</v>
      </c>
      <c r="AY129" s="24">
        <f t="shared" si="5"/>
        <v>2.0549999999999999E-2</v>
      </c>
      <c r="AZ129" s="24">
        <f t="shared" si="6"/>
        <v>0.95000964506172825</v>
      </c>
      <c r="BA129" s="24">
        <f t="shared" si="7"/>
        <v>0.12848668981481484</v>
      </c>
    </row>
    <row r="130" spans="1:53" x14ac:dyDescent="0.25">
      <c r="A130">
        <v>20160708</v>
      </c>
      <c r="B130">
        <v>234</v>
      </c>
      <c r="C130">
        <v>68</v>
      </c>
      <c r="D130">
        <v>124</v>
      </c>
      <c r="E130">
        <v>93</v>
      </c>
      <c r="F130">
        <v>17</v>
      </c>
      <c r="G130">
        <v>220</v>
      </c>
      <c r="H130">
        <v>66</v>
      </c>
      <c r="I130">
        <v>124</v>
      </c>
      <c r="J130">
        <v>93</v>
      </c>
      <c r="K130">
        <v>17</v>
      </c>
      <c r="L130">
        <v>221142.140692621</v>
      </c>
      <c r="M130">
        <v>55062.792662335902</v>
      </c>
      <c r="N130">
        <v>16</v>
      </c>
      <c r="O130">
        <v>92</v>
      </c>
      <c r="P130">
        <v>24</v>
      </c>
      <c r="Q130">
        <v>52</v>
      </c>
      <c r="R130">
        <v>34</v>
      </c>
      <c r="S130">
        <v>6</v>
      </c>
      <c r="T130">
        <v>80</v>
      </c>
      <c r="U130">
        <v>23</v>
      </c>
      <c r="V130">
        <v>52</v>
      </c>
      <c r="W130">
        <v>27</v>
      </c>
      <c r="X130">
        <v>1</v>
      </c>
      <c r="Y130">
        <v>2</v>
      </c>
      <c r="Z130">
        <v>100047.518229899</v>
      </c>
      <c r="AA130">
        <v>21604.2766406909</v>
      </c>
      <c r="AB130">
        <v>13</v>
      </c>
      <c r="AC130">
        <v>142</v>
      </c>
      <c r="AD130">
        <v>44</v>
      </c>
      <c r="AE130">
        <v>72</v>
      </c>
      <c r="AF130">
        <v>59</v>
      </c>
      <c r="AG130">
        <v>11</v>
      </c>
      <c r="AH130">
        <v>140</v>
      </c>
      <c r="AI130">
        <v>43</v>
      </c>
      <c r="AJ130">
        <v>72</v>
      </c>
      <c r="AK130">
        <v>59</v>
      </c>
      <c r="AL130">
        <v>9</v>
      </c>
      <c r="AM130">
        <v>5</v>
      </c>
      <c r="AN130">
        <v>121094.62246272201</v>
      </c>
      <c r="AO130">
        <v>33458.5160216449</v>
      </c>
      <c r="AP130">
        <v>3</v>
      </c>
      <c r="AQ130">
        <v>0.3646025</v>
      </c>
      <c r="AR130">
        <v>-0.19697500000000001</v>
      </c>
      <c r="AS130">
        <v>4.1710995370370298</v>
      </c>
      <c r="AT130">
        <v>-0.91869212962962898</v>
      </c>
      <c r="AU130">
        <v>52</v>
      </c>
      <c r="AV130">
        <v>2</v>
      </c>
      <c r="AW130">
        <v>5</v>
      </c>
      <c r="AX130" s="24">
        <f t="shared" si="4"/>
        <v>0.18230125</v>
      </c>
      <c r="AY130" s="24">
        <f t="shared" si="5"/>
        <v>9.8487500000000006E-2</v>
      </c>
      <c r="AZ130" s="24">
        <f t="shared" si="6"/>
        <v>0.83421990740740593</v>
      </c>
      <c r="BA130" s="24">
        <f t="shared" si="7"/>
        <v>0.18373842592592579</v>
      </c>
    </row>
    <row r="131" spans="1:53" x14ac:dyDescent="0.25">
      <c r="A131">
        <v>20160711</v>
      </c>
      <c r="B131">
        <v>288</v>
      </c>
      <c r="C131">
        <v>64</v>
      </c>
      <c r="D131">
        <v>171</v>
      </c>
      <c r="E131">
        <v>93</v>
      </c>
      <c r="F131">
        <v>24</v>
      </c>
      <c r="G131">
        <v>281</v>
      </c>
      <c r="H131">
        <v>62</v>
      </c>
      <c r="I131">
        <v>171</v>
      </c>
      <c r="J131">
        <v>93</v>
      </c>
      <c r="K131">
        <v>24</v>
      </c>
      <c r="L131">
        <v>285727.676179173</v>
      </c>
      <c r="M131">
        <v>69995.4908561255</v>
      </c>
      <c r="N131">
        <v>9</v>
      </c>
      <c r="O131">
        <v>100</v>
      </c>
      <c r="P131">
        <v>21</v>
      </c>
      <c r="Q131">
        <v>54</v>
      </c>
      <c r="R131">
        <v>36</v>
      </c>
      <c r="S131">
        <v>10</v>
      </c>
      <c r="T131">
        <v>95</v>
      </c>
      <c r="U131">
        <v>20</v>
      </c>
      <c r="V131">
        <v>54</v>
      </c>
      <c r="W131">
        <v>36</v>
      </c>
      <c r="X131">
        <v>5</v>
      </c>
      <c r="Y131">
        <v>2</v>
      </c>
      <c r="Z131">
        <v>88214.844134681494</v>
      </c>
      <c r="AA131">
        <v>23779.335972121298</v>
      </c>
      <c r="AB131">
        <v>6</v>
      </c>
      <c r="AC131">
        <v>188</v>
      </c>
      <c r="AD131">
        <v>43</v>
      </c>
      <c r="AE131">
        <v>117</v>
      </c>
      <c r="AF131">
        <v>57</v>
      </c>
      <c r="AG131">
        <v>14</v>
      </c>
      <c r="AH131">
        <v>186</v>
      </c>
      <c r="AI131">
        <v>42</v>
      </c>
      <c r="AJ131">
        <v>117</v>
      </c>
      <c r="AK131">
        <v>57</v>
      </c>
      <c r="AL131">
        <v>12</v>
      </c>
      <c r="AM131">
        <v>6</v>
      </c>
      <c r="AN131">
        <v>197512.83204449099</v>
      </c>
      <c r="AO131">
        <v>46216.154884004201</v>
      </c>
      <c r="AP131">
        <v>3</v>
      </c>
      <c r="AQ131">
        <v>0.3430125</v>
      </c>
      <c r="AR131">
        <v>-4.8682499999999997E-2</v>
      </c>
      <c r="AS131">
        <v>7.3089699074074099</v>
      </c>
      <c r="AT131">
        <v>-0.77673032407407405</v>
      </c>
      <c r="AU131">
        <v>60</v>
      </c>
      <c r="AV131">
        <v>2</v>
      </c>
      <c r="AW131">
        <v>9</v>
      </c>
      <c r="AX131" s="24">
        <f t="shared" ref="AX131:AX194" si="8">AQ131/Y131</f>
        <v>0.17150625</v>
      </c>
      <c r="AY131" s="24">
        <f t="shared" ref="AY131:AY194" si="9">ABS(AR131)/Y131</f>
        <v>2.4341249999999998E-2</v>
      </c>
      <c r="AZ131" s="24">
        <f t="shared" ref="AZ131:AZ194" si="10">AS131/AM131</f>
        <v>1.2181616512345683</v>
      </c>
      <c r="BA131" s="24">
        <f t="shared" ref="BA131:BA194" si="11">ABS(AT131)/AM131</f>
        <v>0.12945505401234567</v>
      </c>
    </row>
    <row r="132" spans="1:53" x14ac:dyDescent="0.25">
      <c r="A132">
        <v>20160712</v>
      </c>
      <c r="B132">
        <v>243</v>
      </c>
      <c r="C132">
        <v>64</v>
      </c>
      <c r="D132">
        <v>141</v>
      </c>
      <c r="E132">
        <v>88</v>
      </c>
      <c r="F132">
        <v>14</v>
      </c>
      <c r="G132">
        <v>235</v>
      </c>
      <c r="H132">
        <v>62</v>
      </c>
      <c r="I132">
        <v>141</v>
      </c>
      <c r="J132">
        <v>88</v>
      </c>
      <c r="K132">
        <v>14</v>
      </c>
      <c r="L132">
        <v>409286.74189011601</v>
      </c>
      <c r="M132">
        <v>75115.806770110401</v>
      </c>
      <c r="N132">
        <v>10</v>
      </c>
      <c r="O132">
        <v>90</v>
      </c>
      <c r="P132">
        <v>19</v>
      </c>
      <c r="Q132">
        <v>52</v>
      </c>
      <c r="R132">
        <v>30</v>
      </c>
      <c r="S132">
        <v>8</v>
      </c>
      <c r="T132">
        <v>84</v>
      </c>
      <c r="U132">
        <v>18</v>
      </c>
      <c r="V132">
        <v>52</v>
      </c>
      <c r="W132">
        <v>29</v>
      </c>
      <c r="X132">
        <v>3</v>
      </c>
      <c r="Y132">
        <v>2</v>
      </c>
      <c r="Z132">
        <v>177494.18322468401</v>
      </c>
      <c r="AA132">
        <v>30254.476490221499</v>
      </c>
      <c r="AB132">
        <v>7</v>
      </c>
      <c r="AC132">
        <v>153</v>
      </c>
      <c r="AD132">
        <v>45</v>
      </c>
      <c r="AE132">
        <v>89</v>
      </c>
      <c r="AF132">
        <v>58</v>
      </c>
      <c r="AG132">
        <v>6</v>
      </c>
      <c r="AH132">
        <v>151</v>
      </c>
      <c r="AI132">
        <v>44</v>
      </c>
      <c r="AJ132">
        <v>89</v>
      </c>
      <c r="AK132">
        <v>58</v>
      </c>
      <c r="AL132">
        <v>4</v>
      </c>
      <c r="AM132">
        <v>5</v>
      </c>
      <c r="AN132">
        <v>231792.55866543201</v>
      </c>
      <c r="AO132">
        <v>44861.330279888803</v>
      </c>
      <c r="AP132">
        <v>3</v>
      </c>
      <c r="AQ132">
        <v>0.25879875000000002</v>
      </c>
      <c r="AR132">
        <v>-3.1637499999999999E-2</v>
      </c>
      <c r="AS132">
        <v>4.2057349537036997</v>
      </c>
      <c r="AT132">
        <v>-0.80512152777777801</v>
      </c>
      <c r="AU132">
        <v>54</v>
      </c>
      <c r="AV132">
        <v>2</v>
      </c>
      <c r="AW132">
        <v>5</v>
      </c>
      <c r="AX132" s="24">
        <f t="shared" si="8"/>
        <v>0.12939937500000001</v>
      </c>
      <c r="AY132" s="24">
        <f t="shared" si="9"/>
        <v>1.5818749999999999E-2</v>
      </c>
      <c r="AZ132" s="24">
        <f t="shared" si="10"/>
        <v>0.84114699074073995</v>
      </c>
      <c r="BA132" s="24">
        <f t="shared" si="11"/>
        <v>0.16102430555555561</v>
      </c>
    </row>
    <row r="133" spans="1:53" x14ac:dyDescent="0.25">
      <c r="A133">
        <v>20160713</v>
      </c>
      <c r="B133">
        <v>198</v>
      </c>
      <c r="C133">
        <v>54</v>
      </c>
      <c r="D133">
        <v>85</v>
      </c>
      <c r="E133">
        <v>96</v>
      </c>
      <c r="F133">
        <v>17</v>
      </c>
      <c r="G133">
        <v>190</v>
      </c>
      <c r="H133">
        <v>52</v>
      </c>
      <c r="I133">
        <v>85</v>
      </c>
      <c r="J133">
        <v>96</v>
      </c>
      <c r="K133">
        <v>17</v>
      </c>
      <c r="L133">
        <v>418633.09559144097</v>
      </c>
      <c r="M133">
        <v>71036.978603229698</v>
      </c>
      <c r="N133">
        <v>10</v>
      </c>
      <c r="O133">
        <v>62</v>
      </c>
      <c r="P133">
        <v>17</v>
      </c>
      <c r="Q133">
        <v>25</v>
      </c>
      <c r="R133">
        <v>29</v>
      </c>
      <c r="S133">
        <v>8</v>
      </c>
      <c r="T133">
        <v>56</v>
      </c>
      <c r="U133">
        <v>16</v>
      </c>
      <c r="V133">
        <v>25</v>
      </c>
      <c r="W133">
        <v>28</v>
      </c>
      <c r="X133">
        <v>3</v>
      </c>
      <c r="Y133">
        <v>2</v>
      </c>
      <c r="Z133">
        <v>195819.56631369601</v>
      </c>
      <c r="AA133">
        <v>28303.760968232698</v>
      </c>
      <c r="AB133">
        <v>7</v>
      </c>
      <c r="AC133">
        <v>136</v>
      </c>
      <c r="AD133">
        <v>37</v>
      </c>
      <c r="AE133">
        <v>60</v>
      </c>
      <c r="AF133">
        <v>67</v>
      </c>
      <c r="AG133">
        <v>9</v>
      </c>
      <c r="AH133">
        <v>134</v>
      </c>
      <c r="AI133">
        <v>36</v>
      </c>
      <c r="AJ133">
        <v>60</v>
      </c>
      <c r="AK133">
        <v>67</v>
      </c>
      <c r="AL133">
        <v>7</v>
      </c>
      <c r="AM133">
        <v>4</v>
      </c>
      <c r="AN133">
        <v>222813.529277744</v>
      </c>
      <c r="AO133">
        <v>42733.217634997003</v>
      </c>
      <c r="AP133">
        <v>3</v>
      </c>
      <c r="AQ133">
        <v>0.70295124999999903</v>
      </c>
      <c r="AR133">
        <v>-6.46249999999999E-3</v>
      </c>
      <c r="AS133">
        <v>3.5851215277777801</v>
      </c>
      <c r="AT133">
        <v>-0.455162037037037</v>
      </c>
      <c r="AU133">
        <v>46</v>
      </c>
      <c r="AV133">
        <v>2</v>
      </c>
      <c r="AW133">
        <v>4</v>
      </c>
      <c r="AX133" s="24">
        <f t="shared" si="8"/>
        <v>0.35147562499999951</v>
      </c>
      <c r="AY133" s="24">
        <f t="shared" si="9"/>
        <v>3.231249999999995E-3</v>
      </c>
      <c r="AZ133" s="24">
        <f t="shared" si="10"/>
        <v>0.89628038194444504</v>
      </c>
      <c r="BA133" s="24">
        <f t="shared" si="11"/>
        <v>0.11379050925925925</v>
      </c>
    </row>
    <row r="134" spans="1:53" x14ac:dyDescent="0.25">
      <c r="A134">
        <v>20160714</v>
      </c>
      <c r="B134">
        <v>183</v>
      </c>
      <c r="C134">
        <v>38</v>
      </c>
      <c r="D134">
        <v>72</v>
      </c>
      <c r="E134">
        <v>94</v>
      </c>
      <c r="F134">
        <v>17</v>
      </c>
      <c r="G134">
        <v>176</v>
      </c>
      <c r="H134">
        <v>36</v>
      </c>
      <c r="I134">
        <v>72</v>
      </c>
      <c r="J134">
        <v>94</v>
      </c>
      <c r="K134">
        <v>17</v>
      </c>
      <c r="L134">
        <v>239883.45075328799</v>
      </c>
      <c r="M134">
        <v>49669.510567796002</v>
      </c>
      <c r="N134">
        <v>9</v>
      </c>
      <c r="O134">
        <v>61</v>
      </c>
      <c r="P134">
        <v>6</v>
      </c>
      <c r="Q134">
        <v>22</v>
      </c>
      <c r="R134">
        <v>29</v>
      </c>
      <c r="S134">
        <v>10</v>
      </c>
      <c r="T134">
        <v>56</v>
      </c>
      <c r="U134">
        <v>5</v>
      </c>
      <c r="V134">
        <v>22</v>
      </c>
      <c r="W134">
        <v>29</v>
      </c>
      <c r="X134">
        <v>5</v>
      </c>
      <c r="Y134">
        <v>1</v>
      </c>
      <c r="Z134">
        <v>97245.038191601998</v>
      </c>
      <c r="AA134">
        <v>16192.0534372441</v>
      </c>
      <c r="AB134">
        <v>6</v>
      </c>
      <c r="AC134">
        <v>122</v>
      </c>
      <c r="AD134">
        <v>32</v>
      </c>
      <c r="AE134">
        <v>50</v>
      </c>
      <c r="AF134">
        <v>65</v>
      </c>
      <c r="AG134">
        <v>7</v>
      </c>
      <c r="AH134">
        <v>120</v>
      </c>
      <c r="AI134">
        <v>31</v>
      </c>
      <c r="AJ134">
        <v>50</v>
      </c>
      <c r="AK134">
        <v>65</v>
      </c>
      <c r="AL134">
        <v>5</v>
      </c>
      <c r="AM134">
        <v>6</v>
      </c>
      <c r="AN134">
        <v>142638.41256168601</v>
      </c>
      <c r="AO134">
        <v>33477.457130551797</v>
      </c>
      <c r="AP134">
        <v>3</v>
      </c>
      <c r="AQ134">
        <v>0.88101375000000004</v>
      </c>
      <c r="AR134">
        <v>-7.7749999999999998E-3</v>
      </c>
      <c r="AS134">
        <v>4.3642939814814801</v>
      </c>
      <c r="AT134">
        <v>-1.1240509259259199</v>
      </c>
      <c r="AU134">
        <v>42</v>
      </c>
      <c r="AV134">
        <v>1</v>
      </c>
      <c r="AW134">
        <v>6</v>
      </c>
      <c r="AX134" s="24">
        <f t="shared" si="8"/>
        <v>0.88101375000000004</v>
      </c>
      <c r="AY134" s="24">
        <f t="shared" si="9"/>
        <v>7.7749999999999998E-3</v>
      </c>
      <c r="AZ134" s="24">
        <f t="shared" si="10"/>
        <v>0.72738233024691334</v>
      </c>
      <c r="BA134" s="24">
        <f t="shared" si="11"/>
        <v>0.18734182098765331</v>
      </c>
    </row>
    <row r="135" spans="1:53" x14ac:dyDescent="0.25">
      <c r="A135">
        <v>20160715</v>
      </c>
      <c r="B135">
        <v>163</v>
      </c>
      <c r="C135">
        <v>36</v>
      </c>
      <c r="D135">
        <v>95</v>
      </c>
      <c r="E135">
        <v>57</v>
      </c>
      <c r="F135">
        <v>11</v>
      </c>
      <c r="G135">
        <v>156</v>
      </c>
      <c r="H135">
        <v>34</v>
      </c>
      <c r="I135">
        <v>95</v>
      </c>
      <c r="J135">
        <v>57</v>
      </c>
      <c r="K135">
        <v>11</v>
      </c>
      <c r="L135">
        <v>197441.599093328</v>
      </c>
      <c r="M135">
        <v>41649.743918399603</v>
      </c>
      <c r="N135">
        <v>9</v>
      </c>
      <c r="O135">
        <v>49</v>
      </c>
      <c r="P135">
        <v>9</v>
      </c>
      <c r="Q135">
        <v>25</v>
      </c>
      <c r="R135">
        <v>19</v>
      </c>
      <c r="S135">
        <v>5</v>
      </c>
      <c r="T135">
        <v>44</v>
      </c>
      <c r="U135">
        <v>8</v>
      </c>
      <c r="V135">
        <v>25</v>
      </c>
      <c r="W135">
        <v>19</v>
      </c>
      <c r="X135">
        <v>0</v>
      </c>
      <c r="Y135">
        <v>1</v>
      </c>
      <c r="Z135">
        <v>44894.976239516298</v>
      </c>
      <c r="AA135">
        <v>10400.547861556401</v>
      </c>
      <c r="AB135">
        <v>6</v>
      </c>
      <c r="AC135">
        <v>114</v>
      </c>
      <c r="AD135">
        <v>27</v>
      </c>
      <c r="AE135">
        <v>70</v>
      </c>
      <c r="AF135">
        <v>38</v>
      </c>
      <c r="AG135">
        <v>6</v>
      </c>
      <c r="AH135">
        <v>112</v>
      </c>
      <c r="AI135">
        <v>26</v>
      </c>
      <c r="AJ135">
        <v>70</v>
      </c>
      <c r="AK135">
        <v>38</v>
      </c>
      <c r="AL135">
        <v>4</v>
      </c>
      <c r="AM135">
        <v>6</v>
      </c>
      <c r="AN135">
        <v>152546.622853812</v>
      </c>
      <c r="AO135">
        <v>31249.196056843099</v>
      </c>
      <c r="AP135">
        <v>3</v>
      </c>
      <c r="AQ135">
        <v>0.20263875000000001</v>
      </c>
      <c r="AR135">
        <v>-6.0512500000000002E-3</v>
      </c>
      <c r="AS135">
        <v>6.23655671296296</v>
      </c>
      <c r="AT135">
        <v>-0.60428819444444404</v>
      </c>
      <c r="AU135">
        <v>30</v>
      </c>
      <c r="AV135">
        <v>1</v>
      </c>
      <c r="AW135">
        <v>8</v>
      </c>
      <c r="AX135" s="24">
        <f t="shared" si="8"/>
        <v>0.20263875000000001</v>
      </c>
      <c r="AY135" s="24">
        <f t="shared" si="9"/>
        <v>6.0512500000000002E-3</v>
      </c>
      <c r="AZ135" s="24">
        <f t="shared" si="10"/>
        <v>1.0394261188271601</v>
      </c>
      <c r="BA135" s="24">
        <f t="shared" si="11"/>
        <v>0.100714699074074</v>
      </c>
    </row>
    <row r="136" spans="1:53" x14ac:dyDescent="0.25">
      <c r="A136">
        <v>20160718</v>
      </c>
      <c r="B136">
        <v>168</v>
      </c>
      <c r="C136">
        <v>35</v>
      </c>
      <c r="D136">
        <v>96</v>
      </c>
      <c r="E136">
        <v>58</v>
      </c>
      <c r="F136">
        <v>14</v>
      </c>
      <c r="G136">
        <v>161</v>
      </c>
      <c r="H136">
        <v>33</v>
      </c>
      <c r="I136">
        <v>96</v>
      </c>
      <c r="J136">
        <v>58</v>
      </c>
      <c r="K136">
        <v>14</v>
      </c>
      <c r="L136">
        <v>117478.43398207999</v>
      </c>
      <c r="M136">
        <v>34333.059058387204</v>
      </c>
      <c r="N136">
        <v>9</v>
      </c>
      <c r="O136">
        <v>48</v>
      </c>
      <c r="P136">
        <v>14</v>
      </c>
      <c r="Q136">
        <v>22</v>
      </c>
      <c r="R136">
        <v>18</v>
      </c>
      <c r="S136">
        <v>8</v>
      </c>
      <c r="T136">
        <v>43</v>
      </c>
      <c r="U136">
        <v>13</v>
      </c>
      <c r="V136">
        <v>22</v>
      </c>
      <c r="W136">
        <v>18</v>
      </c>
      <c r="X136">
        <v>3</v>
      </c>
      <c r="Y136">
        <v>1</v>
      </c>
      <c r="Z136">
        <v>40125.096560169099</v>
      </c>
      <c r="AA136">
        <v>10451.258690415199</v>
      </c>
      <c r="AB136">
        <v>6</v>
      </c>
      <c r="AC136">
        <v>120</v>
      </c>
      <c r="AD136">
        <v>21</v>
      </c>
      <c r="AE136">
        <v>74</v>
      </c>
      <c r="AF136">
        <v>40</v>
      </c>
      <c r="AG136">
        <v>6</v>
      </c>
      <c r="AH136">
        <v>118</v>
      </c>
      <c r="AI136">
        <v>20</v>
      </c>
      <c r="AJ136">
        <v>74</v>
      </c>
      <c r="AK136">
        <v>40</v>
      </c>
      <c r="AL136">
        <v>4</v>
      </c>
      <c r="AM136">
        <v>3</v>
      </c>
      <c r="AN136">
        <v>77353.337421910896</v>
      </c>
      <c r="AO136">
        <v>23881.8003679719</v>
      </c>
      <c r="AP136">
        <v>3</v>
      </c>
      <c r="AQ136">
        <v>8.0217499999999997E-2</v>
      </c>
      <c r="AR136">
        <v>-1.292625E-2</v>
      </c>
      <c r="AS136">
        <v>2.4836226851851801</v>
      </c>
      <c r="AT136">
        <v>-0.47493055555555502</v>
      </c>
      <c r="AU136">
        <v>40</v>
      </c>
      <c r="AV136">
        <v>1</v>
      </c>
      <c r="AW136">
        <v>3</v>
      </c>
      <c r="AX136" s="24">
        <f t="shared" si="8"/>
        <v>8.0217499999999997E-2</v>
      </c>
      <c r="AY136" s="24">
        <f t="shared" si="9"/>
        <v>1.292625E-2</v>
      </c>
      <c r="AZ136" s="24">
        <f t="shared" si="10"/>
        <v>0.82787422839506009</v>
      </c>
      <c r="BA136" s="24">
        <f t="shared" si="11"/>
        <v>0.158310185185185</v>
      </c>
    </row>
    <row r="137" spans="1:53" x14ac:dyDescent="0.25">
      <c r="A137">
        <v>20160719</v>
      </c>
      <c r="B137">
        <v>150</v>
      </c>
      <c r="C137">
        <v>36</v>
      </c>
      <c r="D137">
        <v>73</v>
      </c>
      <c r="E137">
        <v>58</v>
      </c>
      <c r="F137">
        <v>19</v>
      </c>
      <c r="G137">
        <v>143</v>
      </c>
      <c r="H137">
        <v>34</v>
      </c>
      <c r="I137">
        <v>73</v>
      </c>
      <c r="J137">
        <v>58</v>
      </c>
      <c r="K137">
        <v>19</v>
      </c>
      <c r="L137">
        <v>150538.656941213</v>
      </c>
      <c r="M137">
        <v>35268.479124709098</v>
      </c>
      <c r="N137">
        <v>9</v>
      </c>
      <c r="O137">
        <v>49</v>
      </c>
      <c r="P137">
        <v>12</v>
      </c>
      <c r="Q137">
        <v>22</v>
      </c>
      <c r="R137">
        <v>17</v>
      </c>
      <c r="S137">
        <v>10</v>
      </c>
      <c r="T137">
        <v>44</v>
      </c>
      <c r="U137">
        <v>11</v>
      </c>
      <c r="V137">
        <v>22</v>
      </c>
      <c r="W137">
        <v>17</v>
      </c>
      <c r="X137">
        <v>5</v>
      </c>
      <c r="Y137">
        <v>1</v>
      </c>
      <c r="Z137">
        <v>65168.273031276898</v>
      </c>
      <c r="AA137">
        <v>12585.144572814899</v>
      </c>
      <c r="AB137">
        <v>6</v>
      </c>
      <c r="AC137">
        <v>101</v>
      </c>
      <c r="AD137">
        <v>24</v>
      </c>
      <c r="AE137">
        <v>51</v>
      </c>
      <c r="AF137">
        <v>41</v>
      </c>
      <c r="AG137">
        <v>9</v>
      </c>
      <c r="AH137">
        <v>99</v>
      </c>
      <c r="AI137">
        <v>23</v>
      </c>
      <c r="AJ137">
        <v>51</v>
      </c>
      <c r="AK137">
        <v>41</v>
      </c>
      <c r="AL137">
        <v>7</v>
      </c>
      <c r="AM137">
        <v>3</v>
      </c>
      <c r="AN137">
        <v>85370.383909936296</v>
      </c>
      <c r="AO137">
        <v>22683.334551894201</v>
      </c>
      <c r="AP137">
        <v>3</v>
      </c>
      <c r="AQ137">
        <v>0.1175875</v>
      </c>
      <c r="AR137">
        <v>-1.725E-3</v>
      </c>
      <c r="AS137">
        <v>2.6387905092592501</v>
      </c>
      <c r="AT137">
        <v>-0.371244212962963</v>
      </c>
      <c r="AU137">
        <v>38</v>
      </c>
      <c r="AV137">
        <v>1</v>
      </c>
      <c r="AW137">
        <v>3</v>
      </c>
      <c r="AX137" s="24">
        <f t="shared" si="8"/>
        <v>0.1175875</v>
      </c>
      <c r="AY137" s="24">
        <f t="shared" si="9"/>
        <v>1.725E-3</v>
      </c>
      <c r="AZ137" s="24">
        <f t="shared" si="10"/>
        <v>0.87959683641975006</v>
      </c>
      <c r="BA137" s="24">
        <f t="shared" si="11"/>
        <v>0.12374807098765433</v>
      </c>
    </row>
    <row r="138" spans="1:53" x14ac:dyDescent="0.25">
      <c r="A138">
        <v>20160720</v>
      </c>
      <c r="B138">
        <v>179</v>
      </c>
      <c r="C138">
        <v>41</v>
      </c>
      <c r="D138">
        <v>88</v>
      </c>
      <c r="E138">
        <v>77</v>
      </c>
      <c r="F138">
        <v>14</v>
      </c>
      <c r="G138">
        <v>172</v>
      </c>
      <c r="H138">
        <v>39</v>
      </c>
      <c r="I138">
        <v>88</v>
      </c>
      <c r="J138">
        <v>77</v>
      </c>
      <c r="K138">
        <v>14</v>
      </c>
      <c r="L138">
        <v>223680.36664734801</v>
      </c>
      <c r="M138">
        <v>46171.232998261301</v>
      </c>
      <c r="N138">
        <v>9</v>
      </c>
      <c r="O138">
        <v>44</v>
      </c>
      <c r="P138">
        <v>9</v>
      </c>
      <c r="Q138">
        <v>26</v>
      </c>
      <c r="R138">
        <v>10</v>
      </c>
      <c r="S138">
        <v>8</v>
      </c>
      <c r="T138">
        <v>39</v>
      </c>
      <c r="U138">
        <v>8</v>
      </c>
      <c r="V138">
        <v>26</v>
      </c>
      <c r="W138">
        <v>10</v>
      </c>
      <c r="X138">
        <v>3</v>
      </c>
      <c r="Y138">
        <v>1</v>
      </c>
      <c r="Z138">
        <v>60897.6747322507</v>
      </c>
      <c r="AA138">
        <v>11240.7907259025</v>
      </c>
      <c r="AB138">
        <v>6</v>
      </c>
      <c r="AC138">
        <v>135</v>
      </c>
      <c r="AD138">
        <v>32</v>
      </c>
      <c r="AE138">
        <v>62</v>
      </c>
      <c r="AF138">
        <v>67</v>
      </c>
      <c r="AG138">
        <v>6</v>
      </c>
      <c r="AH138">
        <v>133</v>
      </c>
      <c r="AI138">
        <v>31</v>
      </c>
      <c r="AJ138">
        <v>62</v>
      </c>
      <c r="AK138">
        <v>67</v>
      </c>
      <c r="AL138">
        <v>4</v>
      </c>
      <c r="AM138">
        <v>5</v>
      </c>
      <c r="AN138">
        <v>162782.69191509701</v>
      </c>
      <c r="AO138">
        <v>34930.442272358698</v>
      </c>
      <c r="AP138">
        <v>3</v>
      </c>
      <c r="AQ138">
        <v>0.1772</v>
      </c>
      <c r="AR138">
        <v>-1.1325E-2</v>
      </c>
      <c r="AS138">
        <v>4.1441145833333302</v>
      </c>
      <c r="AT138">
        <v>-1.5519328703703701</v>
      </c>
      <c r="AU138">
        <v>51</v>
      </c>
      <c r="AV138">
        <v>1</v>
      </c>
      <c r="AW138">
        <v>5</v>
      </c>
      <c r="AX138" s="24">
        <f t="shared" si="8"/>
        <v>0.1772</v>
      </c>
      <c r="AY138" s="24">
        <f t="shared" si="9"/>
        <v>1.1325E-2</v>
      </c>
      <c r="AZ138" s="24">
        <f t="shared" si="10"/>
        <v>0.82882291666666608</v>
      </c>
      <c r="BA138" s="24">
        <f t="shared" si="11"/>
        <v>0.310386574074074</v>
      </c>
    </row>
    <row r="139" spans="1:53" x14ac:dyDescent="0.25">
      <c r="A139">
        <v>20160721</v>
      </c>
      <c r="B139">
        <v>225</v>
      </c>
      <c r="C139">
        <v>63</v>
      </c>
      <c r="D139">
        <v>121</v>
      </c>
      <c r="E139">
        <v>91</v>
      </c>
      <c r="F139">
        <v>13</v>
      </c>
      <c r="G139">
        <v>218</v>
      </c>
      <c r="H139">
        <v>61</v>
      </c>
      <c r="I139">
        <v>121</v>
      </c>
      <c r="J139">
        <v>91</v>
      </c>
      <c r="K139">
        <v>13</v>
      </c>
      <c r="L139">
        <v>231638.370531928</v>
      </c>
      <c r="M139">
        <v>54927.453347873503</v>
      </c>
      <c r="N139">
        <v>9</v>
      </c>
      <c r="O139">
        <v>69</v>
      </c>
      <c r="P139">
        <v>15</v>
      </c>
      <c r="Q139">
        <v>34</v>
      </c>
      <c r="R139">
        <v>28</v>
      </c>
      <c r="S139">
        <v>7</v>
      </c>
      <c r="T139">
        <v>64</v>
      </c>
      <c r="U139">
        <v>14</v>
      </c>
      <c r="V139">
        <v>34</v>
      </c>
      <c r="W139">
        <v>28</v>
      </c>
      <c r="X139">
        <v>2</v>
      </c>
      <c r="Y139">
        <v>1</v>
      </c>
      <c r="Z139">
        <v>67382.629176263494</v>
      </c>
      <c r="AA139">
        <v>15544.4366258637</v>
      </c>
      <c r="AB139">
        <v>6</v>
      </c>
      <c r="AC139">
        <v>156</v>
      </c>
      <c r="AD139">
        <v>48</v>
      </c>
      <c r="AE139">
        <v>87</v>
      </c>
      <c r="AF139">
        <v>63</v>
      </c>
      <c r="AG139">
        <v>6</v>
      </c>
      <c r="AH139">
        <v>154</v>
      </c>
      <c r="AI139">
        <v>47</v>
      </c>
      <c r="AJ139">
        <v>87</v>
      </c>
      <c r="AK139">
        <v>63</v>
      </c>
      <c r="AL139">
        <v>4</v>
      </c>
      <c r="AM139">
        <v>4</v>
      </c>
      <c r="AN139">
        <v>164255.74135566401</v>
      </c>
      <c r="AO139">
        <v>39383.016722009801</v>
      </c>
      <c r="AP139">
        <v>3</v>
      </c>
      <c r="AQ139">
        <v>0.39718499999999901</v>
      </c>
      <c r="AR139">
        <v>-5.2674999999999996E-3</v>
      </c>
      <c r="AS139">
        <v>2.8837094907407401</v>
      </c>
      <c r="AT139">
        <v>-1.3404571759259201</v>
      </c>
      <c r="AU139">
        <v>60</v>
      </c>
      <c r="AV139">
        <v>1</v>
      </c>
      <c r="AW139">
        <v>4</v>
      </c>
      <c r="AX139" s="24">
        <f t="shared" si="8"/>
        <v>0.39718499999999901</v>
      </c>
      <c r="AY139" s="24">
        <f t="shared" si="9"/>
        <v>5.2674999999999996E-3</v>
      </c>
      <c r="AZ139" s="24">
        <f t="shared" si="10"/>
        <v>0.72092737268518503</v>
      </c>
      <c r="BA139" s="24">
        <f t="shared" si="11"/>
        <v>0.33511429398148002</v>
      </c>
    </row>
    <row r="140" spans="1:53" x14ac:dyDescent="0.25">
      <c r="A140">
        <v>20160722</v>
      </c>
      <c r="B140">
        <v>242</v>
      </c>
      <c r="C140">
        <v>51</v>
      </c>
      <c r="D140">
        <v>117</v>
      </c>
      <c r="E140">
        <v>109</v>
      </c>
      <c r="F140">
        <v>16</v>
      </c>
      <c r="G140">
        <v>233</v>
      </c>
      <c r="H140">
        <v>49</v>
      </c>
      <c r="I140">
        <v>117</v>
      </c>
      <c r="J140">
        <v>109</v>
      </c>
      <c r="K140">
        <v>16</v>
      </c>
      <c r="L140">
        <v>205764.48282794401</v>
      </c>
      <c r="M140">
        <v>54758.803454514898</v>
      </c>
      <c r="N140">
        <v>11</v>
      </c>
      <c r="O140">
        <v>82</v>
      </c>
      <c r="P140">
        <v>17</v>
      </c>
      <c r="Q140">
        <v>42</v>
      </c>
      <c r="R140">
        <v>33</v>
      </c>
      <c r="S140">
        <v>7</v>
      </c>
      <c r="T140">
        <v>75</v>
      </c>
      <c r="U140">
        <v>16</v>
      </c>
      <c r="V140">
        <v>42</v>
      </c>
      <c r="W140">
        <v>31</v>
      </c>
      <c r="X140">
        <v>2</v>
      </c>
      <c r="Y140">
        <v>2</v>
      </c>
      <c r="Z140">
        <v>107676.481556941</v>
      </c>
      <c r="AA140">
        <v>22650.883340124699</v>
      </c>
      <c r="AB140">
        <v>8</v>
      </c>
      <c r="AC140">
        <v>160</v>
      </c>
      <c r="AD140">
        <v>34</v>
      </c>
      <c r="AE140">
        <v>75</v>
      </c>
      <c r="AF140">
        <v>76</v>
      </c>
      <c r="AG140">
        <v>9</v>
      </c>
      <c r="AH140">
        <v>158</v>
      </c>
      <c r="AI140">
        <v>33</v>
      </c>
      <c r="AJ140">
        <v>75</v>
      </c>
      <c r="AK140">
        <v>76</v>
      </c>
      <c r="AL140">
        <v>7</v>
      </c>
      <c r="AM140">
        <v>3</v>
      </c>
      <c r="AN140">
        <v>98088.001271003101</v>
      </c>
      <c r="AO140">
        <v>32107.920114390199</v>
      </c>
      <c r="AP140">
        <v>3</v>
      </c>
      <c r="AQ140">
        <v>0.29418875</v>
      </c>
      <c r="AR140">
        <v>-5.9299999999999999E-2</v>
      </c>
      <c r="AS140">
        <v>2.9111226851851799</v>
      </c>
      <c r="AT140">
        <v>-0.68670138888888799</v>
      </c>
      <c r="AU140">
        <v>63</v>
      </c>
      <c r="AV140">
        <v>2</v>
      </c>
      <c r="AW140">
        <v>3</v>
      </c>
      <c r="AX140" s="24">
        <f t="shared" si="8"/>
        <v>0.147094375</v>
      </c>
      <c r="AY140" s="24">
        <f t="shared" si="9"/>
        <v>2.9649999999999999E-2</v>
      </c>
      <c r="AZ140" s="24">
        <f t="shared" si="10"/>
        <v>0.97037422839505993</v>
      </c>
      <c r="BA140" s="24">
        <f t="shared" si="11"/>
        <v>0.22890046296296265</v>
      </c>
    </row>
    <row r="141" spans="1:53" x14ac:dyDescent="0.25">
      <c r="A141">
        <v>20160725</v>
      </c>
      <c r="B141">
        <v>303</v>
      </c>
      <c r="C141">
        <v>58</v>
      </c>
      <c r="D141">
        <v>171</v>
      </c>
      <c r="E141">
        <v>116</v>
      </c>
      <c r="F141">
        <v>16</v>
      </c>
      <c r="G141">
        <v>295</v>
      </c>
      <c r="H141">
        <v>56</v>
      </c>
      <c r="I141">
        <v>171</v>
      </c>
      <c r="J141">
        <v>116</v>
      </c>
      <c r="K141">
        <v>16</v>
      </c>
      <c r="L141">
        <v>273683.11393335898</v>
      </c>
      <c r="M141">
        <v>69751.480254002294</v>
      </c>
      <c r="N141">
        <v>10</v>
      </c>
      <c r="O141">
        <v>98</v>
      </c>
      <c r="P141">
        <v>16</v>
      </c>
      <c r="Q141">
        <v>41</v>
      </c>
      <c r="R141">
        <v>50</v>
      </c>
      <c r="S141">
        <v>7</v>
      </c>
      <c r="T141">
        <v>92</v>
      </c>
      <c r="U141">
        <v>15</v>
      </c>
      <c r="V141">
        <v>41</v>
      </c>
      <c r="W141">
        <v>49</v>
      </c>
      <c r="X141">
        <v>2</v>
      </c>
      <c r="Y141">
        <v>2</v>
      </c>
      <c r="Z141">
        <v>125202.834426705</v>
      </c>
      <c r="AA141">
        <v>26148.255098403399</v>
      </c>
      <c r="AB141">
        <v>7</v>
      </c>
      <c r="AC141">
        <v>205</v>
      </c>
      <c r="AD141">
        <v>42</v>
      </c>
      <c r="AE141">
        <v>130</v>
      </c>
      <c r="AF141">
        <v>66</v>
      </c>
      <c r="AG141">
        <v>9</v>
      </c>
      <c r="AH141">
        <v>203</v>
      </c>
      <c r="AI141">
        <v>41</v>
      </c>
      <c r="AJ141">
        <v>130</v>
      </c>
      <c r="AK141">
        <v>66</v>
      </c>
      <c r="AL141">
        <v>7</v>
      </c>
      <c r="AM141">
        <v>6</v>
      </c>
      <c r="AN141">
        <v>148480.27950665299</v>
      </c>
      <c r="AO141">
        <v>43603.225155598797</v>
      </c>
      <c r="AP141">
        <v>3</v>
      </c>
      <c r="AQ141">
        <v>0.46537499999999998</v>
      </c>
      <c r="AR141">
        <v>-4.4042499999999998E-2</v>
      </c>
      <c r="AS141">
        <v>6.8695428240740597</v>
      </c>
      <c r="AT141">
        <v>-1.56714699074074</v>
      </c>
      <c r="AU141">
        <v>69</v>
      </c>
      <c r="AV141">
        <v>2</v>
      </c>
      <c r="AW141">
        <v>8</v>
      </c>
      <c r="AX141" s="24">
        <f t="shared" si="8"/>
        <v>0.23268749999999999</v>
      </c>
      <c r="AY141" s="24">
        <f t="shared" si="9"/>
        <v>2.2021249999999999E-2</v>
      </c>
      <c r="AZ141" s="24">
        <f t="shared" si="10"/>
        <v>1.1449238040123433</v>
      </c>
      <c r="BA141" s="24">
        <f t="shared" si="11"/>
        <v>0.26119116512345669</v>
      </c>
    </row>
    <row r="142" spans="1:53" x14ac:dyDescent="0.25">
      <c r="A142">
        <v>20160726</v>
      </c>
      <c r="B142">
        <v>248</v>
      </c>
      <c r="C142">
        <v>58</v>
      </c>
      <c r="D142">
        <v>158</v>
      </c>
      <c r="E142">
        <v>79</v>
      </c>
      <c r="F142">
        <v>11</v>
      </c>
      <c r="G142">
        <v>241</v>
      </c>
      <c r="H142">
        <v>56</v>
      </c>
      <c r="I142">
        <v>158</v>
      </c>
      <c r="J142">
        <v>79</v>
      </c>
      <c r="K142">
        <v>11</v>
      </c>
      <c r="L142">
        <v>328015.88739421102</v>
      </c>
      <c r="M142">
        <v>69481.429865479004</v>
      </c>
      <c r="N142">
        <v>9</v>
      </c>
      <c r="O142">
        <v>93</v>
      </c>
      <c r="P142">
        <v>18</v>
      </c>
      <c r="Q142">
        <v>58</v>
      </c>
      <c r="R142">
        <v>29</v>
      </c>
      <c r="S142">
        <v>6</v>
      </c>
      <c r="T142">
        <v>88</v>
      </c>
      <c r="U142">
        <v>17</v>
      </c>
      <c r="V142">
        <v>58</v>
      </c>
      <c r="W142">
        <v>29</v>
      </c>
      <c r="X142">
        <v>1</v>
      </c>
      <c r="Y142">
        <v>2</v>
      </c>
      <c r="Z142">
        <v>177816.23991847399</v>
      </c>
      <c r="AA142">
        <v>30643.461592662701</v>
      </c>
      <c r="AB142">
        <v>6</v>
      </c>
      <c r="AC142">
        <v>155</v>
      </c>
      <c r="AD142">
        <v>40</v>
      </c>
      <c r="AE142">
        <v>100</v>
      </c>
      <c r="AF142">
        <v>50</v>
      </c>
      <c r="AG142">
        <v>5</v>
      </c>
      <c r="AH142">
        <v>153</v>
      </c>
      <c r="AI142">
        <v>39</v>
      </c>
      <c r="AJ142">
        <v>100</v>
      </c>
      <c r="AK142">
        <v>50</v>
      </c>
      <c r="AL142">
        <v>3</v>
      </c>
      <c r="AM142">
        <v>4</v>
      </c>
      <c r="AN142">
        <v>150199.64747573601</v>
      </c>
      <c r="AO142">
        <v>38837.968272816302</v>
      </c>
      <c r="AP142">
        <v>3</v>
      </c>
      <c r="AQ142">
        <v>0.39018249999999999</v>
      </c>
      <c r="AR142">
        <v>-5.0750000000000003E-2</v>
      </c>
      <c r="AS142">
        <v>3.2399421296296298</v>
      </c>
      <c r="AT142">
        <v>-1.0724710648148099</v>
      </c>
      <c r="AU142">
        <v>55</v>
      </c>
      <c r="AV142">
        <v>2</v>
      </c>
      <c r="AW142">
        <v>4</v>
      </c>
      <c r="AX142" s="24">
        <f t="shared" si="8"/>
        <v>0.19509124999999999</v>
      </c>
      <c r="AY142" s="24">
        <f t="shared" si="9"/>
        <v>2.5375000000000002E-2</v>
      </c>
      <c r="AZ142" s="24">
        <f t="shared" si="10"/>
        <v>0.80998553240740745</v>
      </c>
      <c r="BA142" s="24">
        <f t="shared" si="11"/>
        <v>0.26811776620370248</v>
      </c>
    </row>
    <row r="143" spans="1:53" x14ac:dyDescent="0.25">
      <c r="A143">
        <v>20160727</v>
      </c>
      <c r="B143">
        <v>260</v>
      </c>
      <c r="C143">
        <v>53</v>
      </c>
      <c r="D143">
        <v>136</v>
      </c>
      <c r="E143">
        <v>110</v>
      </c>
      <c r="F143">
        <v>14</v>
      </c>
      <c r="G143">
        <v>253</v>
      </c>
      <c r="H143">
        <v>51</v>
      </c>
      <c r="I143">
        <v>136</v>
      </c>
      <c r="J143">
        <v>110</v>
      </c>
      <c r="K143">
        <v>14</v>
      </c>
      <c r="L143">
        <v>285456.10893747403</v>
      </c>
      <c r="M143">
        <v>66611.049804372597</v>
      </c>
      <c r="N143">
        <v>9</v>
      </c>
      <c r="O143">
        <v>103</v>
      </c>
      <c r="P143">
        <v>14</v>
      </c>
      <c r="Q143">
        <v>57</v>
      </c>
      <c r="R143">
        <v>40</v>
      </c>
      <c r="S143">
        <v>6</v>
      </c>
      <c r="T143">
        <v>98</v>
      </c>
      <c r="U143">
        <v>13</v>
      </c>
      <c r="V143">
        <v>57</v>
      </c>
      <c r="W143">
        <v>40</v>
      </c>
      <c r="X143">
        <v>1</v>
      </c>
      <c r="Y143">
        <v>2</v>
      </c>
      <c r="Z143">
        <v>119237.45681418601</v>
      </c>
      <c r="AA143">
        <v>26091.371113276698</v>
      </c>
      <c r="AB143">
        <v>6</v>
      </c>
      <c r="AC143">
        <v>157</v>
      </c>
      <c r="AD143">
        <v>39</v>
      </c>
      <c r="AE143">
        <v>79</v>
      </c>
      <c r="AF143">
        <v>70</v>
      </c>
      <c r="AG143">
        <v>8</v>
      </c>
      <c r="AH143">
        <v>155</v>
      </c>
      <c r="AI143">
        <v>38</v>
      </c>
      <c r="AJ143">
        <v>79</v>
      </c>
      <c r="AK143">
        <v>70</v>
      </c>
      <c r="AL143">
        <v>6</v>
      </c>
      <c r="AM143">
        <v>5</v>
      </c>
      <c r="AN143">
        <v>166218.652123287</v>
      </c>
      <c r="AO143">
        <v>40519.678691095898</v>
      </c>
      <c r="AP143">
        <v>3</v>
      </c>
      <c r="AQ143">
        <v>0.54544999999999999</v>
      </c>
      <c r="AR143">
        <v>-0.15817500000000001</v>
      </c>
      <c r="AS143">
        <v>3.9912905092592599</v>
      </c>
      <c r="AT143">
        <v>-1.2732002314814801</v>
      </c>
      <c r="AU143">
        <v>73</v>
      </c>
      <c r="AV143">
        <v>2</v>
      </c>
      <c r="AW143">
        <v>5</v>
      </c>
      <c r="AX143" s="24">
        <f t="shared" si="8"/>
        <v>0.272725</v>
      </c>
      <c r="AY143" s="24">
        <f t="shared" si="9"/>
        <v>7.9087500000000005E-2</v>
      </c>
      <c r="AZ143" s="24">
        <f t="shared" si="10"/>
        <v>0.79825810185185198</v>
      </c>
      <c r="BA143" s="24">
        <f t="shared" si="11"/>
        <v>0.254640046296296</v>
      </c>
    </row>
    <row r="144" spans="1:53" x14ac:dyDescent="0.25">
      <c r="A144">
        <v>20160728</v>
      </c>
      <c r="B144">
        <v>240</v>
      </c>
      <c r="C144">
        <v>53</v>
      </c>
      <c r="D144">
        <v>140</v>
      </c>
      <c r="E144">
        <v>86</v>
      </c>
      <c r="F144">
        <v>14</v>
      </c>
      <c r="G144">
        <v>233</v>
      </c>
      <c r="H144">
        <v>51</v>
      </c>
      <c r="I144">
        <v>140</v>
      </c>
      <c r="J144">
        <v>86</v>
      </c>
      <c r="K144">
        <v>14</v>
      </c>
      <c r="L144">
        <v>323692.180164752</v>
      </c>
      <c r="M144">
        <v>65732.2962148277</v>
      </c>
      <c r="N144">
        <v>9</v>
      </c>
      <c r="O144">
        <v>92</v>
      </c>
      <c r="P144">
        <v>18</v>
      </c>
      <c r="Q144">
        <v>62</v>
      </c>
      <c r="R144">
        <v>22</v>
      </c>
      <c r="S144">
        <v>8</v>
      </c>
      <c r="T144">
        <v>87</v>
      </c>
      <c r="U144">
        <v>17</v>
      </c>
      <c r="V144">
        <v>62</v>
      </c>
      <c r="W144">
        <v>22</v>
      </c>
      <c r="X144">
        <v>3</v>
      </c>
      <c r="Y144">
        <v>2</v>
      </c>
      <c r="Z144">
        <v>164725.81972409401</v>
      </c>
      <c r="AA144">
        <v>29345.323775168501</v>
      </c>
      <c r="AB144">
        <v>6</v>
      </c>
      <c r="AC144">
        <v>148</v>
      </c>
      <c r="AD144">
        <v>35</v>
      </c>
      <c r="AE144">
        <v>78</v>
      </c>
      <c r="AF144">
        <v>64</v>
      </c>
      <c r="AG144">
        <v>6</v>
      </c>
      <c r="AH144">
        <v>146</v>
      </c>
      <c r="AI144">
        <v>34</v>
      </c>
      <c r="AJ144">
        <v>78</v>
      </c>
      <c r="AK144">
        <v>64</v>
      </c>
      <c r="AL144">
        <v>4</v>
      </c>
      <c r="AM144">
        <v>4</v>
      </c>
      <c r="AN144">
        <v>158966.36044065701</v>
      </c>
      <c r="AO144">
        <v>36386.972439659097</v>
      </c>
      <c r="AP144">
        <v>3</v>
      </c>
      <c r="AQ144">
        <v>0.35623125</v>
      </c>
      <c r="AR144">
        <v>-3.6599999999999903E-2</v>
      </c>
      <c r="AS144">
        <v>3.7913368055555501</v>
      </c>
      <c r="AT144">
        <v>-0.89663194444444405</v>
      </c>
      <c r="AU144">
        <v>47</v>
      </c>
      <c r="AV144">
        <v>2</v>
      </c>
      <c r="AW144">
        <v>4</v>
      </c>
      <c r="AX144" s="24">
        <f t="shared" si="8"/>
        <v>0.178115625</v>
      </c>
      <c r="AY144" s="24">
        <f t="shared" si="9"/>
        <v>1.8299999999999952E-2</v>
      </c>
      <c r="AZ144" s="24">
        <f t="shared" si="10"/>
        <v>0.94783420138888752</v>
      </c>
      <c r="BA144" s="24">
        <f t="shared" si="11"/>
        <v>0.22415798611111101</v>
      </c>
    </row>
    <row r="145" spans="1:53" x14ac:dyDescent="0.25">
      <c r="A145">
        <v>20160729</v>
      </c>
      <c r="B145">
        <v>235</v>
      </c>
      <c r="C145">
        <v>56</v>
      </c>
      <c r="D145">
        <v>116</v>
      </c>
      <c r="E145">
        <v>103</v>
      </c>
      <c r="F145">
        <v>16</v>
      </c>
      <c r="G145">
        <v>203</v>
      </c>
      <c r="H145">
        <v>54</v>
      </c>
      <c r="I145">
        <v>116</v>
      </c>
      <c r="J145">
        <v>103</v>
      </c>
      <c r="K145">
        <v>16</v>
      </c>
      <c r="L145">
        <v>394659.78316702798</v>
      </c>
      <c r="M145">
        <v>70679.380485032496</v>
      </c>
      <c r="N145">
        <v>34</v>
      </c>
      <c r="O145">
        <v>82</v>
      </c>
      <c r="P145">
        <v>18</v>
      </c>
      <c r="Q145">
        <v>44</v>
      </c>
      <c r="R145">
        <v>30</v>
      </c>
      <c r="S145">
        <v>8</v>
      </c>
      <c r="T145">
        <v>77</v>
      </c>
      <c r="U145">
        <v>17</v>
      </c>
      <c r="V145">
        <v>44</v>
      </c>
      <c r="W145">
        <v>30</v>
      </c>
      <c r="X145">
        <v>3</v>
      </c>
      <c r="Y145">
        <v>2</v>
      </c>
      <c r="Z145">
        <v>186314.54607615501</v>
      </c>
      <c r="AA145">
        <v>30088.309146853899</v>
      </c>
      <c r="AB145">
        <v>6</v>
      </c>
      <c r="AC145">
        <v>153</v>
      </c>
      <c r="AD145">
        <v>38</v>
      </c>
      <c r="AE145">
        <v>72</v>
      </c>
      <c r="AF145">
        <v>73</v>
      </c>
      <c r="AG145">
        <v>8</v>
      </c>
      <c r="AH145">
        <v>126</v>
      </c>
      <c r="AI145">
        <v>37</v>
      </c>
      <c r="AJ145">
        <v>72</v>
      </c>
      <c r="AK145">
        <v>48</v>
      </c>
      <c r="AL145">
        <v>6</v>
      </c>
      <c r="AM145">
        <v>4</v>
      </c>
      <c r="AN145">
        <v>208345.23709087301</v>
      </c>
      <c r="AO145">
        <v>40591.071338178597</v>
      </c>
      <c r="AP145">
        <v>28</v>
      </c>
      <c r="AQ145">
        <v>0.54168249999999996</v>
      </c>
      <c r="AR145">
        <v>-0.2081375</v>
      </c>
      <c r="AS145">
        <v>2.44159722222222</v>
      </c>
      <c r="AT145">
        <v>-0.36903935185185099</v>
      </c>
      <c r="AU145">
        <v>62</v>
      </c>
      <c r="AV145">
        <v>2</v>
      </c>
      <c r="AW145">
        <v>4</v>
      </c>
      <c r="AX145" s="24">
        <f t="shared" si="8"/>
        <v>0.27084124999999998</v>
      </c>
      <c r="AY145" s="24">
        <f t="shared" si="9"/>
        <v>0.10406875</v>
      </c>
      <c r="AZ145" s="24">
        <f t="shared" si="10"/>
        <v>0.61039930555555499</v>
      </c>
      <c r="BA145" s="24">
        <f t="shared" si="11"/>
        <v>9.2259837962962749E-2</v>
      </c>
    </row>
    <row r="146" spans="1:53" x14ac:dyDescent="0.25">
      <c r="A146">
        <v>20160801</v>
      </c>
      <c r="B146">
        <v>358</v>
      </c>
      <c r="C146">
        <v>71</v>
      </c>
      <c r="D146">
        <v>193</v>
      </c>
      <c r="E146">
        <v>145</v>
      </c>
      <c r="F146">
        <v>20</v>
      </c>
      <c r="G146">
        <v>329</v>
      </c>
      <c r="H146">
        <v>69</v>
      </c>
      <c r="I146">
        <v>193</v>
      </c>
      <c r="J146">
        <v>145</v>
      </c>
      <c r="K146">
        <v>20</v>
      </c>
      <c r="L146">
        <v>385643.33157976402</v>
      </c>
      <c r="M146">
        <v>85467.899842178798</v>
      </c>
      <c r="N146">
        <v>31</v>
      </c>
      <c r="O146">
        <v>108</v>
      </c>
      <c r="P146">
        <v>23</v>
      </c>
      <c r="Q146">
        <v>48</v>
      </c>
      <c r="R146">
        <v>48</v>
      </c>
      <c r="S146">
        <v>12</v>
      </c>
      <c r="T146">
        <v>81</v>
      </c>
      <c r="U146">
        <v>22</v>
      </c>
      <c r="V146">
        <v>48</v>
      </c>
      <c r="W146">
        <v>26</v>
      </c>
      <c r="X146">
        <v>7</v>
      </c>
      <c r="Y146">
        <v>2</v>
      </c>
      <c r="Z146">
        <v>171575.592663469</v>
      </c>
      <c r="AA146">
        <v>29841.803339712202</v>
      </c>
      <c r="AB146">
        <v>28</v>
      </c>
      <c r="AC146">
        <v>250</v>
      </c>
      <c r="AD146">
        <v>48</v>
      </c>
      <c r="AE146">
        <v>145</v>
      </c>
      <c r="AF146">
        <v>97</v>
      </c>
      <c r="AG146">
        <v>8</v>
      </c>
      <c r="AH146">
        <v>248</v>
      </c>
      <c r="AI146">
        <v>47</v>
      </c>
      <c r="AJ146">
        <v>145</v>
      </c>
      <c r="AK146">
        <v>97</v>
      </c>
      <c r="AL146">
        <v>6</v>
      </c>
      <c r="AM146">
        <v>6</v>
      </c>
      <c r="AN146">
        <v>214067.738916295</v>
      </c>
      <c r="AO146">
        <v>55626.096502466498</v>
      </c>
      <c r="AP146">
        <v>3</v>
      </c>
      <c r="AQ146">
        <v>0.40156874999999898</v>
      </c>
      <c r="AR146">
        <v>-8.4363750000000001E-2</v>
      </c>
      <c r="AS146">
        <v>7.0426157407407404</v>
      </c>
      <c r="AT146">
        <v>-0.77978009259259196</v>
      </c>
      <c r="AU146">
        <v>74</v>
      </c>
      <c r="AV146">
        <v>2</v>
      </c>
      <c r="AW146">
        <v>8</v>
      </c>
      <c r="AX146" s="24">
        <f t="shared" si="8"/>
        <v>0.20078437499999949</v>
      </c>
      <c r="AY146" s="24">
        <f t="shared" si="9"/>
        <v>4.2181875000000001E-2</v>
      </c>
      <c r="AZ146" s="24">
        <f t="shared" si="10"/>
        <v>1.1737692901234567</v>
      </c>
      <c r="BA146" s="24">
        <f t="shared" si="11"/>
        <v>0.129963348765432</v>
      </c>
    </row>
    <row r="147" spans="1:53" x14ac:dyDescent="0.25">
      <c r="A147">
        <v>20160802</v>
      </c>
      <c r="B147">
        <v>294</v>
      </c>
      <c r="C147">
        <v>60</v>
      </c>
      <c r="D147">
        <v>151</v>
      </c>
      <c r="E147">
        <v>120</v>
      </c>
      <c r="F147">
        <v>23</v>
      </c>
      <c r="G147">
        <v>253</v>
      </c>
      <c r="H147">
        <v>58</v>
      </c>
      <c r="I147">
        <v>151</v>
      </c>
      <c r="J147">
        <v>120</v>
      </c>
      <c r="K147">
        <v>23</v>
      </c>
      <c r="L147">
        <v>389258.02568756603</v>
      </c>
      <c r="M147">
        <v>76793.222311881007</v>
      </c>
      <c r="N147">
        <v>43</v>
      </c>
      <c r="O147">
        <v>130</v>
      </c>
      <c r="P147">
        <v>16</v>
      </c>
      <c r="Q147">
        <v>77</v>
      </c>
      <c r="R147">
        <v>45</v>
      </c>
      <c r="S147">
        <v>8</v>
      </c>
      <c r="T147">
        <v>91</v>
      </c>
      <c r="U147">
        <v>15</v>
      </c>
      <c r="V147">
        <v>77</v>
      </c>
      <c r="W147">
        <v>11</v>
      </c>
      <c r="X147">
        <v>3</v>
      </c>
      <c r="Y147">
        <v>2</v>
      </c>
      <c r="Z147">
        <v>163005.20168880999</v>
      </c>
      <c r="AA147">
        <v>29430.4681519929</v>
      </c>
      <c r="AB147">
        <v>40</v>
      </c>
      <c r="AC147">
        <v>164</v>
      </c>
      <c r="AD147">
        <v>44</v>
      </c>
      <c r="AE147">
        <v>74</v>
      </c>
      <c r="AF147">
        <v>75</v>
      </c>
      <c r="AG147">
        <v>15</v>
      </c>
      <c r="AH147">
        <v>162</v>
      </c>
      <c r="AI147">
        <v>43</v>
      </c>
      <c r="AJ147">
        <v>74</v>
      </c>
      <c r="AK147">
        <v>75</v>
      </c>
      <c r="AL147">
        <v>13</v>
      </c>
      <c r="AM147">
        <v>5</v>
      </c>
      <c r="AN147">
        <v>226252.82399875601</v>
      </c>
      <c r="AO147">
        <v>47362.7541598881</v>
      </c>
      <c r="AP147">
        <v>3</v>
      </c>
      <c r="AQ147">
        <v>0.25549999999999901</v>
      </c>
      <c r="AR147">
        <v>-2.16125E-2</v>
      </c>
      <c r="AS147">
        <v>4.0682812500000001</v>
      </c>
      <c r="AT147">
        <v>-0.48121527777777701</v>
      </c>
      <c r="AU147">
        <v>64</v>
      </c>
      <c r="AV147">
        <v>2</v>
      </c>
      <c r="AW147">
        <v>5</v>
      </c>
      <c r="AX147" s="24">
        <f t="shared" si="8"/>
        <v>0.1277499999999995</v>
      </c>
      <c r="AY147" s="24">
        <f t="shared" si="9"/>
        <v>1.080625E-2</v>
      </c>
      <c r="AZ147" s="24">
        <f t="shared" si="10"/>
        <v>0.81365624999999997</v>
      </c>
      <c r="BA147" s="24">
        <f t="shared" si="11"/>
        <v>9.6243055555555401E-2</v>
      </c>
    </row>
    <row r="148" spans="1:53" x14ac:dyDescent="0.25">
      <c r="A148">
        <v>20160803</v>
      </c>
      <c r="B148">
        <v>318</v>
      </c>
      <c r="C148">
        <v>51</v>
      </c>
      <c r="D148">
        <v>179</v>
      </c>
      <c r="E148">
        <v>124</v>
      </c>
      <c r="F148">
        <v>15</v>
      </c>
      <c r="G148">
        <v>311</v>
      </c>
      <c r="H148">
        <v>49</v>
      </c>
      <c r="I148">
        <v>179</v>
      </c>
      <c r="J148">
        <v>124</v>
      </c>
      <c r="K148">
        <v>15</v>
      </c>
      <c r="L148">
        <v>335107.622977736</v>
      </c>
      <c r="M148">
        <v>79599.686067996197</v>
      </c>
      <c r="N148">
        <v>9</v>
      </c>
      <c r="O148">
        <v>145</v>
      </c>
      <c r="P148">
        <v>24</v>
      </c>
      <c r="Q148">
        <v>85</v>
      </c>
      <c r="R148">
        <v>52</v>
      </c>
      <c r="S148">
        <v>8</v>
      </c>
      <c r="T148">
        <v>140</v>
      </c>
      <c r="U148">
        <v>23</v>
      </c>
      <c r="V148">
        <v>85</v>
      </c>
      <c r="W148">
        <v>52</v>
      </c>
      <c r="X148">
        <v>3</v>
      </c>
      <c r="Y148">
        <v>2</v>
      </c>
      <c r="Z148">
        <v>174749.88742518899</v>
      </c>
      <c r="AA148">
        <v>39127.489868267003</v>
      </c>
      <c r="AB148">
        <v>6</v>
      </c>
      <c r="AC148">
        <v>173</v>
      </c>
      <c r="AD148">
        <v>27</v>
      </c>
      <c r="AE148">
        <v>94</v>
      </c>
      <c r="AF148">
        <v>72</v>
      </c>
      <c r="AG148">
        <v>7</v>
      </c>
      <c r="AH148">
        <v>171</v>
      </c>
      <c r="AI148">
        <v>26</v>
      </c>
      <c r="AJ148">
        <v>94</v>
      </c>
      <c r="AK148">
        <v>72</v>
      </c>
      <c r="AL148">
        <v>5</v>
      </c>
      <c r="AM148">
        <v>5</v>
      </c>
      <c r="AN148">
        <v>160357.73555254599</v>
      </c>
      <c r="AO148">
        <v>40472.1961997291</v>
      </c>
      <c r="AP148">
        <v>3</v>
      </c>
      <c r="AQ148">
        <v>0.88238499999999898</v>
      </c>
      <c r="AR148">
        <v>-5.9854999999999998E-2</v>
      </c>
      <c r="AS148">
        <v>4.2031655092592599</v>
      </c>
      <c r="AT148">
        <v>-0.81331597222222196</v>
      </c>
      <c r="AU148">
        <v>55</v>
      </c>
      <c r="AV148">
        <v>2</v>
      </c>
      <c r="AW148">
        <v>5</v>
      </c>
      <c r="AX148" s="24">
        <f t="shared" si="8"/>
        <v>0.44119249999999949</v>
      </c>
      <c r="AY148" s="24">
        <f t="shared" si="9"/>
        <v>2.9927499999999999E-2</v>
      </c>
      <c r="AZ148" s="24">
        <f t="shared" si="10"/>
        <v>0.84063310185185203</v>
      </c>
      <c r="BA148" s="24">
        <f t="shared" si="11"/>
        <v>0.16266319444444438</v>
      </c>
    </row>
    <row r="149" spans="1:53" x14ac:dyDescent="0.25">
      <c r="A149">
        <v>20160804</v>
      </c>
      <c r="B149">
        <v>287</v>
      </c>
      <c r="C149">
        <v>73</v>
      </c>
      <c r="D149">
        <v>129</v>
      </c>
      <c r="E149">
        <v>139</v>
      </c>
      <c r="F149">
        <v>19</v>
      </c>
      <c r="G149">
        <v>280</v>
      </c>
      <c r="H149">
        <v>71</v>
      </c>
      <c r="I149">
        <v>129</v>
      </c>
      <c r="J149">
        <v>139</v>
      </c>
      <c r="K149">
        <v>19</v>
      </c>
      <c r="L149">
        <v>283866.92464390001</v>
      </c>
      <c r="M149">
        <v>70668.023217951006</v>
      </c>
      <c r="N149">
        <v>9</v>
      </c>
      <c r="O149">
        <v>99</v>
      </c>
      <c r="P149">
        <v>21</v>
      </c>
      <c r="Q149">
        <v>56</v>
      </c>
      <c r="R149">
        <v>36</v>
      </c>
      <c r="S149">
        <v>7</v>
      </c>
      <c r="T149">
        <v>94</v>
      </c>
      <c r="U149">
        <v>20</v>
      </c>
      <c r="V149">
        <v>56</v>
      </c>
      <c r="W149">
        <v>36</v>
      </c>
      <c r="X149">
        <v>2</v>
      </c>
      <c r="Y149">
        <v>2</v>
      </c>
      <c r="Z149">
        <v>105673.791443137</v>
      </c>
      <c r="AA149">
        <v>25230.641229882302</v>
      </c>
      <c r="AB149">
        <v>6</v>
      </c>
      <c r="AC149">
        <v>188</v>
      </c>
      <c r="AD149">
        <v>52</v>
      </c>
      <c r="AE149">
        <v>73</v>
      </c>
      <c r="AF149">
        <v>103</v>
      </c>
      <c r="AG149">
        <v>12</v>
      </c>
      <c r="AH149">
        <v>186</v>
      </c>
      <c r="AI149">
        <v>51</v>
      </c>
      <c r="AJ149">
        <v>73</v>
      </c>
      <c r="AK149">
        <v>103</v>
      </c>
      <c r="AL149">
        <v>10</v>
      </c>
      <c r="AM149">
        <v>6</v>
      </c>
      <c r="AN149">
        <v>178193.133200763</v>
      </c>
      <c r="AO149">
        <v>45437.381988068599</v>
      </c>
      <c r="AP149">
        <v>3</v>
      </c>
      <c r="AQ149">
        <v>0.42878250000000001</v>
      </c>
      <c r="AR149">
        <v>-2.5986249999999999E-2</v>
      </c>
      <c r="AS149">
        <v>7.2379861111111099</v>
      </c>
      <c r="AT149">
        <v>-1.25497106481481</v>
      </c>
      <c r="AU149">
        <v>53</v>
      </c>
      <c r="AV149">
        <v>2</v>
      </c>
      <c r="AW149">
        <v>8</v>
      </c>
      <c r="AX149" s="24">
        <f t="shared" si="8"/>
        <v>0.21439125000000001</v>
      </c>
      <c r="AY149" s="24">
        <f t="shared" si="9"/>
        <v>1.2993124999999999E-2</v>
      </c>
      <c r="AZ149" s="24">
        <f t="shared" si="10"/>
        <v>1.2063310185185183</v>
      </c>
      <c r="BA149" s="24">
        <f t="shared" si="11"/>
        <v>0.20916184413580166</v>
      </c>
    </row>
    <row r="150" spans="1:53" x14ac:dyDescent="0.25">
      <c r="A150">
        <v>20160805</v>
      </c>
      <c r="B150">
        <v>281</v>
      </c>
      <c r="C150">
        <v>76</v>
      </c>
      <c r="D150">
        <v>98</v>
      </c>
      <c r="E150">
        <v>152</v>
      </c>
      <c r="F150">
        <v>31</v>
      </c>
      <c r="G150">
        <v>274</v>
      </c>
      <c r="H150">
        <v>74</v>
      </c>
      <c r="I150">
        <v>98</v>
      </c>
      <c r="J150">
        <v>152</v>
      </c>
      <c r="K150">
        <v>31</v>
      </c>
      <c r="L150">
        <v>386999.31658582902</v>
      </c>
      <c r="M150">
        <v>81149.938492724599</v>
      </c>
      <c r="N150">
        <v>9</v>
      </c>
      <c r="O150">
        <v>96</v>
      </c>
      <c r="P150">
        <v>23</v>
      </c>
      <c r="Q150">
        <v>36</v>
      </c>
      <c r="R150">
        <v>47</v>
      </c>
      <c r="S150">
        <v>13</v>
      </c>
      <c r="T150">
        <v>91</v>
      </c>
      <c r="U150">
        <v>22</v>
      </c>
      <c r="V150">
        <v>36</v>
      </c>
      <c r="W150">
        <v>47</v>
      </c>
      <c r="X150">
        <v>8</v>
      </c>
      <c r="Y150">
        <v>2</v>
      </c>
      <c r="Z150">
        <v>87314.264603849093</v>
      </c>
      <c r="AA150">
        <v>23458.2838143464</v>
      </c>
      <c r="AB150">
        <v>6</v>
      </c>
      <c r="AC150">
        <v>185</v>
      </c>
      <c r="AD150">
        <v>53</v>
      </c>
      <c r="AE150">
        <v>62</v>
      </c>
      <c r="AF150">
        <v>105</v>
      </c>
      <c r="AG150">
        <v>18</v>
      </c>
      <c r="AH150">
        <v>183</v>
      </c>
      <c r="AI150">
        <v>52</v>
      </c>
      <c r="AJ150">
        <v>62</v>
      </c>
      <c r="AK150">
        <v>105</v>
      </c>
      <c r="AL150">
        <v>16</v>
      </c>
      <c r="AM150">
        <v>6</v>
      </c>
      <c r="AN150">
        <v>299685.05198197998</v>
      </c>
      <c r="AO150">
        <v>57691.654678378203</v>
      </c>
      <c r="AP150">
        <v>3</v>
      </c>
      <c r="AQ150">
        <v>0.29029749999999999</v>
      </c>
      <c r="AR150">
        <v>-0.114635</v>
      </c>
      <c r="AS150">
        <v>4.8493171296296298</v>
      </c>
      <c r="AT150">
        <v>-2.4060127314814799</v>
      </c>
      <c r="AU150">
        <v>72</v>
      </c>
      <c r="AV150">
        <v>2</v>
      </c>
      <c r="AW150">
        <v>6</v>
      </c>
      <c r="AX150" s="24">
        <f t="shared" si="8"/>
        <v>0.14514874999999999</v>
      </c>
      <c r="AY150" s="24">
        <f t="shared" si="9"/>
        <v>5.73175E-2</v>
      </c>
      <c r="AZ150" s="24">
        <f t="shared" si="10"/>
        <v>0.80821952160493826</v>
      </c>
      <c r="BA150" s="24">
        <f t="shared" si="11"/>
        <v>0.40100212191357998</v>
      </c>
    </row>
    <row r="151" spans="1:53" x14ac:dyDescent="0.25">
      <c r="A151">
        <v>20160808</v>
      </c>
      <c r="B151">
        <v>249</v>
      </c>
      <c r="C151">
        <v>65</v>
      </c>
      <c r="D151">
        <v>143</v>
      </c>
      <c r="E151">
        <v>86</v>
      </c>
      <c r="F151">
        <v>20</v>
      </c>
      <c r="G151">
        <v>241</v>
      </c>
      <c r="H151">
        <v>63</v>
      </c>
      <c r="I151">
        <v>143</v>
      </c>
      <c r="J151">
        <v>86</v>
      </c>
      <c r="K151">
        <v>20</v>
      </c>
      <c r="L151">
        <v>434672.81020998099</v>
      </c>
      <c r="M151">
        <v>78360.552918898306</v>
      </c>
      <c r="N151">
        <v>10</v>
      </c>
      <c r="O151">
        <v>96</v>
      </c>
      <c r="P151">
        <v>21</v>
      </c>
      <c r="Q151">
        <v>58</v>
      </c>
      <c r="R151">
        <v>29</v>
      </c>
      <c r="S151">
        <v>9</v>
      </c>
      <c r="T151">
        <v>90</v>
      </c>
      <c r="U151">
        <v>20</v>
      </c>
      <c r="V151">
        <v>58</v>
      </c>
      <c r="W151">
        <v>28</v>
      </c>
      <c r="X151">
        <v>4</v>
      </c>
      <c r="Y151">
        <v>2</v>
      </c>
      <c r="Z151">
        <v>198074.618228634</v>
      </c>
      <c r="AA151">
        <v>33066.715640577102</v>
      </c>
      <c r="AB151">
        <v>7</v>
      </c>
      <c r="AC151">
        <v>153</v>
      </c>
      <c r="AD151">
        <v>44</v>
      </c>
      <c r="AE151">
        <v>85</v>
      </c>
      <c r="AF151">
        <v>57</v>
      </c>
      <c r="AG151">
        <v>11</v>
      </c>
      <c r="AH151">
        <v>151</v>
      </c>
      <c r="AI151">
        <v>43</v>
      </c>
      <c r="AJ151">
        <v>85</v>
      </c>
      <c r="AK151">
        <v>57</v>
      </c>
      <c r="AL151">
        <v>9</v>
      </c>
      <c r="AM151">
        <v>6</v>
      </c>
      <c r="AN151">
        <v>236598.191981346</v>
      </c>
      <c r="AO151">
        <v>45293.837278321102</v>
      </c>
      <c r="AP151">
        <v>3</v>
      </c>
      <c r="AQ151">
        <v>0.35810124999999998</v>
      </c>
      <c r="AR151">
        <v>-5.6749999999999898E-2</v>
      </c>
      <c r="AS151">
        <v>4.7122916666666601</v>
      </c>
      <c r="AT151">
        <v>-1.7338252314814799</v>
      </c>
      <c r="AU151">
        <v>48</v>
      </c>
      <c r="AV151">
        <v>2</v>
      </c>
      <c r="AW151">
        <v>6</v>
      </c>
      <c r="AX151" s="24">
        <f t="shared" si="8"/>
        <v>0.17905062499999999</v>
      </c>
      <c r="AY151" s="24">
        <f t="shared" si="9"/>
        <v>2.8374999999999949E-2</v>
      </c>
      <c r="AZ151" s="24">
        <f t="shared" si="10"/>
        <v>0.78538194444444331</v>
      </c>
      <c r="BA151" s="24">
        <f t="shared" si="11"/>
        <v>0.28897087191358001</v>
      </c>
    </row>
    <row r="152" spans="1:53" x14ac:dyDescent="0.25">
      <c r="A152">
        <v>20160809</v>
      </c>
      <c r="B152">
        <v>215</v>
      </c>
      <c r="C152">
        <v>50</v>
      </c>
      <c r="D152">
        <v>91</v>
      </c>
      <c r="E152">
        <v>110</v>
      </c>
      <c r="F152">
        <v>14</v>
      </c>
      <c r="G152">
        <v>208</v>
      </c>
      <c r="H152">
        <v>48</v>
      </c>
      <c r="I152">
        <v>91</v>
      </c>
      <c r="J152">
        <v>110</v>
      </c>
      <c r="K152">
        <v>14</v>
      </c>
      <c r="L152">
        <v>273348.03887018998</v>
      </c>
      <c r="M152">
        <v>57961.323498317099</v>
      </c>
      <c r="N152">
        <v>9</v>
      </c>
      <c r="O152">
        <v>80</v>
      </c>
      <c r="P152">
        <v>17</v>
      </c>
      <c r="Q152">
        <v>32</v>
      </c>
      <c r="R152">
        <v>41</v>
      </c>
      <c r="S152">
        <v>7</v>
      </c>
      <c r="T152">
        <v>75</v>
      </c>
      <c r="U152">
        <v>16</v>
      </c>
      <c r="V152">
        <v>32</v>
      </c>
      <c r="W152">
        <v>41</v>
      </c>
      <c r="X152">
        <v>2</v>
      </c>
      <c r="Y152">
        <v>2</v>
      </c>
      <c r="Z152">
        <v>119047.240105889</v>
      </c>
      <c r="AA152">
        <v>23674.251609530002</v>
      </c>
      <c r="AB152">
        <v>6</v>
      </c>
      <c r="AC152">
        <v>135</v>
      </c>
      <c r="AD152">
        <v>33</v>
      </c>
      <c r="AE152">
        <v>59</v>
      </c>
      <c r="AF152">
        <v>69</v>
      </c>
      <c r="AG152">
        <v>7</v>
      </c>
      <c r="AH152">
        <v>133</v>
      </c>
      <c r="AI152">
        <v>32</v>
      </c>
      <c r="AJ152">
        <v>59</v>
      </c>
      <c r="AK152">
        <v>69</v>
      </c>
      <c r="AL152">
        <v>5</v>
      </c>
      <c r="AM152">
        <v>5</v>
      </c>
      <c r="AN152">
        <v>154300.798764301</v>
      </c>
      <c r="AO152">
        <v>34287.071888787097</v>
      </c>
      <c r="AP152">
        <v>3</v>
      </c>
      <c r="AQ152">
        <v>0.34505000000000002</v>
      </c>
      <c r="AR152">
        <v>-1.1775000000000001E-2</v>
      </c>
      <c r="AS152">
        <v>3.5533912037037001</v>
      </c>
      <c r="AT152">
        <v>-0.68009259259259203</v>
      </c>
      <c r="AU152">
        <v>50</v>
      </c>
      <c r="AV152">
        <v>2</v>
      </c>
      <c r="AW152">
        <v>5</v>
      </c>
      <c r="AX152" s="24">
        <f t="shared" si="8"/>
        <v>0.17252500000000001</v>
      </c>
      <c r="AY152" s="24">
        <f t="shared" si="9"/>
        <v>5.8875000000000004E-3</v>
      </c>
      <c r="AZ152" s="24">
        <f t="shared" si="10"/>
        <v>0.71067824074074004</v>
      </c>
      <c r="BA152" s="24">
        <f t="shared" si="11"/>
        <v>0.1360185185185184</v>
      </c>
    </row>
    <row r="153" spans="1:53" x14ac:dyDescent="0.25">
      <c r="A153">
        <v>20160810</v>
      </c>
      <c r="B153">
        <v>201</v>
      </c>
      <c r="C153">
        <v>64</v>
      </c>
      <c r="D153">
        <v>101</v>
      </c>
      <c r="E153">
        <v>82</v>
      </c>
      <c r="F153">
        <v>18</v>
      </c>
      <c r="G153">
        <v>194</v>
      </c>
      <c r="H153">
        <v>62</v>
      </c>
      <c r="I153">
        <v>101</v>
      </c>
      <c r="J153">
        <v>82</v>
      </c>
      <c r="K153">
        <v>18</v>
      </c>
      <c r="L153">
        <v>252800.83331275001</v>
      </c>
      <c r="M153">
        <v>55992.074998147502</v>
      </c>
      <c r="N153">
        <v>9</v>
      </c>
      <c r="O153">
        <v>84</v>
      </c>
      <c r="P153">
        <v>22</v>
      </c>
      <c r="Q153">
        <v>41</v>
      </c>
      <c r="R153">
        <v>34</v>
      </c>
      <c r="S153">
        <v>9</v>
      </c>
      <c r="T153">
        <v>79</v>
      </c>
      <c r="U153">
        <v>21</v>
      </c>
      <c r="V153">
        <v>41</v>
      </c>
      <c r="W153">
        <v>34</v>
      </c>
      <c r="X153">
        <v>4</v>
      </c>
      <c r="Y153">
        <v>2</v>
      </c>
      <c r="Z153">
        <v>105532.235138016</v>
      </c>
      <c r="AA153">
        <v>23537.9011624214</v>
      </c>
      <c r="AB153">
        <v>6</v>
      </c>
      <c r="AC153">
        <v>117</v>
      </c>
      <c r="AD153">
        <v>42</v>
      </c>
      <c r="AE153">
        <v>60</v>
      </c>
      <c r="AF153">
        <v>48</v>
      </c>
      <c r="AG153">
        <v>9</v>
      </c>
      <c r="AH153">
        <v>115</v>
      </c>
      <c r="AI153">
        <v>41</v>
      </c>
      <c r="AJ153">
        <v>60</v>
      </c>
      <c r="AK153">
        <v>48</v>
      </c>
      <c r="AL153">
        <v>7</v>
      </c>
      <c r="AM153">
        <v>4</v>
      </c>
      <c r="AN153">
        <v>147268.59817473401</v>
      </c>
      <c r="AO153">
        <v>32454.173835726098</v>
      </c>
      <c r="AP153">
        <v>3</v>
      </c>
      <c r="AQ153">
        <v>0.23555875000000001</v>
      </c>
      <c r="AR153">
        <v>-4.1849999999999998E-2</v>
      </c>
      <c r="AS153">
        <v>3.0164409722222199</v>
      </c>
      <c r="AT153">
        <v>-1.0720659722222201</v>
      </c>
      <c r="AU153">
        <v>49</v>
      </c>
      <c r="AV153">
        <v>2</v>
      </c>
      <c r="AW153">
        <v>4</v>
      </c>
      <c r="AX153" s="24">
        <f t="shared" si="8"/>
        <v>0.11777937500000001</v>
      </c>
      <c r="AY153" s="24">
        <f t="shared" si="9"/>
        <v>2.0924999999999999E-2</v>
      </c>
      <c r="AZ153" s="24">
        <f t="shared" si="10"/>
        <v>0.75411024305555496</v>
      </c>
      <c r="BA153" s="24">
        <f t="shared" si="11"/>
        <v>0.26801649305555503</v>
      </c>
    </row>
    <row r="154" spans="1:53" x14ac:dyDescent="0.25">
      <c r="A154">
        <v>20160811</v>
      </c>
      <c r="B154">
        <v>285</v>
      </c>
      <c r="C154">
        <v>62</v>
      </c>
      <c r="D154">
        <v>95</v>
      </c>
      <c r="E154">
        <v>143</v>
      </c>
      <c r="F154">
        <v>47</v>
      </c>
      <c r="G154">
        <v>257</v>
      </c>
      <c r="H154">
        <v>60</v>
      </c>
      <c r="I154">
        <v>95</v>
      </c>
      <c r="J154">
        <v>143</v>
      </c>
      <c r="K154">
        <v>47</v>
      </c>
      <c r="L154">
        <v>268397.04904535</v>
      </c>
      <c r="M154">
        <v>64955.734414081599</v>
      </c>
      <c r="N154">
        <v>30</v>
      </c>
      <c r="O154">
        <v>119</v>
      </c>
      <c r="P154">
        <v>21</v>
      </c>
      <c r="Q154">
        <v>44</v>
      </c>
      <c r="R154">
        <v>50</v>
      </c>
      <c r="S154">
        <v>25</v>
      </c>
      <c r="T154">
        <v>102</v>
      </c>
      <c r="U154">
        <v>20</v>
      </c>
      <c r="V154">
        <v>44</v>
      </c>
      <c r="W154">
        <v>38</v>
      </c>
      <c r="X154">
        <v>20</v>
      </c>
      <c r="Y154">
        <v>2</v>
      </c>
      <c r="Z154">
        <v>148360.96416429599</v>
      </c>
      <c r="AA154">
        <v>30032.486774786601</v>
      </c>
      <c r="AB154">
        <v>18</v>
      </c>
      <c r="AC154">
        <v>166</v>
      </c>
      <c r="AD154">
        <v>41</v>
      </c>
      <c r="AE154">
        <v>51</v>
      </c>
      <c r="AF154">
        <v>93</v>
      </c>
      <c r="AG154">
        <v>22</v>
      </c>
      <c r="AH154">
        <v>155</v>
      </c>
      <c r="AI154">
        <v>40</v>
      </c>
      <c r="AJ154">
        <v>51</v>
      </c>
      <c r="AK154">
        <v>86</v>
      </c>
      <c r="AL154">
        <v>18</v>
      </c>
      <c r="AM154">
        <v>6</v>
      </c>
      <c r="AN154">
        <v>120036.084881054</v>
      </c>
      <c r="AO154">
        <v>34923.247639294903</v>
      </c>
      <c r="AP154">
        <v>12</v>
      </c>
      <c r="AQ154">
        <v>0.52174999999999905</v>
      </c>
      <c r="AR154">
        <v>-5.8362499999999998E-2</v>
      </c>
      <c r="AS154">
        <v>5.3502604166666599</v>
      </c>
      <c r="AT154">
        <v>-0.43023148148148099</v>
      </c>
      <c r="AU154">
        <v>55</v>
      </c>
      <c r="AV154">
        <v>2</v>
      </c>
      <c r="AW154">
        <v>6</v>
      </c>
      <c r="AX154" s="24">
        <f t="shared" si="8"/>
        <v>0.26087499999999952</v>
      </c>
      <c r="AY154" s="24">
        <f t="shared" si="9"/>
        <v>2.9181249999999999E-2</v>
      </c>
      <c r="AZ154" s="24">
        <f t="shared" si="10"/>
        <v>0.89171006944444331</v>
      </c>
      <c r="BA154" s="24">
        <f t="shared" si="11"/>
        <v>7.170524691358017E-2</v>
      </c>
    </row>
    <row r="155" spans="1:53" x14ac:dyDescent="0.25">
      <c r="A155">
        <v>20160812</v>
      </c>
      <c r="B155">
        <v>303</v>
      </c>
      <c r="C155">
        <v>63</v>
      </c>
      <c r="D155">
        <v>129</v>
      </c>
      <c r="E155">
        <v>138</v>
      </c>
      <c r="F155">
        <v>36</v>
      </c>
      <c r="G155">
        <v>283</v>
      </c>
      <c r="H155">
        <v>61</v>
      </c>
      <c r="I155">
        <v>129</v>
      </c>
      <c r="J155">
        <v>138</v>
      </c>
      <c r="K155">
        <v>36</v>
      </c>
      <c r="L155">
        <v>355098.15601615899</v>
      </c>
      <c r="M155">
        <v>78038.834041454305</v>
      </c>
      <c r="N155">
        <v>22</v>
      </c>
      <c r="O155">
        <v>113</v>
      </c>
      <c r="P155">
        <v>15</v>
      </c>
      <c r="Q155">
        <v>56</v>
      </c>
      <c r="R155">
        <v>40</v>
      </c>
      <c r="S155">
        <v>17</v>
      </c>
      <c r="T155">
        <v>95</v>
      </c>
      <c r="U155">
        <v>14</v>
      </c>
      <c r="V155">
        <v>56</v>
      </c>
      <c r="W155">
        <v>27</v>
      </c>
      <c r="X155">
        <v>12</v>
      </c>
      <c r="Y155">
        <v>2</v>
      </c>
      <c r="Z155">
        <v>155855.47805500301</v>
      </c>
      <c r="AA155">
        <v>29146.993024950301</v>
      </c>
      <c r="AB155">
        <v>19</v>
      </c>
      <c r="AC155">
        <v>190</v>
      </c>
      <c r="AD155">
        <v>48</v>
      </c>
      <c r="AE155">
        <v>73</v>
      </c>
      <c r="AF155">
        <v>98</v>
      </c>
      <c r="AG155">
        <v>19</v>
      </c>
      <c r="AH155">
        <v>188</v>
      </c>
      <c r="AI155">
        <v>47</v>
      </c>
      <c r="AJ155">
        <v>73</v>
      </c>
      <c r="AK155">
        <v>98</v>
      </c>
      <c r="AL155">
        <v>17</v>
      </c>
      <c r="AM155">
        <v>6</v>
      </c>
      <c r="AN155">
        <v>199242.67796115601</v>
      </c>
      <c r="AO155">
        <v>48891.841016503997</v>
      </c>
      <c r="AP155">
        <v>3</v>
      </c>
      <c r="AQ155">
        <v>0.22853000000000001</v>
      </c>
      <c r="AR155">
        <v>-2.8725000000000001E-2</v>
      </c>
      <c r="AS155">
        <v>5.8761168981481404</v>
      </c>
      <c r="AT155">
        <v>-0.75210648148148096</v>
      </c>
      <c r="AU155">
        <v>71</v>
      </c>
      <c r="AV155">
        <v>2</v>
      </c>
      <c r="AW155">
        <v>8</v>
      </c>
      <c r="AX155" s="24">
        <f t="shared" si="8"/>
        <v>0.11426500000000001</v>
      </c>
      <c r="AY155" s="24">
        <f t="shared" si="9"/>
        <v>1.43625E-2</v>
      </c>
      <c r="AZ155" s="24">
        <f t="shared" si="10"/>
        <v>0.9793528163580234</v>
      </c>
      <c r="BA155" s="24">
        <f t="shared" si="11"/>
        <v>0.12535108024691349</v>
      </c>
    </row>
    <row r="156" spans="1:53" x14ac:dyDescent="0.25">
      <c r="A156">
        <v>20160815</v>
      </c>
      <c r="B156">
        <v>426</v>
      </c>
      <c r="C156">
        <v>89</v>
      </c>
      <c r="D156">
        <v>216</v>
      </c>
      <c r="E156">
        <v>170</v>
      </c>
      <c r="F156">
        <v>40</v>
      </c>
      <c r="G156">
        <v>419</v>
      </c>
      <c r="H156">
        <v>87</v>
      </c>
      <c r="I156">
        <v>216</v>
      </c>
      <c r="J156">
        <v>170</v>
      </c>
      <c r="K156">
        <v>40</v>
      </c>
      <c r="L156">
        <v>425772.87080673699</v>
      </c>
      <c r="M156">
        <v>102519.558372606</v>
      </c>
      <c r="N156">
        <v>9</v>
      </c>
      <c r="O156">
        <v>151</v>
      </c>
      <c r="P156">
        <v>33</v>
      </c>
      <c r="Q156">
        <v>87</v>
      </c>
      <c r="R156">
        <v>49</v>
      </c>
      <c r="S156">
        <v>15</v>
      </c>
      <c r="T156">
        <v>146</v>
      </c>
      <c r="U156">
        <v>32</v>
      </c>
      <c r="V156">
        <v>87</v>
      </c>
      <c r="W156">
        <v>49</v>
      </c>
      <c r="X156">
        <v>10</v>
      </c>
      <c r="Y156">
        <v>3</v>
      </c>
      <c r="Z156">
        <v>206670.03645419501</v>
      </c>
      <c r="AA156">
        <v>42120.303280877502</v>
      </c>
      <c r="AB156">
        <v>6</v>
      </c>
      <c r="AC156">
        <v>275</v>
      </c>
      <c r="AD156">
        <v>56</v>
      </c>
      <c r="AE156">
        <v>129</v>
      </c>
      <c r="AF156">
        <v>121</v>
      </c>
      <c r="AG156">
        <v>25</v>
      </c>
      <c r="AH156">
        <v>273</v>
      </c>
      <c r="AI156">
        <v>55</v>
      </c>
      <c r="AJ156">
        <v>129</v>
      </c>
      <c r="AK156">
        <v>121</v>
      </c>
      <c r="AL156">
        <v>23</v>
      </c>
      <c r="AM156">
        <v>6</v>
      </c>
      <c r="AN156">
        <v>219102.83435254099</v>
      </c>
      <c r="AO156">
        <v>60399.255091728701</v>
      </c>
      <c r="AP156">
        <v>3</v>
      </c>
      <c r="AQ156">
        <v>0.64507250000000005</v>
      </c>
      <c r="AR156">
        <v>-0.12199625</v>
      </c>
      <c r="AS156">
        <v>9.3725289351851693</v>
      </c>
      <c r="AT156">
        <v>-1.3478703703703701</v>
      </c>
      <c r="AU156">
        <v>84</v>
      </c>
      <c r="AV156">
        <v>3</v>
      </c>
      <c r="AW156">
        <v>11</v>
      </c>
      <c r="AX156" s="24">
        <f t="shared" si="8"/>
        <v>0.21502416666666668</v>
      </c>
      <c r="AY156" s="24">
        <f t="shared" si="9"/>
        <v>4.0665416666666669E-2</v>
      </c>
      <c r="AZ156" s="24">
        <f t="shared" si="10"/>
        <v>1.5620881558641948</v>
      </c>
      <c r="BA156" s="24">
        <f t="shared" si="11"/>
        <v>0.22464506172839502</v>
      </c>
    </row>
    <row r="157" spans="1:53" x14ac:dyDescent="0.25">
      <c r="A157">
        <v>20160816</v>
      </c>
      <c r="B157">
        <v>322</v>
      </c>
      <c r="C157">
        <v>82</v>
      </c>
      <c r="D157">
        <v>166</v>
      </c>
      <c r="E157">
        <v>135</v>
      </c>
      <c r="F157">
        <v>21</v>
      </c>
      <c r="G157">
        <v>306</v>
      </c>
      <c r="H157">
        <v>80</v>
      </c>
      <c r="I157">
        <v>166</v>
      </c>
      <c r="J157">
        <v>135</v>
      </c>
      <c r="K157">
        <v>21</v>
      </c>
      <c r="L157">
        <v>283011.63711758598</v>
      </c>
      <c r="M157">
        <v>76351.047340582707</v>
      </c>
      <c r="N157">
        <v>18</v>
      </c>
      <c r="O157">
        <v>106</v>
      </c>
      <c r="P157">
        <v>17</v>
      </c>
      <c r="Q157">
        <v>58</v>
      </c>
      <c r="R157">
        <v>38</v>
      </c>
      <c r="S157">
        <v>10</v>
      </c>
      <c r="T157">
        <v>92</v>
      </c>
      <c r="U157">
        <v>16</v>
      </c>
      <c r="V157">
        <v>58</v>
      </c>
      <c r="W157">
        <v>29</v>
      </c>
      <c r="X157">
        <v>5</v>
      </c>
      <c r="Y157">
        <v>2</v>
      </c>
      <c r="Z157">
        <v>122255.72203249999</v>
      </c>
      <c r="AA157">
        <v>26003.014982925</v>
      </c>
      <c r="AB157">
        <v>15</v>
      </c>
      <c r="AC157">
        <v>216</v>
      </c>
      <c r="AD157">
        <v>65</v>
      </c>
      <c r="AE157">
        <v>108</v>
      </c>
      <c r="AF157">
        <v>97</v>
      </c>
      <c r="AG157">
        <v>11</v>
      </c>
      <c r="AH157">
        <v>214</v>
      </c>
      <c r="AI157">
        <v>64</v>
      </c>
      <c r="AJ157">
        <v>108</v>
      </c>
      <c r="AK157">
        <v>97</v>
      </c>
      <c r="AL157">
        <v>9</v>
      </c>
      <c r="AM157">
        <v>6</v>
      </c>
      <c r="AN157">
        <v>160755.915085085</v>
      </c>
      <c r="AO157">
        <v>50348.032357657699</v>
      </c>
      <c r="AP157">
        <v>3</v>
      </c>
      <c r="AQ157">
        <v>0.21656125000000001</v>
      </c>
      <c r="AR157">
        <v>-4.5175E-2</v>
      </c>
      <c r="AS157">
        <v>4.4193981481481401</v>
      </c>
      <c r="AT157">
        <v>-1.01046296296296</v>
      </c>
      <c r="AU157">
        <v>93</v>
      </c>
      <c r="AV157">
        <v>2</v>
      </c>
      <c r="AW157">
        <v>6</v>
      </c>
      <c r="AX157" s="24">
        <f t="shared" si="8"/>
        <v>0.10828062500000001</v>
      </c>
      <c r="AY157" s="24">
        <f t="shared" si="9"/>
        <v>2.25875E-2</v>
      </c>
      <c r="AZ157" s="24">
        <f t="shared" si="10"/>
        <v>0.73656635802469006</v>
      </c>
      <c r="BA157" s="24">
        <f t="shared" si="11"/>
        <v>0.16841049382716</v>
      </c>
    </row>
    <row r="158" spans="1:53" x14ac:dyDescent="0.25">
      <c r="A158">
        <v>20160817</v>
      </c>
      <c r="B158">
        <v>390</v>
      </c>
      <c r="C158">
        <v>76</v>
      </c>
      <c r="D158">
        <v>173</v>
      </c>
      <c r="E158">
        <v>172</v>
      </c>
      <c r="F158">
        <v>45</v>
      </c>
      <c r="G158">
        <v>383</v>
      </c>
      <c r="H158">
        <v>74</v>
      </c>
      <c r="I158">
        <v>173</v>
      </c>
      <c r="J158">
        <v>172</v>
      </c>
      <c r="K158">
        <v>45</v>
      </c>
      <c r="L158">
        <v>479239.88505180599</v>
      </c>
      <c r="M158">
        <v>100731.58965466201</v>
      </c>
      <c r="N158">
        <v>9</v>
      </c>
      <c r="O158">
        <v>157</v>
      </c>
      <c r="P158">
        <v>21</v>
      </c>
      <c r="Q158">
        <v>71</v>
      </c>
      <c r="R158">
        <v>67</v>
      </c>
      <c r="S158">
        <v>19</v>
      </c>
      <c r="T158">
        <v>152</v>
      </c>
      <c r="U158">
        <v>20</v>
      </c>
      <c r="V158">
        <v>71</v>
      </c>
      <c r="W158">
        <v>67</v>
      </c>
      <c r="X158">
        <v>14</v>
      </c>
      <c r="Y158">
        <v>2</v>
      </c>
      <c r="Z158">
        <v>249466.997850538</v>
      </c>
      <c r="AA158">
        <v>45132.029806548402</v>
      </c>
      <c r="AB158">
        <v>6</v>
      </c>
      <c r="AC158">
        <v>233</v>
      </c>
      <c r="AD158">
        <v>55</v>
      </c>
      <c r="AE158">
        <v>102</v>
      </c>
      <c r="AF158">
        <v>105</v>
      </c>
      <c r="AG158">
        <v>26</v>
      </c>
      <c r="AH158">
        <v>231</v>
      </c>
      <c r="AI158">
        <v>54</v>
      </c>
      <c r="AJ158">
        <v>102</v>
      </c>
      <c r="AK158">
        <v>105</v>
      </c>
      <c r="AL158">
        <v>24</v>
      </c>
      <c r="AM158">
        <v>6</v>
      </c>
      <c r="AN158">
        <v>229772.887201267</v>
      </c>
      <c r="AO158">
        <v>55599.559848114099</v>
      </c>
      <c r="AP158">
        <v>3</v>
      </c>
      <c r="AQ158">
        <v>0.40575</v>
      </c>
      <c r="AR158">
        <v>-1.5925000000000002E-2</v>
      </c>
      <c r="AS158">
        <v>4.7561342592592597</v>
      </c>
      <c r="AT158">
        <v>-1.17954861111111</v>
      </c>
      <c r="AU158">
        <v>79</v>
      </c>
      <c r="AV158">
        <v>2</v>
      </c>
      <c r="AW158">
        <v>6</v>
      </c>
      <c r="AX158" s="24">
        <f t="shared" si="8"/>
        <v>0.202875</v>
      </c>
      <c r="AY158" s="24">
        <f t="shared" si="9"/>
        <v>7.9625000000000008E-3</v>
      </c>
      <c r="AZ158" s="24">
        <f t="shared" si="10"/>
        <v>0.79268904320987665</v>
      </c>
      <c r="BA158" s="24">
        <f t="shared" si="11"/>
        <v>0.19659143518518499</v>
      </c>
    </row>
    <row r="159" spans="1:53" x14ac:dyDescent="0.25">
      <c r="A159">
        <v>20160818</v>
      </c>
      <c r="B159">
        <v>381</v>
      </c>
      <c r="C159">
        <v>75</v>
      </c>
      <c r="D159">
        <v>162</v>
      </c>
      <c r="E159">
        <v>177</v>
      </c>
      <c r="F159">
        <v>42</v>
      </c>
      <c r="G159">
        <v>338</v>
      </c>
      <c r="H159">
        <v>73</v>
      </c>
      <c r="I159">
        <v>162</v>
      </c>
      <c r="J159">
        <v>177</v>
      </c>
      <c r="K159">
        <v>42</v>
      </c>
      <c r="L159">
        <v>362102.817883579</v>
      </c>
      <c r="M159">
        <v>86589.2536095221</v>
      </c>
      <c r="N159">
        <v>45</v>
      </c>
      <c r="O159">
        <v>131</v>
      </c>
      <c r="P159">
        <v>16</v>
      </c>
      <c r="Q159">
        <v>51</v>
      </c>
      <c r="R159">
        <v>59</v>
      </c>
      <c r="S159">
        <v>21</v>
      </c>
      <c r="T159">
        <v>90</v>
      </c>
      <c r="U159">
        <v>15</v>
      </c>
      <c r="V159">
        <v>51</v>
      </c>
      <c r="W159">
        <v>23</v>
      </c>
      <c r="X159">
        <v>16</v>
      </c>
      <c r="Y159">
        <v>2</v>
      </c>
      <c r="Z159">
        <v>123334.381680337</v>
      </c>
      <c r="AA159">
        <v>25740.094351230298</v>
      </c>
      <c r="AB159">
        <v>42</v>
      </c>
      <c r="AC159">
        <v>250</v>
      </c>
      <c r="AD159">
        <v>59</v>
      </c>
      <c r="AE159">
        <v>111</v>
      </c>
      <c r="AF159">
        <v>118</v>
      </c>
      <c r="AG159">
        <v>21</v>
      </c>
      <c r="AH159">
        <v>248</v>
      </c>
      <c r="AI159">
        <v>58</v>
      </c>
      <c r="AJ159">
        <v>111</v>
      </c>
      <c r="AK159">
        <v>118</v>
      </c>
      <c r="AL159">
        <v>19</v>
      </c>
      <c r="AM159">
        <v>6</v>
      </c>
      <c r="AN159">
        <v>238768.43620324199</v>
      </c>
      <c r="AO159">
        <v>60849.1592582917</v>
      </c>
      <c r="AP159">
        <v>3</v>
      </c>
      <c r="AQ159">
        <v>0.28412874999999999</v>
      </c>
      <c r="AR159">
        <v>-3.0431249999999899E-2</v>
      </c>
      <c r="AS159">
        <v>6.2941435185185099</v>
      </c>
      <c r="AT159">
        <v>-0.82172453703703696</v>
      </c>
      <c r="AU159">
        <v>84</v>
      </c>
      <c r="AV159">
        <v>2</v>
      </c>
      <c r="AW159">
        <v>7</v>
      </c>
      <c r="AX159" s="24">
        <f t="shared" si="8"/>
        <v>0.14206437499999999</v>
      </c>
      <c r="AY159" s="24">
        <f t="shared" si="9"/>
        <v>1.521562499999995E-2</v>
      </c>
      <c r="AZ159" s="24">
        <f t="shared" si="10"/>
        <v>1.0490239197530851</v>
      </c>
      <c r="BA159" s="24">
        <f t="shared" si="11"/>
        <v>0.13695408950617283</v>
      </c>
    </row>
    <row r="160" spans="1:53" x14ac:dyDescent="0.25">
      <c r="A160">
        <v>20160819</v>
      </c>
      <c r="B160">
        <v>383</v>
      </c>
      <c r="C160">
        <v>80</v>
      </c>
      <c r="D160">
        <v>187</v>
      </c>
      <c r="E160">
        <v>163</v>
      </c>
      <c r="F160">
        <v>33</v>
      </c>
      <c r="G160">
        <v>376</v>
      </c>
      <c r="H160">
        <v>78</v>
      </c>
      <c r="I160">
        <v>187</v>
      </c>
      <c r="J160">
        <v>163</v>
      </c>
      <c r="K160">
        <v>33</v>
      </c>
      <c r="L160">
        <v>449188.05223238701</v>
      </c>
      <c r="M160">
        <v>97786.924700914795</v>
      </c>
      <c r="N160">
        <v>9</v>
      </c>
      <c r="O160">
        <v>153</v>
      </c>
      <c r="P160">
        <v>16</v>
      </c>
      <c r="Q160">
        <v>88</v>
      </c>
      <c r="R160">
        <v>47</v>
      </c>
      <c r="S160">
        <v>18</v>
      </c>
      <c r="T160">
        <v>148</v>
      </c>
      <c r="U160">
        <v>15</v>
      </c>
      <c r="V160">
        <v>88</v>
      </c>
      <c r="W160">
        <v>47</v>
      </c>
      <c r="X160">
        <v>13</v>
      </c>
      <c r="Y160">
        <v>2</v>
      </c>
      <c r="Z160">
        <v>209905.42666571401</v>
      </c>
      <c r="AA160">
        <v>40491.488399914197</v>
      </c>
      <c r="AB160">
        <v>6</v>
      </c>
      <c r="AC160">
        <v>230</v>
      </c>
      <c r="AD160">
        <v>64</v>
      </c>
      <c r="AE160">
        <v>99</v>
      </c>
      <c r="AF160">
        <v>116</v>
      </c>
      <c r="AG160">
        <v>15</v>
      </c>
      <c r="AH160">
        <v>228</v>
      </c>
      <c r="AI160">
        <v>63</v>
      </c>
      <c r="AJ160">
        <v>99</v>
      </c>
      <c r="AK160">
        <v>116</v>
      </c>
      <c r="AL160">
        <v>13</v>
      </c>
      <c r="AM160">
        <v>6</v>
      </c>
      <c r="AN160">
        <v>239282.625566673</v>
      </c>
      <c r="AO160">
        <v>57295.436301000504</v>
      </c>
      <c r="AP160">
        <v>3</v>
      </c>
      <c r="AQ160">
        <v>0.61722874999999999</v>
      </c>
      <c r="AR160">
        <v>-4.1250000000000002E-3</v>
      </c>
      <c r="AS160">
        <v>5.9107754629629596</v>
      </c>
      <c r="AT160">
        <v>-1.0849768518518501</v>
      </c>
      <c r="AU160">
        <v>73</v>
      </c>
      <c r="AV160">
        <v>2</v>
      </c>
      <c r="AW160">
        <v>7</v>
      </c>
      <c r="AX160" s="24">
        <f t="shared" si="8"/>
        <v>0.308614375</v>
      </c>
      <c r="AY160" s="24">
        <f t="shared" si="9"/>
        <v>2.0625000000000001E-3</v>
      </c>
      <c r="AZ160" s="24">
        <f t="shared" si="10"/>
        <v>0.98512924382715994</v>
      </c>
      <c r="BA160" s="24">
        <f t="shared" si="11"/>
        <v>0.18082947530864169</v>
      </c>
    </row>
    <row r="161" spans="1:53" x14ac:dyDescent="0.25">
      <c r="A161">
        <v>20160822</v>
      </c>
      <c r="B161">
        <v>376</v>
      </c>
      <c r="C161">
        <v>117</v>
      </c>
      <c r="D161">
        <v>169</v>
      </c>
      <c r="E161">
        <v>170</v>
      </c>
      <c r="F161">
        <v>37</v>
      </c>
      <c r="G161">
        <v>369</v>
      </c>
      <c r="H161">
        <v>115</v>
      </c>
      <c r="I161">
        <v>169</v>
      </c>
      <c r="J161">
        <v>170</v>
      </c>
      <c r="K161">
        <v>37</v>
      </c>
      <c r="L161">
        <v>517576.05476266902</v>
      </c>
      <c r="M161">
        <v>109461.84492864</v>
      </c>
      <c r="N161">
        <v>9</v>
      </c>
      <c r="O161">
        <v>126</v>
      </c>
      <c r="P161">
        <v>47</v>
      </c>
      <c r="Q161">
        <v>64</v>
      </c>
      <c r="R161">
        <v>45</v>
      </c>
      <c r="S161">
        <v>17</v>
      </c>
      <c r="T161">
        <v>121</v>
      </c>
      <c r="U161">
        <v>46</v>
      </c>
      <c r="V161">
        <v>64</v>
      </c>
      <c r="W161">
        <v>45</v>
      </c>
      <c r="X161">
        <v>12</v>
      </c>
      <c r="Y161">
        <v>3</v>
      </c>
      <c r="Z161">
        <v>231965.69149529401</v>
      </c>
      <c r="AA161">
        <v>44876.912234576397</v>
      </c>
      <c r="AB161">
        <v>6</v>
      </c>
      <c r="AC161">
        <v>250</v>
      </c>
      <c r="AD161">
        <v>70</v>
      </c>
      <c r="AE161">
        <v>105</v>
      </c>
      <c r="AF161">
        <v>125</v>
      </c>
      <c r="AG161">
        <v>20</v>
      </c>
      <c r="AH161">
        <v>248</v>
      </c>
      <c r="AI161">
        <v>69</v>
      </c>
      <c r="AJ161">
        <v>105</v>
      </c>
      <c r="AK161">
        <v>125</v>
      </c>
      <c r="AL161">
        <v>18</v>
      </c>
      <c r="AM161">
        <v>6</v>
      </c>
      <c r="AN161">
        <v>285610.36326737399</v>
      </c>
      <c r="AO161">
        <v>64584.932694063697</v>
      </c>
      <c r="AP161">
        <v>3</v>
      </c>
      <c r="AQ161">
        <v>0.34663875</v>
      </c>
      <c r="AR161">
        <v>-0.137735</v>
      </c>
      <c r="AS161">
        <v>5.8680381944444404</v>
      </c>
      <c r="AT161">
        <v>-1.7352546296296301</v>
      </c>
      <c r="AU161">
        <v>86</v>
      </c>
      <c r="AV161">
        <v>3</v>
      </c>
      <c r="AW161">
        <v>7</v>
      </c>
      <c r="AX161" s="24">
        <f t="shared" si="8"/>
        <v>0.11554625</v>
      </c>
      <c r="AY161" s="24">
        <f t="shared" si="9"/>
        <v>4.5911666666666663E-2</v>
      </c>
      <c r="AZ161" s="24">
        <f t="shared" si="10"/>
        <v>0.97800636574074007</v>
      </c>
      <c r="BA161" s="24">
        <f t="shared" si="11"/>
        <v>0.28920910493827168</v>
      </c>
    </row>
    <row r="162" spans="1:53" x14ac:dyDescent="0.25">
      <c r="A162">
        <v>20160823</v>
      </c>
      <c r="B162">
        <v>308</v>
      </c>
      <c r="C162">
        <v>87</v>
      </c>
      <c r="D162">
        <v>131</v>
      </c>
      <c r="E162">
        <v>155</v>
      </c>
      <c r="F162">
        <v>22</v>
      </c>
      <c r="G162">
        <v>270</v>
      </c>
      <c r="H162">
        <v>85</v>
      </c>
      <c r="I162">
        <v>131</v>
      </c>
      <c r="J162">
        <v>155</v>
      </c>
      <c r="K162">
        <v>22</v>
      </c>
      <c r="L162">
        <v>448148.809943609</v>
      </c>
      <c r="M162">
        <v>87613.392894924793</v>
      </c>
      <c r="N162">
        <v>40</v>
      </c>
      <c r="O162">
        <v>116</v>
      </c>
      <c r="P162">
        <v>27</v>
      </c>
      <c r="Q162">
        <v>42</v>
      </c>
      <c r="R162">
        <v>62</v>
      </c>
      <c r="S162">
        <v>12</v>
      </c>
      <c r="T162">
        <v>80</v>
      </c>
      <c r="U162">
        <v>26</v>
      </c>
      <c r="V162">
        <v>42</v>
      </c>
      <c r="W162">
        <v>31</v>
      </c>
      <c r="X162">
        <v>7</v>
      </c>
      <c r="Y162">
        <v>2</v>
      </c>
      <c r="Z162">
        <v>178893.55765192001</v>
      </c>
      <c r="AA162">
        <v>30860.420188672801</v>
      </c>
      <c r="AB162">
        <v>37</v>
      </c>
      <c r="AC162">
        <v>192</v>
      </c>
      <c r="AD162">
        <v>60</v>
      </c>
      <c r="AE162">
        <v>89</v>
      </c>
      <c r="AF162">
        <v>93</v>
      </c>
      <c r="AG162">
        <v>10</v>
      </c>
      <c r="AH162">
        <v>190</v>
      </c>
      <c r="AI162">
        <v>59</v>
      </c>
      <c r="AJ162">
        <v>89</v>
      </c>
      <c r="AK162">
        <v>93</v>
      </c>
      <c r="AL162">
        <v>8</v>
      </c>
      <c r="AM162">
        <v>6</v>
      </c>
      <c r="AN162">
        <v>269255.252291688</v>
      </c>
      <c r="AO162">
        <v>56752.972706251901</v>
      </c>
      <c r="AP162">
        <v>3</v>
      </c>
      <c r="AQ162">
        <v>0.28775374999999997</v>
      </c>
      <c r="AR162">
        <v>-6.0999999999999902E-2</v>
      </c>
      <c r="AS162">
        <v>5.6065740740740697</v>
      </c>
      <c r="AT162">
        <v>-1.38081597222222</v>
      </c>
      <c r="AU162">
        <v>70</v>
      </c>
      <c r="AV162">
        <v>2</v>
      </c>
      <c r="AW162">
        <v>7</v>
      </c>
      <c r="AX162" s="24">
        <f t="shared" si="8"/>
        <v>0.14387687499999999</v>
      </c>
      <c r="AY162" s="24">
        <f t="shared" si="9"/>
        <v>3.0499999999999951E-2</v>
      </c>
      <c r="AZ162" s="24">
        <f t="shared" si="10"/>
        <v>0.93442901234567832</v>
      </c>
      <c r="BA162" s="24">
        <f t="shared" si="11"/>
        <v>0.23013599537036999</v>
      </c>
    </row>
    <row r="163" spans="1:53" x14ac:dyDescent="0.25">
      <c r="A163">
        <v>20160824</v>
      </c>
      <c r="B163">
        <v>345</v>
      </c>
      <c r="C163">
        <v>89</v>
      </c>
      <c r="D163">
        <v>152</v>
      </c>
      <c r="E163">
        <v>155</v>
      </c>
      <c r="F163">
        <v>38</v>
      </c>
      <c r="G163">
        <v>338</v>
      </c>
      <c r="H163">
        <v>87</v>
      </c>
      <c r="I163">
        <v>152</v>
      </c>
      <c r="J163">
        <v>155</v>
      </c>
      <c r="K163">
        <v>38</v>
      </c>
      <c r="L163">
        <v>590778.779115982</v>
      </c>
      <c r="M163">
        <v>106810.09012043801</v>
      </c>
      <c r="N163">
        <v>9</v>
      </c>
      <c r="O163">
        <v>152</v>
      </c>
      <c r="P163">
        <v>28</v>
      </c>
      <c r="Q163">
        <v>77</v>
      </c>
      <c r="R163">
        <v>60</v>
      </c>
      <c r="S163">
        <v>15</v>
      </c>
      <c r="T163">
        <v>147</v>
      </c>
      <c r="U163">
        <v>27</v>
      </c>
      <c r="V163">
        <v>77</v>
      </c>
      <c r="W163">
        <v>60</v>
      </c>
      <c r="X163">
        <v>10</v>
      </c>
      <c r="Y163">
        <v>2</v>
      </c>
      <c r="Z163">
        <v>325199.03599289001</v>
      </c>
      <c r="AA163">
        <v>52187.913239360103</v>
      </c>
      <c r="AB163">
        <v>6</v>
      </c>
      <c r="AC163">
        <v>193</v>
      </c>
      <c r="AD163">
        <v>61</v>
      </c>
      <c r="AE163">
        <v>75</v>
      </c>
      <c r="AF163">
        <v>95</v>
      </c>
      <c r="AG163">
        <v>23</v>
      </c>
      <c r="AH163">
        <v>191</v>
      </c>
      <c r="AI163">
        <v>60</v>
      </c>
      <c r="AJ163">
        <v>75</v>
      </c>
      <c r="AK163">
        <v>95</v>
      </c>
      <c r="AL163">
        <v>21</v>
      </c>
      <c r="AM163">
        <v>5</v>
      </c>
      <c r="AN163">
        <v>265579.74312309199</v>
      </c>
      <c r="AO163">
        <v>54622.176881078303</v>
      </c>
      <c r="AP163">
        <v>3</v>
      </c>
      <c r="AQ163">
        <v>0.42557624999999999</v>
      </c>
      <c r="AR163">
        <v>-7.9231250000000003E-2</v>
      </c>
      <c r="AS163">
        <v>4.3958969907407397</v>
      </c>
      <c r="AT163">
        <v>-2.21193287037037</v>
      </c>
      <c r="AU163">
        <v>73</v>
      </c>
      <c r="AV163">
        <v>2</v>
      </c>
      <c r="AW163">
        <v>5</v>
      </c>
      <c r="AX163" s="24">
        <f t="shared" si="8"/>
        <v>0.21278812499999999</v>
      </c>
      <c r="AY163" s="24">
        <f t="shared" si="9"/>
        <v>3.9615625000000002E-2</v>
      </c>
      <c r="AZ163" s="24">
        <f t="shared" si="10"/>
        <v>0.87917939814814794</v>
      </c>
      <c r="BA163" s="24">
        <f t="shared" si="11"/>
        <v>0.442386574074074</v>
      </c>
    </row>
    <row r="164" spans="1:53" x14ac:dyDescent="0.25">
      <c r="A164">
        <v>20160825</v>
      </c>
      <c r="B164">
        <v>437</v>
      </c>
      <c r="C164">
        <v>101</v>
      </c>
      <c r="D164">
        <v>146</v>
      </c>
      <c r="E164">
        <v>217</v>
      </c>
      <c r="F164">
        <v>74</v>
      </c>
      <c r="G164">
        <v>401</v>
      </c>
      <c r="H164">
        <v>99</v>
      </c>
      <c r="I164">
        <v>146</v>
      </c>
      <c r="J164">
        <v>217</v>
      </c>
      <c r="K164">
        <v>74</v>
      </c>
      <c r="L164">
        <v>468603.245973885</v>
      </c>
      <c r="M164">
        <v>106974.292137649</v>
      </c>
      <c r="N164">
        <v>38</v>
      </c>
      <c r="O164">
        <v>165</v>
      </c>
      <c r="P164">
        <v>42</v>
      </c>
      <c r="Q164">
        <v>52</v>
      </c>
      <c r="R164">
        <v>67</v>
      </c>
      <c r="S164">
        <v>46</v>
      </c>
      <c r="T164">
        <v>131</v>
      </c>
      <c r="U164">
        <v>41</v>
      </c>
      <c r="V164">
        <v>52</v>
      </c>
      <c r="W164">
        <v>38</v>
      </c>
      <c r="X164">
        <v>41</v>
      </c>
      <c r="Y164">
        <v>2</v>
      </c>
      <c r="Z164">
        <v>196363.36487957201</v>
      </c>
      <c r="AA164">
        <v>40352.702839161502</v>
      </c>
      <c r="AB164">
        <v>35</v>
      </c>
      <c r="AC164">
        <v>272</v>
      </c>
      <c r="AD164">
        <v>59</v>
      </c>
      <c r="AE164">
        <v>94</v>
      </c>
      <c r="AF164">
        <v>150</v>
      </c>
      <c r="AG164">
        <v>28</v>
      </c>
      <c r="AH164">
        <v>270</v>
      </c>
      <c r="AI164">
        <v>58</v>
      </c>
      <c r="AJ164">
        <v>94</v>
      </c>
      <c r="AK164">
        <v>150</v>
      </c>
      <c r="AL164">
        <v>26</v>
      </c>
      <c r="AM164">
        <v>6</v>
      </c>
      <c r="AN164">
        <v>272239.88109431299</v>
      </c>
      <c r="AO164">
        <v>66621.589298488107</v>
      </c>
      <c r="AP164">
        <v>3</v>
      </c>
      <c r="AQ164">
        <v>0.296256249999999</v>
      </c>
      <c r="AR164">
        <v>-0.10599125</v>
      </c>
      <c r="AS164">
        <v>7.2206655092592502</v>
      </c>
      <c r="AT164">
        <v>-2.0175694444444399</v>
      </c>
      <c r="AU164">
        <v>96</v>
      </c>
      <c r="AV164">
        <v>2</v>
      </c>
      <c r="AW164">
        <v>8</v>
      </c>
      <c r="AX164" s="24">
        <f t="shared" si="8"/>
        <v>0.1481281249999995</v>
      </c>
      <c r="AY164" s="24">
        <f t="shared" si="9"/>
        <v>5.2995624999999998E-2</v>
      </c>
      <c r="AZ164" s="24">
        <f t="shared" si="10"/>
        <v>1.2034442515432084</v>
      </c>
      <c r="BA164" s="24">
        <f t="shared" si="11"/>
        <v>0.33626157407407331</v>
      </c>
    </row>
    <row r="165" spans="1:53" x14ac:dyDescent="0.25">
      <c r="A165">
        <v>20160826</v>
      </c>
      <c r="B165">
        <v>454</v>
      </c>
      <c r="C165">
        <v>98</v>
      </c>
      <c r="D165">
        <v>197</v>
      </c>
      <c r="E165">
        <v>196</v>
      </c>
      <c r="F165">
        <v>61</v>
      </c>
      <c r="G165">
        <v>447</v>
      </c>
      <c r="H165">
        <v>96</v>
      </c>
      <c r="I165">
        <v>197</v>
      </c>
      <c r="J165">
        <v>196</v>
      </c>
      <c r="K165">
        <v>61</v>
      </c>
      <c r="L165">
        <v>505747.10435300798</v>
      </c>
      <c r="M165">
        <v>115597.23939177</v>
      </c>
      <c r="N165">
        <v>9</v>
      </c>
      <c r="O165">
        <v>200</v>
      </c>
      <c r="P165">
        <v>23</v>
      </c>
      <c r="Q165">
        <v>100</v>
      </c>
      <c r="R165">
        <v>64</v>
      </c>
      <c r="S165">
        <v>36</v>
      </c>
      <c r="T165">
        <v>195</v>
      </c>
      <c r="U165">
        <v>22</v>
      </c>
      <c r="V165">
        <v>100</v>
      </c>
      <c r="W165">
        <v>64</v>
      </c>
      <c r="X165">
        <v>31</v>
      </c>
      <c r="Y165">
        <v>2</v>
      </c>
      <c r="Z165">
        <v>258036.970728179</v>
      </c>
      <c r="AA165">
        <v>53103.327365536199</v>
      </c>
      <c r="AB165">
        <v>6</v>
      </c>
      <c r="AC165">
        <v>254</v>
      </c>
      <c r="AD165">
        <v>75</v>
      </c>
      <c r="AE165">
        <v>97</v>
      </c>
      <c r="AF165">
        <v>132</v>
      </c>
      <c r="AG165">
        <v>25</v>
      </c>
      <c r="AH165">
        <v>252</v>
      </c>
      <c r="AI165">
        <v>74</v>
      </c>
      <c r="AJ165">
        <v>97</v>
      </c>
      <c r="AK165">
        <v>132</v>
      </c>
      <c r="AL165">
        <v>23</v>
      </c>
      <c r="AM165">
        <v>6</v>
      </c>
      <c r="AN165">
        <v>247710.13362482801</v>
      </c>
      <c r="AO165">
        <v>62493.912026234502</v>
      </c>
      <c r="AP165">
        <v>3</v>
      </c>
      <c r="AQ165">
        <v>1.1650475</v>
      </c>
      <c r="AR165">
        <v>-1.7198749999999999E-2</v>
      </c>
      <c r="AS165">
        <v>6.9357060185185198</v>
      </c>
      <c r="AT165">
        <v>-2.1962615740740699</v>
      </c>
      <c r="AU165">
        <v>121</v>
      </c>
      <c r="AV165">
        <v>2</v>
      </c>
      <c r="AW165">
        <v>9</v>
      </c>
      <c r="AX165" s="24">
        <f t="shared" si="8"/>
        <v>0.58252375000000001</v>
      </c>
      <c r="AY165" s="24">
        <f t="shared" si="9"/>
        <v>8.5993749999999994E-3</v>
      </c>
      <c r="AZ165" s="24">
        <f t="shared" si="10"/>
        <v>1.15595100308642</v>
      </c>
      <c r="BA165" s="24">
        <f t="shared" si="11"/>
        <v>0.36604359567901162</v>
      </c>
    </row>
    <row r="166" spans="1:53" x14ac:dyDescent="0.25">
      <c r="A166">
        <v>20160829</v>
      </c>
      <c r="B166">
        <v>479</v>
      </c>
      <c r="C166">
        <v>91</v>
      </c>
      <c r="D166">
        <v>232</v>
      </c>
      <c r="E166">
        <v>196</v>
      </c>
      <c r="F166">
        <v>51</v>
      </c>
      <c r="G166">
        <v>472</v>
      </c>
      <c r="H166">
        <v>89</v>
      </c>
      <c r="I166">
        <v>232</v>
      </c>
      <c r="J166">
        <v>196</v>
      </c>
      <c r="K166">
        <v>51</v>
      </c>
      <c r="L166">
        <v>513598.70064485801</v>
      </c>
      <c r="M166">
        <v>120503.883058037</v>
      </c>
      <c r="N166">
        <v>9</v>
      </c>
      <c r="O166">
        <v>162</v>
      </c>
      <c r="P166">
        <v>31</v>
      </c>
      <c r="Q166">
        <v>75</v>
      </c>
      <c r="R166">
        <v>56</v>
      </c>
      <c r="S166">
        <v>31</v>
      </c>
      <c r="T166">
        <v>157</v>
      </c>
      <c r="U166">
        <v>30</v>
      </c>
      <c r="V166">
        <v>75</v>
      </c>
      <c r="W166">
        <v>56</v>
      </c>
      <c r="X166">
        <v>26</v>
      </c>
      <c r="Y166">
        <v>3</v>
      </c>
      <c r="Z166">
        <v>217427.650791505</v>
      </c>
      <c r="AA166">
        <v>45968.488571235401</v>
      </c>
      <c r="AB166">
        <v>6</v>
      </c>
      <c r="AC166">
        <v>317</v>
      </c>
      <c r="AD166">
        <v>60</v>
      </c>
      <c r="AE166">
        <v>157</v>
      </c>
      <c r="AF166">
        <v>140</v>
      </c>
      <c r="AG166">
        <v>20</v>
      </c>
      <c r="AH166">
        <v>315</v>
      </c>
      <c r="AI166">
        <v>59</v>
      </c>
      <c r="AJ166">
        <v>157</v>
      </c>
      <c r="AK166">
        <v>140</v>
      </c>
      <c r="AL166">
        <v>18</v>
      </c>
      <c r="AM166">
        <v>6</v>
      </c>
      <c r="AN166">
        <v>296171.049853353</v>
      </c>
      <c r="AO166">
        <v>74535.394486801699</v>
      </c>
      <c r="AP166">
        <v>3</v>
      </c>
      <c r="AQ166">
        <v>0.57482999999999995</v>
      </c>
      <c r="AR166">
        <v>-0.16386125000000001</v>
      </c>
      <c r="AS166">
        <v>9.0582465277777793</v>
      </c>
      <c r="AT166">
        <v>-1.4857812500000001</v>
      </c>
      <c r="AU166">
        <v>81</v>
      </c>
      <c r="AV166">
        <v>3</v>
      </c>
      <c r="AW166">
        <v>10</v>
      </c>
      <c r="AX166" s="24">
        <f t="shared" si="8"/>
        <v>0.19160999999999997</v>
      </c>
      <c r="AY166" s="24">
        <f t="shared" si="9"/>
        <v>5.4620416666666671E-2</v>
      </c>
      <c r="AZ166" s="24">
        <f t="shared" si="10"/>
        <v>1.5097077546296298</v>
      </c>
      <c r="BA166" s="24">
        <f t="shared" si="11"/>
        <v>0.24763020833333335</v>
      </c>
    </row>
    <row r="167" spans="1:53" x14ac:dyDescent="0.25">
      <c r="A167">
        <v>20160830</v>
      </c>
      <c r="B167">
        <v>259</v>
      </c>
      <c r="C167">
        <v>78</v>
      </c>
      <c r="D167">
        <v>153</v>
      </c>
      <c r="E167">
        <v>89</v>
      </c>
      <c r="F167">
        <v>17</v>
      </c>
      <c r="G167">
        <v>252</v>
      </c>
      <c r="H167">
        <v>76</v>
      </c>
      <c r="I167">
        <v>153</v>
      </c>
      <c r="J167">
        <v>89</v>
      </c>
      <c r="K167">
        <v>17</v>
      </c>
      <c r="L167">
        <v>262642.792990633</v>
      </c>
      <c r="M167">
        <v>65637.851369156895</v>
      </c>
      <c r="N167">
        <v>9</v>
      </c>
      <c r="O167">
        <v>95</v>
      </c>
      <c r="P167">
        <v>26</v>
      </c>
      <c r="Q167">
        <v>58</v>
      </c>
      <c r="R167">
        <v>29</v>
      </c>
      <c r="S167">
        <v>8</v>
      </c>
      <c r="T167">
        <v>90</v>
      </c>
      <c r="U167">
        <v>25</v>
      </c>
      <c r="V167">
        <v>58</v>
      </c>
      <c r="W167">
        <v>29</v>
      </c>
      <c r="X167">
        <v>3</v>
      </c>
      <c r="Y167">
        <v>2</v>
      </c>
      <c r="Z167">
        <v>128722.405609956</v>
      </c>
      <c r="AA167">
        <v>27425.016504896001</v>
      </c>
      <c r="AB167">
        <v>6</v>
      </c>
      <c r="AC167">
        <v>164</v>
      </c>
      <c r="AD167">
        <v>52</v>
      </c>
      <c r="AE167">
        <v>95</v>
      </c>
      <c r="AF167">
        <v>60</v>
      </c>
      <c r="AG167">
        <v>9</v>
      </c>
      <c r="AH167">
        <v>162</v>
      </c>
      <c r="AI167">
        <v>51</v>
      </c>
      <c r="AJ167">
        <v>95</v>
      </c>
      <c r="AK167">
        <v>60</v>
      </c>
      <c r="AL167">
        <v>7</v>
      </c>
      <c r="AM167">
        <v>5</v>
      </c>
      <c r="AN167">
        <v>133920.38738067599</v>
      </c>
      <c r="AO167">
        <v>38212.834864260898</v>
      </c>
      <c r="AP167">
        <v>3</v>
      </c>
      <c r="AQ167">
        <v>0.35299249999999999</v>
      </c>
      <c r="AR167">
        <v>-8.64375E-2</v>
      </c>
      <c r="AS167">
        <v>3.4668865740740702</v>
      </c>
      <c r="AT167">
        <v>-2.33548611111111</v>
      </c>
      <c r="AU167">
        <v>63</v>
      </c>
      <c r="AV167">
        <v>2</v>
      </c>
      <c r="AW167">
        <v>5</v>
      </c>
      <c r="AX167" s="24">
        <f t="shared" si="8"/>
        <v>0.17649624999999999</v>
      </c>
      <c r="AY167" s="24">
        <f t="shared" si="9"/>
        <v>4.321875E-2</v>
      </c>
      <c r="AZ167" s="24">
        <f t="shared" si="10"/>
        <v>0.69337731481481402</v>
      </c>
      <c r="BA167" s="24">
        <f t="shared" si="11"/>
        <v>0.467097222222222</v>
      </c>
    </row>
    <row r="168" spans="1:53" x14ac:dyDescent="0.25">
      <c r="A168">
        <v>20160831</v>
      </c>
      <c r="B168">
        <v>290</v>
      </c>
      <c r="C168">
        <v>73</v>
      </c>
      <c r="D168">
        <v>121</v>
      </c>
      <c r="E168">
        <v>147</v>
      </c>
      <c r="F168">
        <v>22</v>
      </c>
      <c r="G168">
        <v>266</v>
      </c>
      <c r="H168">
        <v>71</v>
      </c>
      <c r="I168">
        <v>121</v>
      </c>
      <c r="J168">
        <v>147</v>
      </c>
      <c r="K168">
        <v>22</v>
      </c>
      <c r="L168">
        <v>271788.88155082898</v>
      </c>
      <c r="M168">
        <v>69580.999339574599</v>
      </c>
      <c r="N168">
        <v>26</v>
      </c>
      <c r="O168">
        <v>115</v>
      </c>
      <c r="P168">
        <v>23</v>
      </c>
      <c r="Q168">
        <v>55</v>
      </c>
      <c r="R168">
        <v>50</v>
      </c>
      <c r="S168">
        <v>10</v>
      </c>
      <c r="T168">
        <v>93</v>
      </c>
      <c r="U168">
        <v>22</v>
      </c>
      <c r="V168">
        <v>55</v>
      </c>
      <c r="W168">
        <v>33</v>
      </c>
      <c r="X168">
        <v>5</v>
      </c>
      <c r="Y168">
        <v>2</v>
      </c>
      <c r="Z168">
        <v>97518.750222935894</v>
      </c>
      <c r="AA168">
        <v>24616.687520064199</v>
      </c>
      <c r="AB168">
        <v>23</v>
      </c>
      <c r="AC168">
        <v>175</v>
      </c>
      <c r="AD168">
        <v>50</v>
      </c>
      <c r="AE168">
        <v>66</v>
      </c>
      <c r="AF168">
        <v>97</v>
      </c>
      <c r="AG168">
        <v>12</v>
      </c>
      <c r="AH168">
        <v>173</v>
      </c>
      <c r="AI168">
        <v>49</v>
      </c>
      <c r="AJ168">
        <v>66</v>
      </c>
      <c r="AK168">
        <v>97</v>
      </c>
      <c r="AL168">
        <v>10</v>
      </c>
      <c r="AM168">
        <v>6</v>
      </c>
      <c r="AN168">
        <v>174270.131327893</v>
      </c>
      <c r="AO168">
        <v>44964.311819510302</v>
      </c>
      <c r="AP168">
        <v>3</v>
      </c>
      <c r="AQ168">
        <v>0.40813375000000002</v>
      </c>
      <c r="AR168">
        <v>-9.1749999999999901E-2</v>
      </c>
      <c r="AS168">
        <v>5.4249884259259202</v>
      </c>
      <c r="AT168">
        <v>-0.38897569444444402</v>
      </c>
      <c r="AU168">
        <v>61</v>
      </c>
      <c r="AV168">
        <v>2</v>
      </c>
      <c r="AW168">
        <v>7</v>
      </c>
      <c r="AX168" s="24">
        <f t="shared" si="8"/>
        <v>0.20406687500000001</v>
      </c>
      <c r="AY168" s="24">
        <f t="shared" si="9"/>
        <v>4.5874999999999951E-2</v>
      </c>
      <c r="AZ168" s="24">
        <f t="shared" si="10"/>
        <v>0.90416473765432004</v>
      </c>
      <c r="BA168" s="24">
        <f t="shared" si="11"/>
        <v>6.4829282407407332E-2</v>
      </c>
    </row>
    <row r="169" spans="1:53" x14ac:dyDescent="0.25">
      <c r="A169">
        <v>20160901</v>
      </c>
      <c r="B169">
        <v>288</v>
      </c>
      <c r="C169">
        <v>66</v>
      </c>
      <c r="D169">
        <v>123</v>
      </c>
      <c r="E169">
        <v>142</v>
      </c>
      <c r="F169">
        <v>23</v>
      </c>
      <c r="G169">
        <v>269</v>
      </c>
      <c r="H169">
        <v>64</v>
      </c>
      <c r="I169">
        <v>123</v>
      </c>
      <c r="J169">
        <v>142</v>
      </c>
      <c r="K169">
        <v>23</v>
      </c>
      <c r="L169">
        <v>315715.81498704199</v>
      </c>
      <c r="M169">
        <v>72934.423348833807</v>
      </c>
      <c r="N169">
        <v>21</v>
      </c>
      <c r="O169">
        <v>116</v>
      </c>
      <c r="P169">
        <v>25</v>
      </c>
      <c r="Q169">
        <v>56</v>
      </c>
      <c r="R169">
        <v>47</v>
      </c>
      <c r="S169">
        <v>13</v>
      </c>
      <c r="T169">
        <v>99</v>
      </c>
      <c r="U169">
        <v>24</v>
      </c>
      <c r="V169">
        <v>56</v>
      </c>
      <c r="W169">
        <v>35</v>
      </c>
      <c r="X169">
        <v>8</v>
      </c>
      <c r="Y169">
        <v>2</v>
      </c>
      <c r="Z169">
        <v>104793.986109819</v>
      </c>
      <c r="AA169">
        <v>26231.458749883699</v>
      </c>
      <c r="AB169">
        <v>18</v>
      </c>
      <c r="AC169">
        <v>172</v>
      </c>
      <c r="AD169">
        <v>41</v>
      </c>
      <c r="AE169">
        <v>67</v>
      </c>
      <c r="AF169">
        <v>95</v>
      </c>
      <c r="AG169">
        <v>10</v>
      </c>
      <c r="AH169">
        <v>170</v>
      </c>
      <c r="AI169">
        <v>40</v>
      </c>
      <c r="AJ169">
        <v>67</v>
      </c>
      <c r="AK169">
        <v>95</v>
      </c>
      <c r="AL169">
        <v>8</v>
      </c>
      <c r="AM169">
        <v>6</v>
      </c>
      <c r="AN169">
        <v>210921.828877222</v>
      </c>
      <c r="AO169">
        <v>46702.964598949999</v>
      </c>
      <c r="AP169">
        <v>3</v>
      </c>
      <c r="AQ169">
        <v>0.66038624999999995</v>
      </c>
      <c r="AR169">
        <v>-7.6172499999999893E-2</v>
      </c>
      <c r="AS169">
        <v>5.3568923611111101</v>
      </c>
      <c r="AT169">
        <v>-0.79457754629629596</v>
      </c>
      <c r="AU169">
        <v>57</v>
      </c>
      <c r="AV169">
        <v>2</v>
      </c>
      <c r="AW169">
        <v>6</v>
      </c>
      <c r="AX169" s="24">
        <f t="shared" si="8"/>
        <v>0.33019312499999998</v>
      </c>
      <c r="AY169" s="24">
        <f t="shared" si="9"/>
        <v>3.8086249999999947E-2</v>
      </c>
      <c r="AZ169" s="24">
        <f t="shared" si="10"/>
        <v>0.89281539351851835</v>
      </c>
      <c r="BA169" s="24">
        <f t="shared" si="11"/>
        <v>0.13242959104938265</v>
      </c>
    </row>
    <row r="170" spans="1:53" x14ac:dyDescent="0.25">
      <c r="A170">
        <v>20160902</v>
      </c>
      <c r="B170">
        <v>343</v>
      </c>
      <c r="C170">
        <v>69</v>
      </c>
      <c r="D170">
        <v>140</v>
      </c>
      <c r="E170">
        <v>181</v>
      </c>
      <c r="F170">
        <v>22</v>
      </c>
      <c r="G170">
        <v>301</v>
      </c>
      <c r="H170">
        <v>67</v>
      </c>
      <c r="I170">
        <v>140</v>
      </c>
      <c r="J170">
        <v>181</v>
      </c>
      <c r="K170">
        <v>22</v>
      </c>
      <c r="L170">
        <v>360039.75748895103</v>
      </c>
      <c r="M170">
        <v>79563.578174005597</v>
      </c>
      <c r="N170">
        <v>44</v>
      </c>
      <c r="O170">
        <v>125</v>
      </c>
      <c r="P170">
        <v>18</v>
      </c>
      <c r="Q170">
        <v>59</v>
      </c>
      <c r="R170">
        <v>58</v>
      </c>
      <c r="S170">
        <v>8</v>
      </c>
      <c r="T170">
        <v>85</v>
      </c>
      <c r="U170">
        <v>17</v>
      </c>
      <c r="V170">
        <v>59</v>
      </c>
      <c r="W170">
        <v>23</v>
      </c>
      <c r="X170">
        <v>3</v>
      </c>
      <c r="Y170">
        <v>2</v>
      </c>
      <c r="Z170">
        <v>138866.97449589401</v>
      </c>
      <c r="AA170">
        <v>26778.0277046304</v>
      </c>
      <c r="AB170">
        <v>41</v>
      </c>
      <c r="AC170">
        <v>218</v>
      </c>
      <c r="AD170">
        <v>51</v>
      </c>
      <c r="AE170">
        <v>81</v>
      </c>
      <c r="AF170">
        <v>123</v>
      </c>
      <c r="AG170">
        <v>14</v>
      </c>
      <c r="AH170">
        <v>216</v>
      </c>
      <c r="AI170">
        <v>50</v>
      </c>
      <c r="AJ170">
        <v>81</v>
      </c>
      <c r="AK170">
        <v>123</v>
      </c>
      <c r="AL170">
        <v>12</v>
      </c>
      <c r="AM170">
        <v>6</v>
      </c>
      <c r="AN170">
        <v>221172.782993056</v>
      </c>
      <c r="AO170">
        <v>52785.550469375099</v>
      </c>
      <c r="AP170">
        <v>3</v>
      </c>
      <c r="AQ170">
        <v>0.39329375</v>
      </c>
      <c r="AR170">
        <v>-0.1454375</v>
      </c>
      <c r="AS170">
        <v>6.5790277777777799</v>
      </c>
      <c r="AT170">
        <v>-0.94323495370370303</v>
      </c>
      <c r="AU170">
        <v>73</v>
      </c>
      <c r="AV170">
        <v>2</v>
      </c>
      <c r="AW170">
        <v>8</v>
      </c>
      <c r="AX170" s="24">
        <f t="shared" si="8"/>
        <v>0.196646875</v>
      </c>
      <c r="AY170" s="24">
        <f t="shared" si="9"/>
        <v>7.2718749999999999E-2</v>
      </c>
      <c r="AZ170" s="24">
        <f t="shared" si="10"/>
        <v>1.0965046296296299</v>
      </c>
      <c r="BA170" s="24">
        <f t="shared" si="11"/>
        <v>0.15720582561728383</v>
      </c>
    </row>
    <row r="171" spans="1:53" x14ac:dyDescent="0.25">
      <c r="A171">
        <v>20160905</v>
      </c>
      <c r="B171">
        <v>463</v>
      </c>
      <c r="C171">
        <v>95</v>
      </c>
      <c r="D171">
        <v>178</v>
      </c>
      <c r="E171">
        <v>199</v>
      </c>
      <c r="F171">
        <v>86</v>
      </c>
      <c r="G171">
        <v>428</v>
      </c>
      <c r="H171">
        <v>93</v>
      </c>
      <c r="I171">
        <v>178</v>
      </c>
      <c r="J171">
        <v>199</v>
      </c>
      <c r="K171">
        <v>86</v>
      </c>
      <c r="L171">
        <v>397323.38539804303</v>
      </c>
      <c r="M171">
        <v>103799.104685823</v>
      </c>
      <c r="N171">
        <v>37</v>
      </c>
      <c r="O171">
        <v>164</v>
      </c>
      <c r="P171">
        <v>19</v>
      </c>
      <c r="Q171">
        <v>75</v>
      </c>
      <c r="R171">
        <v>52</v>
      </c>
      <c r="S171">
        <v>37</v>
      </c>
      <c r="T171">
        <v>131</v>
      </c>
      <c r="U171">
        <v>18</v>
      </c>
      <c r="V171">
        <v>75</v>
      </c>
      <c r="W171">
        <v>24</v>
      </c>
      <c r="X171">
        <v>32</v>
      </c>
      <c r="Y171">
        <v>2</v>
      </c>
      <c r="Z171">
        <v>144154.73857853201</v>
      </c>
      <c r="AA171">
        <v>32893.926472067898</v>
      </c>
      <c r="AB171">
        <v>34</v>
      </c>
      <c r="AC171">
        <v>299</v>
      </c>
      <c r="AD171">
        <v>76</v>
      </c>
      <c r="AE171">
        <v>103</v>
      </c>
      <c r="AF171">
        <v>147</v>
      </c>
      <c r="AG171">
        <v>49</v>
      </c>
      <c r="AH171">
        <v>297</v>
      </c>
      <c r="AI171">
        <v>75</v>
      </c>
      <c r="AJ171">
        <v>103</v>
      </c>
      <c r="AK171">
        <v>147</v>
      </c>
      <c r="AL171">
        <v>47</v>
      </c>
      <c r="AM171">
        <v>6</v>
      </c>
      <c r="AN171">
        <v>253168.64681951</v>
      </c>
      <c r="AO171">
        <v>70905.178213755906</v>
      </c>
      <c r="AP171">
        <v>3</v>
      </c>
      <c r="AQ171">
        <v>0.32727624999999999</v>
      </c>
      <c r="AR171">
        <v>-1.3724999999999999E-2</v>
      </c>
      <c r="AS171">
        <v>11.8769155092592</v>
      </c>
      <c r="AT171">
        <v>-1.99119791666666</v>
      </c>
      <c r="AU171">
        <v>96</v>
      </c>
      <c r="AV171">
        <v>2</v>
      </c>
      <c r="AW171">
        <v>14</v>
      </c>
      <c r="AX171" s="24">
        <f t="shared" si="8"/>
        <v>0.163638125</v>
      </c>
      <c r="AY171" s="24">
        <f t="shared" si="9"/>
        <v>6.8624999999999997E-3</v>
      </c>
      <c r="AZ171" s="24">
        <f t="shared" si="10"/>
        <v>1.9794859182098667</v>
      </c>
      <c r="BA171" s="24">
        <f t="shared" si="11"/>
        <v>0.33186631944444334</v>
      </c>
    </row>
    <row r="172" spans="1:53" x14ac:dyDescent="0.25">
      <c r="A172">
        <v>20160906</v>
      </c>
      <c r="B172">
        <v>372</v>
      </c>
      <c r="C172">
        <v>90</v>
      </c>
      <c r="D172">
        <v>177</v>
      </c>
      <c r="E172">
        <v>175</v>
      </c>
      <c r="F172">
        <v>20</v>
      </c>
      <c r="G172">
        <v>365</v>
      </c>
      <c r="H172">
        <v>88</v>
      </c>
      <c r="I172">
        <v>177</v>
      </c>
      <c r="J172">
        <v>175</v>
      </c>
      <c r="K172">
        <v>20</v>
      </c>
      <c r="L172">
        <v>411543.848017396</v>
      </c>
      <c r="M172">
        <v>96438.9463215656</v>
      </c>
      <c r="N172">
        <v>9</v>
      </c>
      <c r="O172">
        <v>130</v>
      </c>
      <c r="P172">
        <v>20</v>
      </c>
      <c r="Q172">
        <v>76</v>
      </c>
      <c r="R172">
        <v>45</v>
      </c>
      <c r="S172">
        <v>9</v>
      </c>
      <c r="T172">
        <v>125</v>
      </c>
      <c r="U172">
        <v>19</v>
      </c>
      <c r="V172">
        <v>76</v>
      </c>
      <c r="W172">
        <v>45</v>
      </c>
      <c r="X172">
        <v>4</v>
      </c>
      <c r="Y172">
        <v>2</v>
      </c>
      <c r="Z172">
        <v>170449.733299566</v>
      </c>
      <c r="AA172">
        <v>34660.4759969609</v>
      </c>
      <c r="AB172">
        <v>6</v>
      </c>
      <c r="AC172">
        <v>242</v>
      </c>
      <c r="AD172">
        <v>70</v>
      </c>
      <c r="AE172">
        <v>101</v>
      </c>
      <c r="AF172">
        <v>130</v>
      </c>
      <c r="AG172">
        <v>11</v>
      </c>
      <c r="AH172">
        <v>240</v>
      </c>
      <c r="AI172">
        <v>69</v>
      </c>
      <c r="AJ172">
        <v>101</v>
      </c>
      <c r="AK172">
        <v>130</v>
      </c>
      <c r="AL172">
        <v>9</v>
      </c>
      <c r="AM172">
        <v>6</v>
      </c>
      <c r="AN172">
        <v>241094.11471782901</v>
      </c>
      <c r="AO172">
        <v>61778.470324604597</v>
      </c>
      <c r="AP172">
        <v>3</v>
      </c>
      <c r="AQ172">
        <v>0.33372499999999899</v>
      </c>
      <c r="AR172">
        <v>-7.8125E-3</v>
      </c>
      <c r="AS172">
        <v>8.1659664351851795</v>
      </c>
      <c r="AT172">
        <v>-2.5510706018518499</v>
      </c>
      <c r="AU172">
        <v>88</v>
      </c>
      <c r="AV172">
        <v>2</v>
      </c>
      <c r="AW172">
        <v>10</v>
      </c>
      <c r="AX172" s="24">
        <f t="shared" si="8"/>
        <v>0.1668624999999995</v>
      </c>
      <c r="AY172" s="24">
        <f t="shared" si="9"/>
        <v>3.90625E-3</v>
      </c>
      <c r="AZ172" s="24">
        <f t="shared" si="10"/>
        <v>1.3609944058641965</v>
      </c>
      <c r="BA172" s="24">
        <f t="shared" si="11"/>
        <v>0.425178433641975</v>
      </c>
    </row>
    <row r="173" spans="1:53" x14ac:dyDescent="0.25">
      <c r="A173">
        <v>20160907</v>
      </c>
      <c r="B173">
        <v>375</v>
      </c>
      <c r="C173">
        <v>87</v>
      </c>
      <c r="D173">
        <v>130</v>
      </c>
      <c r="E173">
        <v>185</v>
      </c>
      <c r="F173">
        <v>60</v>
      </c>
      <c r="G173">
        <v>351</v>
      </c>
      <c r="H173">
        <v>85</v>
      </c>
      <c r="I173">
        <v>130</v>
      </c>
      <c r="J173">
        <v>185</v>
      </c>
      <c r="K173">
        <v>60</v>
      </c>
      <c r="L173">
        <v>411651.75248145498</v>
      </c>
      <c r="M173">
        <v>94408.657723330907</v>
      </c>
      <c r="N173">
        <v>26</v>
      </c>
      <c r="O173">
        <v>133</v>
      </c>
      <c r="P173">
        <v>30</v>
      </c>
      <c r="Q173">
        <v>41</v>
      </c>
      <c r="R173">
        <v>58</v>
      </c>
      <c r="S173">
        <v>34</v>
      </c>
      <c r="T173">
        <v>111</v>
      </c>
      <c r="U173">
        <v>29</v>
      </c>
      <c r="V173">
        <v>41</v>
      </c>
      <c r="W173">
        <v>41</v>
      </c>
      <c r="X173">
        <v>29</v>
      </c>
      <c r="Y173">
        <v>2</v>
      </c>
      <c r="Z173">
        <v>176648.179089568</v>
      </c>
      <c r="AA173">
        <v>34738.336118061103</v>
      </c>
      <c r="AB173">
        <v>23</v>
      </c>
      <c r="AC173">
        <v>242</v>
      </c>
      <c r="AD173">
        <v>57</v>
      </c>
      <c r="AE173">
        <v>89</v>
      </c>
      <c r="AF173">
        <v>127</v>
      </c>
      <c r="AG173">
        <v>26</v>
      </c>
      <c r="AH173">
        <v>240</v>
      </c>
      <c r="AI173">
        <v>56</v>
      </c>
      <c r="AJ173">
        <v>89</v>
      </c>
      <c r="AK173">
        <v>127</v>
      </c>
      <c r="AL173">
        <v>24</v>
      </c>
      <c r="AM173">
        <v>6</v>
      </c>
      <c r="AN173">
        <v>235003.57339188599</v>
      </c>
      <c r="AO173">
        <v>59670.321605269797</v>
      </c>
      <c r="AP173">
        <v>3</v>
      </c>
      <c r="AQ173">
        <v>0.21510124999999999</v>
      </c>
      <c r="AR173">
        <v>-0.16544500000000001</v>
      </c>
      <c r="AS173">
        <v>8.4533796296296195</v>
      </c>
      <c r="AT173">
        <v>-1.201875</v>
      </c>
      <c r="AU173">
        <v>92</v>
      </c>
      <c r="AV173">
        <v>2</v>
      </c>
      <c r="AW173">
        <v>10</v>
      </c>
      <c r="AX173" s="24">
        <f t="shared" si="8"/>
        <v>0.107550625</v>
      </c>
      <c r="AY173" s="24">
        <f t="shared" si="9"/>
        <v>8.2722500000000004E-2</v>
      </c>
      <c r="AZ173" s="24">
        <f t="shared" si="10"/>
        <v>1.4088966049382698</v>
      </c>
      <c r="BA173" s="24">
        <f t="shared" si="11"/>
        <v>0.2003125</v>
      </c>
    </row>
    <row r="174" spans="1:53" x14ac:dyDescent="0.25">
      <c r="A174">
        <v>20160908</v>
      </c>
      <c r="B174">
        <v>414</v>
      </c>
      <c r="C174">
        <v>83</v>
      </c>
      <c r="D174">
        <v>156</v>
      </c>
      <c r="E174">
        <v>209</v>
      </c>
      <c r="F174">
        <v>49</v>
      </c>
      <c r="G174">
        <v>407</v>
      </c>
      <c r="H174">
        <v>81</v>
      </c>
      <c r="I174">
        <v>156</v>
      </c>
      <c r="J174">
        <v>209</v>
      </c>
      <c r="K174">
        <v>49</v>
      </c>
      <c r="L174">
        <v>500703.96779385</v>
      </c>
      <c r="M174">
        <v>109143.357101446</v>
      </c>
      <c r="N174">
        <v>9</v>
      </c>
      <c r="O174">
        <v>138</v>
      </c>
      <c r="P174">
        <v>23</v>
      </c>
      <c r="Q174">
        <v>71</v>
      </c>
      <c r="R174">
        <v>47</v>
      </c>
      <c r="S174">
        <v>20</v>
      </c>
      <c r="T174">
        <v>133</v>
      </c>
      <c r="U174">
        <v>22</v>
      </c>
      <c r="V174">
        <v>71</v>
      </c>
      <c r="W174">
        <v>47</v>
      </c>
      <c r="X174">
        <v>15</v>
      </c>
      <c r="Y174">
        <v>2</v>
      </c>
      <c r="Z174">
        <v>190819.90534778399</v>
      </c>
      <c r="AA174">
        <v>37813.791481300497</v>
      </c>
      <c r="AB174">
        <v>6</v>
      </c>
      <c r="AC174">
        <v>276</v>
      </c>
      <c r="AD174">
        <v>60</v>
      </c>
      <c r="AE174">
        <v>85</v>
      </c>
      <c r="AF174">
        <v>162</v>
      </c>
      <c r="AG174">
        <v>29</v>
      </c>
      <c r="AH174">
        <v>274</v>
      </c>
      <c r="AI174">
        <v>59</v>
      </c>
      <c r="AJ174">
        <v>85</v>
      </c>
      <c r="AK174">
        <v>162</v>
      </c>
      <c r="AL174">
        <v>27</v>
      </c>
      <c r="AM174">
        <v>6</v>
      </c>
      <c r="AN174">
        <v>309884.062446066</v>
      </c>
      <c r="AO174">
        <v>71329.565620145906</v>
      </c>
      <c r="AP174">
        <v>3</v>
      </c>
      <c r="AQ174">
        <v>0.62753625000000002</v>
      </c>
      <c r="AR174">
        <v>-3.5400000000000001E-2</v>
      </c>
      <c r="AS174">
        <v>11.9345949074074</v>
      </c>
      <c r="AT174">
        <v>-0.96271412037036996</v>
      </c>
      <c r="AU174">
        <v>82</v>
      </c>
      <c r="AV174">
        <v>2</v>
      </c>
      <c r="AW174">
        <v>14</v>
      </c>
      <c r="AX174" s="24">
        <f t="shared" si="8"/>
        <v>0.31376812500000001</v>
      </c>
      <c r="AY174" s="24">
        <f t="shared" si="9"/>
        <v>1.77E-2</v>
      </c>
      <c r="AZ174" s="24">
        <f t="shared" si="10"/>
        <v>1.9890991512345666</v>
      </c>
      <c r="BA174" s="24">
        <f t="shared" si="11"/>
        <v>0.16045235339506167</v>
      </c>
    </row>
    <row r="175" spans="1:53" x14ac:dyDescent="0.25">
      <c r="A175">
        <v>20160909</v>
      </c>
      <c r="B175">
        <v>356</v>
      </c>
      <c r="C175">
        <v>86</v>
      </c>
      <c r="D175">
        <v>137</v>
      </c>
      <c r="E175">
        <v>180</v>
      </c>
      <c r="F175">
        <v>39</v>
      </c>
      <c r="G175">
        <v>348</v>
      </c>
      <c r="H175">
        <v>84</v>
      </c>
      <c r="I175">
        <v>137</v>
      </c>
      <c r="J175">
        <v>180</v>
      </c>
      <c r="K175">
        <v>39</v>
      </c>
      <c r="L175">
        <v>419899.78536693502</v>
      </c>
      <c r="M175">
        <v>94430.980683024201</v>
      </c>
      <c r="N175">
        <v>10</v>
      </c>
      <c r="O175">
        <v>104</v>
      </c>
      <c r="P175">
        <v>23</v>
      </c>
      <c r="Q175">
        <v>51</v>
      </c>
      <c r="R175">
        <v>39</v>
      </c>
      <c r="S175">
        <v>14</v>
      </c>
      <c r="T175">
        <v>98</v>
      </c>
      <c r="U175">
        <v>22</v>
      </c>
      <c r="V175">
        <v>51</v>
      </c>
      <c r="W175">
        <v>38</v>
      </c>
      <c r="X175">
        <v>9</v>
      </c>
      <c r="Y175">
        <v>2</v>
      </c>
      <c r="Z175">
        <v>129643.034967029</v>
      </c>
      <c r="AA175">
        <v>28107.873147032598</v>
      </c>
      <c r="AB175">
        <v>7</v>
      </c>
      <c r="AC175">
        <v>252</v>
      </c>
      <c r="AD175">
        <v>63</v>
      </c>
      <c r="AE175">
        <v>86</v>
      </c>
      <c r="AF175">
        <v>141</v>
      </c>
      <c r="AG175">
        <v>25</v>
      </c>
      <c r="AH175">
        <v>250</v>
      </c>
      <c r="AI175">
        <v>62</v>
      </c>
      <c r="AJ175">
        <v>86</v>
      </c>
      <c r="AK175">
        <v>141</v>
      </c>
      <c r="AL175">
        <v>23</v>
      </c>
      <c r="AM175">
        <v>6</v>
      </c>
      <c r="AN175">
        <v>290256.75039990601</v>
      </c>
      <c r="AO175">
        <v>66323.107535991498</v>
      </c>
      <c r="AP175">
        <v>3</v>
      </c>
      <c r="AQ175">
        <v>0.26114999999999999</v>
      </c>
      <c r="AR175">
        <v>-1.4775E-2</v>
      </c>
      <c r="AS175">
        <v>6.6430787037036998</v>
      </c>
      <c r="AT175">
        <v>-2.5389293981481398</v>
      </c>
      <c r="AU175">
        <v>76</v>
      </c>
      <c r="AV175">
        <v>2</v>
      </c>
      <c r="AW175">
        <v>8</v>
      </c>
      <c r="AX175" s="24">
        <f t="shared" si="8"/>
        <v>0.130575</v>
      </c>
      <c r="AY175" s="24">
        <f t="shared" si="9"/>
        <v>7.3875E-3</v>
      </c>
      <c r="AZ175" s="24">
        <f t="shared" si="10"/>
        <v>1.1071797839506166</v>
      </c>
      <c r="BA175" s="24">
        <f t="shared" si="11"/>
        <v>0.42315489969135661</v>
      </c>
    </row>
    <row r="176" spans="1:53" x14ac:dyDescent="0.25">
      <c r="A176">
        <v>20160912</v>
      </c>
      <c r="B176">
        <v>438</v>
      </c>
      <c r="C176">
        <v>108</v>
      </c>
      <c r="D176">
        <v>192</v>
      </c>
      <c r="E176">
        <v>184</v>
      </c>
      <c r="F176">
        <v>62</v>
      </c>
      <c r="G176">
        <v>392</v>
      </c>
      <c r="H176">
        <v>106</v>
      </c>
      <c r="I176">
        <v>192</v>
      </c>
      <c r="J176">
        <v>184</v>
      </c>
      <c r="K176">
        <v>62</v>
      </c>
      <c r="L176">
        <v>434955.78108777502</v>
      </c>
      <c r="M176">
        <v>103826.020297899</v>
      </c>
      <c r="N176">
        <v>48</v>
      </c>
      <c r="O176">
        <v>132</v>
      </c>
      <c r="P176">
        <v>36</v>
      </c>
      <c r="Q176">
        <v>53</v>
      </c>
      <c r="R176">
        <v>59</v>
      </c>
      <c r="S176">
        <v>20</v>
      </c>
      <c r="T176">
        <v>91</v>
      </c>
      <c r="U176">
        <v>35</v>
      </c>
      <c r="V176">
        <v>53</v>
      </c>
      <c r="W176">
        <v>23</v>
      </c>
      <c r="X176">
        <v>15</v>
      </c>
      <c r="Y176">
        <v>2</v>
      </c>
      <c r="Z176">
        <v>178797.58168263501</v>
      </c>
      <c r="AA176">
        <v>33251.782351437098</v>
      </c>
      <c r="AB176">
        <v>42</v>
      </c>
      <c r="AC176">
        <v>306</v>
      </c>
      <c r="AD176">
        <v>72</v>
      </c>
      <c r="AE176">
        <v>139</v>
      </c>
      <c r="AF176">
        <v>125</v>
      </c>
      <c r="AG176">
        <v>42</v>
      </c>
      <c r="AH176">
        <v>301</v>
      </c>
      <c r="AI176">
        <v>71</v>
      </c>
      <c r="AJ176">
        <v>139</v>
      </c>
      <c r="AK176">
        <v>122</v>
      </c>
      <c r="AL176">
        <v>40</v>
      </c>
      <c r="AM176">
        <v>6</v>
      </c>
      <c r="AN176">
        <v>256158.19940513899</v>
      </c>
      <c r="AO176">
        <v>70574.237946462497</v>
      </c>
      <c r="AP176">
        <v>6</v>
      </c>
      <c r="AQ176">
        <v>0.28489124999999998</v>
      </c>
      <c r="AR176">
        <v>-3.6247500000000002E-2</v>
      </c>
      <c r="AS176">
        <v>8.3635995370370306</v>
      </c>
      <c r="AT176">
        <v>-2.4166724537037001</v>
      </c>
      <c r="AU176">
        <v>91</v>
      </c>
      <c r="AV176">
        <v>2</v>
      </c>
      <c r="AW176">
        <v>9</v>
      </c>
      <c r="AX176" s="24">
        <f t="shared" si="8"/>
        <v>0.14244562499999999</v>
      </c>
      <c r="AY176" s="24">
        <f t="shared" si="9"/>
        <v>1.8123750000000001E-2</v>
      </c>
      <c r="AZ176" s="24">
        <f t="shared" si="10"/>
        <v>1.3939332561728384</v>
      </c>
      <c r="BA176" s="24">
        <f t="shared" si="11"/>
        <v>0.40277874228395</v>
      </c>
    </row>
    <row r="177" spans="1:53" x14ac:dyDescent="0.25">
      <c r="A177">
        <v>20160913</v>
      </c>
      <c r="B177">
        <v>393</v>
      </c>
      <c r="C177">
        <v>89</v>
      </c>
      <c r="D177">
        <v>183</v>
      </c>
      <c r="E177">
        <v>171</v>
      </c>
      <c r="F177">
        <v>39</v>
      </c>
      <c r="G177">
        <v>370</v>
      </c>
      <c r="H177">
        <v>87</v>
      </c>
      <c r="I177">
        <v>183</v>
      </c>
      <c r="J177">
        <v>171</v>
      </c>
      <c r="K177">
        <v>39</v>
      </c>
      <c r="L177">
        <v>369560.31054873602</v>
      </c>
      <c r="M177">
        <v>91100.427949386198</v>
      </c>
      <c r="N177">
        <v>25</v>
      </c>
      <c r="O177">
        <v>129</v>
      </c>
      <c r="P177">
        <v>23</v>
      </c>
      <c r="Q177">
        <v>71</v>
      </c>
      <c r="R177">
        <v>42</v>
      </c>
      <c r="S177">
        <v>16</v>
      </c>
      <c r="T177">
        <v>108</v>
      </c>
      <c r="U177">
        <v>22</v>
      </c>
      <c r="V177">
        <v>71</v>
      </c>
      <c r="W177">
        <v>26</v>
      </c>
      <c r="X177">
        <v>11</v>
      </c>
      <c r="Y177">
        <v>2</v>
      </c>
      <c r="Z177">
        <v>154636.56120034499</v>
      </c>
      <c r="AA177">
        <v>31557.290508031001</v>
      </c>
      <c r="AB177">
        <v>22</v>
      </c>
      <c r="AC177">
        <v>264</v>
      </c>
      <c r="AD177">
        <v>66</v>
      </c>
      <c r="AE177">
        <v>112</v>
      </c>
      <c r="AF177">
        <v>129</v>
      </c>
      <c r="AG177">
        <v>23</v>
      </c>
      <c r="AH177">
        <v>262</v>
      </c>
      <c r="AI177">
        <v>65</v>
      </c>
      <c r="AJ177">
        <v>112</v>
      </c>
      <c r="AK177">
        <v>129</v>
      </c>
      <c r="AL177">
        <v>21</v>
      </c>
      <c r="AM177">
        <v>6</v>
      </c>
      <c r="AN177">
        <v>214923.74934839</v>
      </c>
      <c r="AO177">
        <v>59543.137441355102</v>
      </c>
      <c r="AP177">
        <v>3</v>
      </c>
      <c r="AQ177">
        <v>0.35286250000000002</v>
      </c>
      <c r="AR177">
        <v>-5.0197499999999902E-2</v>
      </c>
      <c r="AS177">
        <v>6.6910127314814796</v>
      </c>
      <c r="AT177">
        <v>-1.96472222222222</v>
      </c>
      <c r="AU177">
        <v>76</v>
      </c>
      <c r="AV177">
        <v>2</v>
      </c>
      <c r="AW177">
        <v>8</v>
      </c>
      <c r="AX177" s="24">
        <f t="shared" si="8"/>
        <v>0.17643125000000001</v>
      </c>
      <c r="AY177" s="24">
        <f t="shared" si="9"/>
        <v>2.5098749999999951E-2</v>
      </c>
      <c r="AZ177" s="24">
        <f t="shared" si="10"/>
        <v>1.1151687885802466</v>
      </c>
      <c r="BA177" s="24">
        <f t="shared" si="11"/>
        <v>0.32745370370370336</v>
      </c>
    </row>
    <row r="178" spans="1:53" x14ac:dyDescent="0.25">
      <c r="A178">
        <v>20160914</v>
      </c>
      <c r="B178">
        <v>448</v>
      </c>
      <c r="C178">
        <v>105</v>
      </c>
      <c r="D178">
        <v>167</v>
      </c>
      <c r="E178">
        <v>225</v>
      </c>
      <c r="F178">
        <v>56</v>
      </c>
      <c r="G178">
        <v>410</v>
      </c>
      <c r="H178">
        <v>103</v>
      </c>
      <c r="I178">
        <v>167</v>
      </c>
      <c r="J178">
        <v>225</v>
      </c>
      <c r="K178">
        <v>56</v>
      </c>
      <c r="L178">
        <v>434398.797533634</v>
      </c>
      <c r="M178">
        <v>103895.891778027</v>
      </c>
      <c r="N178">
        <v>40</v>
      </c>
      <c r="O178">
        <v>156</v>
      </c>
      <c r="P178">
        <v>33</v>
      </c>
      <c r="Q178">
        <v>65</v>
      </c>
      <c r="R178">
        <v>63</v>
      </c>
      <c r="S178">
        <v>28</v>
      </c>
      <c r="T178">
        <v>120</v>
      </c>
      <c r="U178">
        <v>32</v>
      </c>
      <c r="V178">
        <v>65</v>
      </c>
      <c r="W178">
        <v>32</v>
      </c>
      <c r="X178">
        <v>23</v>
      </c>
      <c r="Y178">
        <v>2</v>
      </c>
      <c r="Z178">
        <v>177884.77458686099</v>
      </c>
      <c r="AA178">
        <v>36289.629712817499</v>
      </c>
      <c r="AB178">
        <v>37</v>
      </c>
      <c r="AC178">
        <v>292</v>
      </c>
      <c r="AD178">
        <v>72</v>
      </c>
      <c r="AE178">
        <v>102</v>
      </c>
      <c r="AF178">
        <v>162</v>
      </c>
      <c r="AG178">
        <v>28</v>
      </c>
      <c r="AH178">
        <v>290</v>
      </c>
      <c r="AI178">
        <v>71</v>
      </c>
      <c r="AJ178">
        <v>102</v>
      </c>
      <c r="AK178">
        <v>162</v>
      </c>
      <c r="AL178">
        <v>26</v>
      </c>
      <c r="AM178">
        <v>6</v>
      </c>
      <c r="AN178">
        <v>256514.02294677199</v>
      </c>
      <c r="AO178">
        <v>67606.262065209507</v>
      </c>
      <c r="AP178">
        <v>3</v>
      </c>
      <c r="AQ178">
        <v>0.37733499999999998</v>
      </c>
      <c r="AR178">
        <v>-0.12468</v>
      </c>
      <c r="AS178">
        <v>8.6438541666666708</v>
      </c>
      <c r="AT178">
        <v>-1.5645717592592501</v>
      </c>
      <c r="AU178">
        <v>107</v>
      </c>
      <c r="AV178">
        <v>2</v>
      </c>
      <c r="AW178">
        <v>10</v>
      </c>
      <c r="AX178" s="24">
        <f t="shared" si="8"/>
        <v>0.18866749999999999</v>
      </c>
      <c r="AY178" s="24">
        <f t="shared" si="9"/>
        <v>6.234E-2</v>
      </c>
      <c r="AZ178" s="24">
        <f t="shared" si="10"/>
        <v>1.4406423611111119</v>
      </c>
      <c r="BA178" s="24">
        <f t="shared" si="11"/>
        <v>0.26076195987654166</v>
      </c>
    </row>
    <row r="179" spans="1:53" x14ac:dyDescent="0.25">
      <c r="A179">
        <v>20160915</v>
      </c>
      <c r="B179">
        <v>475</v>
      </c>
      <c r="C179">
        <v>114</v>
      </c>
      <c r="D179">
        <v>225</v>
      </c>
      <c r="E179">
        <v>205</v>
      </c>
      <c r="F179">
        <v>45</v>
      </c>
      <c r="G179">
        <v>468</v>
      </c>
      <c r="H179">
        <v>112</v>
      </c>
      <c r="I179">
        <v>225</v>
      </c>
      <c r="J179">
        <v>205</v>
      </c>
      <c r="K179">
        <v>45</v>
      </c>
      <c r="L179">
        <v>460327.52709006303</v>
      </c>
      <c r="M179">
        <v>116189.47743810499</v>
      </c>
      <c r="N179">
        <v>9</v>
      </c>
      <c r="O179">
        <v>175</v>
      </c>
      <c r="P179">
        <v>33</v>
      </c>
      <c r="Q179">
        <v>98</v>
      </c>
      <c r="R179">
        <v>54</v>
      </c>
      <c r="S179">
        <v>23</v>
      </c>
      <c r="T179">
        <v>170</v>
      </c>
      <c r="U179">
        <v>32</v>
      </c>
      <c r="V179">
        <v>98</v>
      </c>
      <c r="W179">
        <v>54</v>
      </c>
      <c r="X179">
        <v>18</v>
      </c>
      <c r="Y179">
        <v>3</v>
      </c>
      <c r="Z179">
        <v>212743.920565829</v>
      </c>
      <c r="AA179">
        <v>45546.952850924601</v>
      </c>
      <c r="AB179">
        <v>6</v>
      </c>
      <c r="AC179">
        <v>300</v>
      </c>
      <c r="AD179">
        <v>81</v>
      </c>
      <c r="AE179">
        <v>127</v>
      </c>
      <c r="AF179">
        <v>151</v>
      </c>
      <c r="AG179">
        <v>22</v>
      </c>
      <c r="AH179">
        <v>298</v>
      </c>
      <c r="AI179">
        <v>80</v>
      </c>
      <c r="AJ179">
        <v>127</v>
      </c>
      <c r="AK179">
        <v>151</v>
      </c>
      <c r="AL179">
        <v>20</v>
      </c>
      <c r="AM179">
        <v>6</v>
      </c>
      <c r="AN179">
        <v>247583.60652423301</v>
      </c>
      <c r="AO179">
        <v>70642.524587181004</v>
      </c>
      <c r="AP179">
        <v>3</v>
      </c>
      <c r="AQ179">
        <v>0.97492875000000001</v>
      </c>
      <c r="AR179">
        <v>-0.17444999999999999</v>
      </c>
      <c r="AS179">
        <v>8.5542708333333302</v>
      </c>
      <c r="AT179">
        <v>-1.8214583333333301</v>
      </c>
      <c r="AU179">
        <v>96</v>
      </c>
      <c r="AV179">
        <v>3</v>
      </c>
      <c r="AW179">
        <v>10</v>
      </c>
      <c r="AX179" s="24">
        <f t="shared" si="8"/>
        <v>0.32497625000000002</v>
      </c>
      <c r="AY179" s="24">
        <f t="shared" si="9"/>
        <v>5.815E-2</v>
      </c>
      <c r="AZ179" s="24">
        <f t="shared" si="10"/>
        <v>1.4257118055555551</v>
      </c>
      <c r="BA179" s="24">
        <f t="shared" si="11"/>
        <v>0.30357638888888833</v>
      </c>
    </row>
    <row r="180" spans="1:53" x14ac:dyDescent="0.25">
      <c r="A180">
        <v>20160916</v>
      </c>
      <c r="B180">
        <v>496</v>
      </c>
      <c r="C180">
        <v>103</v>
      </c>
      <c r="D180">
        <v>178</v>
      </c>
      <c r="E180">
        <v>248</v>
      </c>
      <c r="F180">
        <v>70</v>
      </c>
      <c r="G180">
        <v>459</v>
      </c>
      <c r="H180">
        <v>101</v>
      </c>
      <c r="I180">
        <v>178</v>
      </c>
      <c r="J180">
        <v>248</v>
      </c>
      <c r="K180">
        <v>70</v>
      </c>
      <c r="L180">
        <v>582122.89095778496</v>
      </c>
      <c r="M180">
        <v>126431.0601862</v>
      </c>
      <c r="N180">
        <v>39</v>
      </c>
      <c r="O180">
        <v>159</v>
      </c>
      <c r="P180">
        <v>26</v>
      </c>
      <c r="Q180">
        <v>54</v>
      </c>
      <c r="R180">
        <v>71</v>
      </c>
      <c r="S180">
        <v>34</v>
      </c>
      <c r="T180">
        <v>124</v>
      </c>
      <c r="U180">
        <v>25</v>
      </c>
      <c r="V180">
        <v>54</v>
      </c>
      <c r="W180">
        <v>41</v>
      </c>
      <c r="X180">
        <v>29</v>
      </c>
      <c r="Y180">
        <v>2</v>
      </c>
      <c r="Z180">
        <v>159796.12793016399</v>
      </c>
      <c r="AA180">
        <v>34301.6515137147</v>
      </c>
      <c r="AB180">
        <v>36</v>
      </c>
      <c r="AC180">
        <v>337</v>
      </c>
      <c r="AD180">
        <v>77</v>
      </c>
      <c r="AE180">
        <v>124</v>
      </c>
      <c r="AF180">
        <v>177</v>
      </c>
      <c r="AG180">
        <v>36</v>
      </c>
      <c r="AH180">
        <v>335</v>
      </c>
      <c r="AI180">
        <v>76</v>
      </c>
      <c r="AJ180">
        <v>124</v>
      </c>
      <c r="AK180">
        <v>177</v>
      </c>
      <c r="AL180">
        <v>34</v>
      </c>
      <c r="AM180">
        <v>6</v>
      </c>
      <c r="AN180">
        <v>422326.76302762103</v>
      </c>
      <c r="AO180">
        <v>92129.408672485806</v>
      </c>
      <c r="AP180">
        <v>3</v>
      </c>
      <c r="AQ180">
        <v>0.81673999999999902</v>
      </c>
      <c r="AR180">
        <v>-5.7362499999999997E-2</v>
      </c>
      <c r="AS180">
        <v>7.8317361111111001</v>
      </c>
      <c r="AT180">
        <v>-1.32759259259259</v>
      </c>
      <c r="AU180">
        <v>107</v>
      </c>
      <c r="AV180">
        <v>2</v>
      </c>
      <c r="AW180">
        <v>10</v>
      </c>
      <c r="AX180" s="24">
        <f t="shared" si="8"/>
        <v>0.40836999999999951</v>
      </c>
      <c r="AY180" s="24">
        <f t="shared" si="9"/>
        <v>2.8681249999999998E-2</v>
      </c>
      <c r="AZ180" s="24">
        <f t="shared" si="10"/>
        <v>1.30528935185185</v>
      </c>
      <c r="BA180" s="24">
        <f t="shared" si="11"/>
        <v>0.22126543209876501</v>
      </c>
    </row>
    <row r="181" spans="1:53" x14ac:dyDescent="0.25">
      <c r="A181">
        <v>20160919</v>
      </c>
      <c r="B181">
        <v>502</v>
      </c>
      <c r="C181">
        <v>117</v>
      </c>
      <c r="D181">
        <v>255</v>
      </c>
      <c r="E181">
        <v>208</v>
      </c>
      <c r="F181">
        <v>39</v>
      </c>
      <c r="G181">
        <v>495</v>
      </c>
      <c r="H181">
        <v>115</v>
      </c>
      <c r="I181">
        <v>255</v>
      </c>
      <c r="J181">
        <v>208</v>
      </c>
      <c r="K181">
        <v>39</v>
      </c>
      <c r="L181">
        <v>414743.52228430001</v>
      </c>
      <c r="M181">
        <v>113886.91700558701</v>
      </c>
      <c r="N181">
        <v>9</v>
      </c>
      <c r="O181">
        <v>188</v>
      </c>
      <c r="P181">
        <v>29</v>
      </c>
      <c r="Q181">
        <v>110</v>
      </c>
      <c r="R181">
        <v>59</v>
      </c>
      <c r="S181">
        <v>19</v>
      </c>
      <c r="T181">
        <v>183</v>
      </c>
      <c r="U181">
        <v>28</v>
      </c>
      <c r="V181">
        <v>110</v>
      </c>
      <c r="W181">
        <v>59</v>
      </c>
      <c r="X181">
        <v>14</v>
      </c>
      <c r="Y181">
        <v>3</v>
      </c>
      <c r="Z181">
        <v>166170.44462249201</v>
      </c>
      <c r="AA181">
        <v>42435.340016024304</v>
      </c>
      <c r="AB181">
        <v>6</v>
      </c>
      <c r="AC181">
        <v>314</v>
      </c>
      <c r="AD181">
        <v>88</v>
      </c>
      <c r="AE181">
        <v>145</v>
      </c>
      <c r="AF181">
        <v>149</v>
      </c>
      <c r="AG181">
        <v>20</v>
      </c>
      <c r="AH181">
        <v>312</v>
      </c>
      <c r="AI181">
        <v>87</v>
      </c>
      <c r="AJ181">
        <v>145</v>
      </c>
      <c r="AK181">
        <v>149</v>
      </c>
      <c r="AL181">
        <v>18</v>
      </c>
      <c r="AM181">
        <v>6</v>
      </c>
      <c r="AN181">
        <v>248573.077661808</v>
      </c>
      <c r="AO181">
        <v>71451.576989562702</v>
      </c>
      <c r="AP181">
        <v>3</v>
      </c>
      <c r="AQ181">
        <v>0.66388499999999995</v>
      </c>
      <c r="AR181">
        <v>-6.3292500000000002E-2</v>
      </c>
      <c r="AS181">
        <v>8.5765162037037008</v>
      </c>
      <c r="AT181">
        <v>-3.21794560185185</v>
      </c>
      <c r="AU181">
        <v>96</v>
      </c>
      <c r="AV181">
        <v>3</v>
      </c>
      <c r="AW181">
        <v>10</v>
      </c>
      <c r="AX181" s="24">
        <f t="shared" si="8"/>
        <v>0.22129499999999999</v>
      </c>
      <c r="AY181" s="24">
        <f t="shared" si="9"/>
        <v>2.1097500000000002E-2</v>
      </c>
      <c r="AZ181" s="24">
        <f t="shared" si="10"/>
        <v>1.4294193672839501</v>
      </c>
      <c r="BA181" s="24">
        <f t="shared" si="11"/>
        <v>0.53632426697530833</v>
      </c>
    </row>
    <row r="182" spans="1:53" x14ac:dyDescent="0.25">
      <c r="A182">
        <v>20160920</v>
      </c>
      <c r="B182">
        <v>446</v>
      </c>
      <c r="C182">
        <v>100</v>
      </c>
      <c r="D182">
        <v>160</v>
      </c>
      <c r="E182">
        <v>239</v>
      </c>
      <c r="F182">
        <v>47</v>
      </c>
      <c r="G182">
        <v>439</v>
      </c>
      <c r="H182">
        <v>98</v>
      </c>
      <c r="I182">
        <v>160</v>
      </c>
      <c r="J182">
        <v>239</v>
      </c>
      <c r="K182">
        <v>47</v>
      </c>
      <c r="L182">
        <v>481407.87926449598</v>
      </c>
      <c r="M182">
        <v>112686.709133804</v>
      </c>
      <c r="N182">
        <v>9</v>
      </c>
      <c r="O182">
        <v>174</v>
      </c>
      <c r="P182">
        <v>25</v>
      </c>
      <c r="Q182">
        <v>60</v>
      </c>
      <c r="R182">
        <v>80</v>
      </c>
      <c r="S182">
        <v>34</v>
      </c>
      <c r="T182">
        <v>169</v>
      </c>
      <c r="U182">
        <v>24</v>
      </c>
      <c r="V182">
        <v>60</v>
      </c>
      <c r="W182">
        <v>80</v>
      </c>
      <c r="X182">
        <v>29</v>
      </c>
      <c r="Y182">
        <v>3</v>
      </c>
      <c r="Z182">
        <v>225003.72139098699</v>
      </c>
      <c r="AA182">
        <v>45570.334925188799</v>
      </c>
      <c r="AB182">
        <v>6</v>
      </c>
      <c r="AC182">
        <v>272</v>
      </c>
      <c r="AD182">
        <v>75</v>
      </c>
      <c r="AE182">
        <v>100</v>
      </c>
      <c r="AF182">
        <v>159</v>
      </c>
      <c r="AG182">
        <v>13</v>
      </c>
      <c r="AH182">
        <v>270</v>
      </c>
      <c r="AI182">
        <v>74</v>
      </c>
      <c r="AJ182">
        <v>100</v>
      </c>
      <c r="AK182">
        <v>159</v>
      </c>
      <c r="AL182">
        <v>11</v>
      </c>
      <c r="AM182">
        <v>6</v>
      </c>
      <c r="AN182">
        <v>256404.15787350899</v>
      </c>
      <c r="AO182">
        <v>67116.374208615802</v>
      </c>
      <c r="AP182">
        <v>3</v>
      </c>
      <c r="AQ182">
        <v>1.6249262499999999</v>
      </c>
      <c r="AR182">
        <v>-6.7174999999999999E-2</v>
      </c>
      <c r="AS182">
        <v>6.2502256944444401</v>
      </c>
      <c r="AT182">
        <v>-2.2019965277777702</v>
      </c>
      <c r="AU182">
        <v>110</v>
      </c>
      <c r="AV182">
        <v>3</v>
      </c>
      <c r="AW182">
        <v>8</v>
      </c>
      <c r="AX182" s="24">
        <f t="shared" si="8"/>
        <v>0.5416420833333333</v>
      </c>
      <c r="AY182" s="24">
        <f t="shared" si="9"/>
        <v>2.2391666666666667E-2</v>
      </c>
      <c r="AZ182" s="24">
        <f t="shared" si="10"/>
        <v>1.0417042824074068</v>
      </c>
      <c r="BA182" s="24">
        <f t="shared" si="11"/>
        <v>0.36699942129629504</v>
      </c>
    </row>
    <row r="183" spans="1:53" x14ac:dyDescent="0.25">
      <c r="A183">
        <v>20160921</v>
      </c>
      <c r="B183">
        <v>457</v>
      </c>
      <c r="C183">
        <v>109</v>
      </c>
      <c r="D183">
        <v>110</v>
      </c>
      <c r="E183">
        <v>288</v>
      </c>
      <c r="F183">
        <v>59</v>
      </c>
      <c r="G183">
        <v>404</v>
      </c>
      <c r="H183">
        <v>107</v>
      </c>
      <c r="I183">
        <v>110</v>
      </c>
      <c r="J183">
        <v>288</v>
      </c>
      <c r="K183">
        <v>59</v>
      </c>
      <c r="L183">
        <v>440824.70473955601</v>
      </c>
      <c r="M183">
        <v>106034.22342656</v>
      </c>
      <c r="N183">
        <v>55</v>
      </c>
      <c r="O183">
        <v>152</v>
      </c>
      <c r="P183">
        <v>32</v>
      </c>
      <c r="Q183">
        <v>44</v>
      </c>
      <c r="R183">
        <v>85</v>
      </c>
      <c r="S183">
        <v>23</v>
      </c>
      <c r="T183">
        <v>101</v>
      </c>
      <c r="U183">
        <v>31</v>
      </c>
      <c r="V183">
        <v>44</v>
      </c>
      <c r="W183">
        <v>39</v>
      </c>
      <c r="X183">
        <v>18</v>
      </c>
      <c r="Y183">
        <v>2</v>
      </c>
      <c r="Z183">
        <v>169900.92769456599</v>
      </c>
      <c r="AA183">
        <v>33171.083492510901</v>
      </c>
      <c r="AB183">
        <v>52</v>
      </c>
      <c r="AC183">
        <v>305</v>
      </c>
      <c r="AD183">
        <v>77</v>
      </c>
      <c r="AE183">
        <v>66</v>
      </c>
      <c r="AF183">
        <v>203</v>
      </c>
      <c r="AG183">
        <v>36</v>
      </c>
      <c r="AH183">
        <v>303</v>
      </c>
      <c r="AI183">
        <v>76</v>
      </c>
      <c r="AJ183">
        <v>66</v>
      </c>
      <c r="AK183">
        <v>203</v>
      </c>
      <c r="AL183">
        <v>34</v>
      </c>
      <c r="AM183">
        <v>6</v>
      </c>
      <c r="AN183">
        <v>270923.77704498998</v>
      </c>
      <c r="AO183">
        <v>72863.139934049104</v>
      </c>
      <c r="AP183">
        <v>3</v>
      </c>
      <c r="AQ183">
        <v>0.29594999999999999</v>
      </c>
      <c r="AR183">
        <v>-4.0021250000000001E-2</v>
      </c>
      <c r="AS183">
        <v>8.0345949074073992</v>
      </c>
      <c r="AT183">
        <v>-1.0729861111111101</v>
      </c>
      <c r="AU183">
        <v>98</v>
      </c>
      <c r="AV183">
        <v>2</v>
      </c>
      <c r="AW183">
        <v>10</v>
      </c>
      <c r="AX183" s="24">
        <f t="shared" si="8"/>
        <v>0.147975</v>
      </c>
      <c r="AY183" s="24">
        <f t="shared" si="9"/>
        <v>2.0010625000000001E-2</v>
      </c>
      <c r="AZ183" s="24">
        <f t="shared" si="10"/>
        <v>1.3390991512345665</v>
      </c>
      <c r="BA183" s="24">
        <f t="shared" si="11"/>
        <v>0.17883101851851835</v>
      </c>
    </row>
    <row r="184" spans="1:53" x14ac:dyDescent="0.25">
      <c r="A184">
        <v>20160922</v>
      </c>
      <c r="B184">
        <v>534</v>
      </c>
      <c r="C184">
        <v>91</v>
      </c>
      <c r="D184">
        <v>204</v>
      </c>
      <c r="E184">
        <v>250</v>
      </c>
      <c r="F184">
        <v>80</v>
      </c>
      <c r="G184">
        <v>527</v>
      </c>
      <c r="H184">
        <v>89</v>
      </c>
      <c r="I184">
        <v>204</v>
      </c>
      <c r="J184">
        <v>250</v>
      </c>
      <c r="K184">
        <v>80</v>
      </c>
      <c r="L184">
        <v>500166.80275233602</v>
      </c>
      <c r="M184">
        <v>127455.01224770999</v>
      </c>
      <c r="N184">
        <v>9</v>
      </c>
      <c r="O184">
        <v>208</v>
      </c>
      <c r="P184">
        <v>31</v>
      </c>
      <c r="Q184">
        <v>101</v>
      </c>
      <c r="R184">
        <v>80</v>
      </c>
      <c r="S184">
        <v>27</v>
      </c>
      <c r="T184">
        <v>203</v>
      </c>
      <c r="U184">
        <v>30</v>
      </c>
      <c r="V184">
        <v>101</v>
      </c>
      <c r="W184">
        <v>80</v>
      </c>
      <c r="X184">
        <v>22</v>
      </c>
      <c r="Y184">
        <v>3</v>
      </c>
      <c r="Z184">
        <v>204041.41589540499</v>
      </c>
      <c r="AA184">
        <v>50283.727430586499</v>
      </c>
      <c r="AB184">
        <v>6</v>
      </c>
      <c r="AC184">
        <v>326</v>
      </c>
      <c r="AD184">
        <v>60</v>
      </c>
      <c r="AE184">
        <v>103</v>
      </c>
      <c r="AF184">
        <v>170</v>
      </c>
      <c r="AG184">
        <v>53</v>
      </c>
      <c r="AH184">
        <v>324</v>
      </c>
      <c r="AI184">
        <v>59</v>
      </c>
      <c r="AJ184">
        <v>103</v>
      </c>
      <c r="AK184">
        <v>170</v>
      </c>
      <c r="AL184">
        <v>51</v>
      </c>
      <c r="AM184">
        <v>6</v>
      </c>
      <c r="AN184">
        <v>296125.38685692998</v>
      </c>
      <c r="AO184">
        <v>77171.284817123698</v>
      </c>
      <c r="AP184">
        <v>3</v>
      </c>
      <c r="AQ184">
        <v>0.76958374999999901</v>
      </c>
      <c r="AR184">
        <v>-7.1073750000000005E-2</v>
      </c>
      <c r="AS184">
        <v>7.0282002314814704</v>
      </c>
      <c r="AT184">
        <v>-2.28509837962963</v>
      </c>
      <c r="AU184">
        <v>111</v>
      </c>
      <c r="AV184">
        <v>3</v>
      </c>
      <c r="AW184">
        <v>8</v>
      </c>
      <c r="AX184" s="24">
        <f t="shared" si="8"/>
        <v>0.25652791666666636</v>
      </c>
      <c r="AY184" s="24">
        <f t="shared" si="9"/>
        <v>2.3691250000000001E-2</v>
      </c>
      <c r="AZ184" s="24">
        <f t="shared" si="10"/>
        <v>1.1713667052469117</v>
      </c>
      <c r="BA184" s="24">
        <f t="shared" si="11"/>
        <v>0.38084972993827165</v>
      </c>
    </row>
    <row r="185" spans="1:53" x14ac:dyDescent="0.25">
      <c r="A185">
        <v>20160923</v>
      </c>
      <c r="B185">
        <v>411</v>
      </c>
      <c r="C185">
        <v>92</v>
      </c>
      <c r="D185">
        <v>172</v>
      </c>
      <c r="E185">
        <v>186</v>
      </c>
      <c r="F185">
        <v>53</v>
      </c>
      <c r="G185">
        <v>362</v>
      </c>
      <c r="H185">
        <v>90</v>
      </c>
      <c r="I185">
        <v>172</v>
      </c>
      <c r="J185">
        <v>186</v>
      </c>
      <c r="K185">
        <v>53</v>
      </c>
      <c r="L185">
        <v>318127.53548773</v>
      </c>
      <c r="M185">
        <v>87791.478193895804</v>
      </c>
      <c r="N185">
        <v>51</v>
      </c>
      <c r="O185">
        <v>144</v>
      </c>
      <c r="P185">
        <v>33</v>
      </c>
      <c r="Q185">
        <v>63</v>
      </c>
      <c r="R185">
        <v>62</v>
      </c>
      <c r="S185">
        <v>19</v>
      </c>
      <c r="T185">
        <v>97</v>
      </c>
      <c r="U185">
        <v>32</v>
      </c>
      <c r="V185">
        <v>63</v>
      </c>
      <c r="W185">
        <v>20</v>
      </c>
      <c r="X185">
        <v>14</v>
      </c>
      <c r="Y185">
        <v>2</v>
      </c>
      <c r="Z185">
        <v>133053.08734597801</v>
      </c>
      <c r="AA185">
        <v>29494.777861138002</v>
      </c>
      <c r="AB185">
        <v>48</v>
      </c>
      <c r="AC185">
        <v>267</v>
      </c>
      <c r="AD185">
        <v>59</v>
      </c>
      <c r="AE185">
        <v>109</v>
      </c>
      <c r="AF185">
        <v>124</v>
      </c>
      <c r="AG185">
        <v>34</v>
      </c>
      <c r="AH185">
        <v>265</v>
      </c>
      <c r="AI185">
        <v>58</v>
      </c>
      <c r="AJ185">
        <v>109</v>
      </c>
      <c r="AK185">
        <v>124</v>
      </c>
      <c r="AL185">
        <v>32</v>
      </c>
      <c r="AM185">
        <v>6</v>
      </c>
      <c r="AN185">
        <v>185074.44814175199</v>
      </c>
      <c r="AO185">
        <v>58296.700332757697</v>
      </c>
      <c r="AP185">
        <v>3</v>
      </c>
      <c r="AQ185">
        <v>0.35766874999999998</v>
      </c>
      <c r="AR185">
        <v>-0.24190375</v>
      </c>
      <c r="AS185">
        <v>7.2851678240740796</v>
      </c>
      <c r="AT185">
        <v>-2.5250289351851798</v>
      </c>
      <c r="AU185">
        <v>84</v>
      </c>
      <c r="AV185">
        <v>2</v>
      </c>
      <c r="AW185">
        <v>9</v>
      </c>
      <c r="AX185" s="24">
        <f t="shared" si="8"/>
        <v>0.17883437499999999</v>
      </c>
      <c r="AY185" s="24">
        <f t="shared" si="9"/>
        <v>0.120951875</v>
      </c>
      <c r="AZ185" s="24">
        <f t="shared" si="10"/>
        <v>1.21419463734568</v>
      </c>
      <c r="BA185" s="24">
        <f t="shared" si="11"/>
        <v>0.42083815586419665</v>
      </c>
    </row>
    <row r="186" spans="1:53" x14ac:dyDescent="0.25">
      <c r="A186">
        <v>20160926</v>
      </c>
      <c r="B186">
        <v>516</v>
      </c>
      <c r="C186">
        <v>109</v>
      </c>
      <c r="D186">
        <v>243</v>
      </c>
      <c r="E186">
        <v>199</v>
      </c>
      <c r="F186">
        <v>74</v>
      </c>
      <c r="G186">
        <v>509</v>
      </c>
      <c r="H186">
        <v>107</v>
      </c>
      <c r="I186">
        <v>243</v>
      </c>
      <c r="J186">
        <v>199</v>
      </c>
      <c r="K186">
        <v>74</v>
      </c>
      <c r="L186">
        <v>450735.41276767402</v>
      </c>
      <c r="M186">
        <v>119526.18714908999</v>
      </c>
      <c r="N186">
        <v>9</v>
      </c>
      <c r="O186">
        <v>198</v>
      </c>
      <c r="P186">
        <v>30</v>
      </c>
      <c r="Q186">
        <v>99</v>
      </c>
      <c r="R186">
        <v>63</v>
      </c>
      <c r="S186">
        <v>36</v>
      </c>
      <c r="T186">
        <v>193</v>
      </c>
      <c r="U186">
        <v>29</v>
      </c>
      <c r="V186">
        <v>99</v>
      </c>
      <c r="W186">
        <v>63</v>
      </c>
      <c r="X186">
        <v>31</v>
      </c>
      <c r="Y186">
        <v>3</v>
      </c>
      <c r="Z186">
        <v>242656.84202091</v>
      </c>
      <c r="AA186">
        <v>52439.115781881897</v>
      </c>
      <c r="AB186">
        <v>6</v>
      </c>
      <c r="AC186">
        <v>318</v>
      </c>
      <c r="AD186">
        <v>79</v>
      </c>
      <c r="AE186">
        <v>144</v>
      </c>
      <c r="AF186">
        <v>136</v>
      </c>
      <c r="AG186">
        <v>38</v>
      </c>
      <c r="AH186">
        <v>316</v>
      </c>
      <c r="AI186">
        <v>78</v>
      </c>
      <c r="AJ186">
        <v>144</v>
      </c>
      <c r="AK186">
        <v>136</v>
      </c>
      <c r="AL186">
        <v>36</v>
      </c>
      <c r="AM186">
        <v>6</v>
      </c>
      <c r="AN186">
        <v>208078.570746763</v>
      </c>
      <c r="AO186">
        <v>67087.0713672087</v>
      </c>
      <c r="AP186">
        <v>3</v>
      </c>
      <c r="AQ186">
        <v>1.3735174999999999</v>
      </c>
      <c r="AR186">
        <v>-8.3563749999999895E-2</v>
      </c>
      <c r="AS186">
        <v>7.6863425925925899</v>
      </c>
      <c r="AT186">
        <v>-1.79342592592592</v>
      </c>
      <c r="AU186">
        <v>106</v>
      </c>
      <c r="AV186">
        <v>3</v>
      </c>
      <c r="AW186">
        <v>9</v>
      </c>
      <c r="AX186" s="24">
        <f t="shared" si="8"/>
        <v>0.45783916666666663</v>
      </c>
      <c r="AY186" s="24">
        <f t="shared" si="9"/>
        <v>2.7854583333333297E-2</v>
      </c>
      <c r="AZ186" s="24">
        <f t="shared" si="10"/>
        <v>1.2810570987654317</v>
      </c>
      <c r="BA186" s="24">
        <f t="shared" si="11"/>
        <v>0.29890432098765335</v>
      </c>
    </row>
    <row r="187" spans="1:53" x14ac:dyDescent="0.25">
      <c r="A187">
        <v>20160927</v>
      </c>
      <c r="B187">
        <v>400</v>
      </c>
      <c r="C187">
        <v>114</v>
      </c>
      <c r="D187">
        <v>192</v>
      </c>
      <c r="E187">
        <v>187</v>
      </c>
      <c r="F187">
        <v>21</v>
      </c>
      <c r="G187">
        <v>393</v>
      </c>
      <c r="H187">
        <v>112</v>
      </c>
      <c r="I187">
        <v>192</v>
      </c>
      <c r="J187">
        <v>187</v>
      </c>
      <c r="K187">
        <v>21</v>
      </c>
      <c r="L187">
        <v>468589.14863395802</v>
      </c>
      <c r="M187">
        <v>109253.023377056</v>
      </c>
      <c r="N187">
        <v>9</v>
      </c>
      <c r="O187">
        <v>154</v>
      </c>
      <c r="P187">
        <v>40</v>
      </c>
      <c r="Q187">
        <v>82</v>
      </c>
      <c r="R187">
        <v>60</v>
      </c>
      <c r="S187">
        <v>12</v>
      </c>
      <c r="T187">
        <v>149</v>
      </c>
      <c r="U187">
        <v>39</v>
      </c>
      <c r="V187">
        <v>82</v>
      </c>
      <c r="W187">
        <v>60</v>
      </c>
      <c r="X187">
        <v>7</v>
      </c>
      <c r="Y187">
        <v>2</v>
      </c>
      <c r="Z187">
        <v>239712.93825145101</v>
      </c>
      <c r="AA187">
        <v>46174.164442630601</v>
      </c>
      <c r="AB187">
        <v>6</v>
      </c>
      <c r="AC187">
        <v>246</v>
      </c>
      <c r="AD187">
        <v>74</v>
      </c>
      <c r="AE187">
        <v>110</v>
      </c>
      <c r="AF187">
        <v>127</v>
      </c>
      <c r="AG187">
        <v>9</v>
      </c>
      <c r="AH187">
        <v>244</v>
      </c>
      <c r="AI187">
        <v>73</v>
      </c>
      <c r="AJ187">
        <v>110</v>
      </c>
      <c r="AK187">
        <v>127</v>
      </c>
      <c r="AL187">
        <v>7</v>
      </c>
      <c r="AM187">
        <v>6</v>
      </c>
      <c r="AN187">
        <v>228876.21038250599</v>
      </c>
      <c r="AO187">
        <v>63078.858934425603</v>
      </c>
      <c r="AP187">
        <v>3</v>
      </c>
      <c r="AQ187">
        <v>0.46810125000000002</v>
      </c>
      <c r="AR187">
        <v>-0.15064749999999999</v>
      </c>
      <c r="AS187">
        <v>5.8765162037036998</v>
      </c>
      <c r="AT187">
        <v>-1.15199652777777</v>
      </c>
      <c r="AU187">
        <v>88</v>
      </c>
      <c r="AV187">
        <v>2</v>
      </c>
      <c r="AW187">
        <v>7</v>
      </c>
      <c r="AX187" s="24">
        <f t="shared" si="8"/>
        <v>0.23405062500000001</v>
      </c>
      <c r="AY187" s="24">
        <f t="shared" si="9"/>
        <v>7.5323749999999995E-2</v>
      </c>
      <c r="AZ187" s="24">
        <f t="shared" si="10"/>
        <v>0.97941936728394996</v>
      </c>
      <c r="BA187" s="24">
        <f t="shared" si="11"/>
        <v>0.19199942129629499</v>
      </c>
    </row>
    <row r="188" spans="1:53" x14ac:dyDescent="0.25">
      <c r="A188">
        <v>20160928</v>
      </c>
      <c r="B188">
        <v>420</v>
      </c>
      <c r="C188">
        <v>97</v>
      </c>
      <c r="D188">
        <v>164</v>
      </c>
      <c r="E188">
        <v>224</v>
      </c>
      <c r="F188">
        <v>32</v>
      </c>
      <c r="G188">
        <v>369</v>
      </c>
      <c r="H188">
        <v>95</v>
      </c>
      <c r="I188">
        <v>164</v>
      </c>
      <c r="J188">
        <v>224</v>
      </c>
      <c r="K188">
        <v>32</v>
      </c>
      <c r="L188">
        <v>423227.72774885799</v>
      </c>
      <c r="M188">
        <v>98690.495497397205</v>
      </c>
      <c r="N188">
        <v>53</v>
      </c>
      <c r="O188">
        <v>137</v>
      </c>
      <c r="P188">
        <v>38</v>
      </c>
      <c r="Q188">
        <v>49</v>
      </c>
      <c r="R188">
        <v>74</v>
      </c>
      <c r="S188">
        <v>14</v>
      </c>
      <c r="T188">
        <v>88</v>
      </c>
      <c r="U188">
        <v>37</v>
      </c>
      <c r="V188">
        <v>49</v>
      </c>
      <c r="W188">
        <v>30</v>
      </c>
      <c r="X188">
        <v>9</v>
      </c>
      <c r="Y188">
        <v>2</v>
      </c>
      <c r="Z188">
        <v>170071.207764825</v>
      </c>
      <c r="AA188">
        <v>32346.408698834301</v>
      </c>
      <c r="AB188">
        <v>50</v>
      </c>
      <c r="AC188">
        <v>283</v>
      </c>
      <c r="AD188">
        <v>59</v>
      </c>
      <c r="AE188">
        <v>115</v>
      </c>
      <c r="AF188">
        <v>150</v>
      </c>
      <c r="AG188">
        <v>18</v>
      </c>
      <c r="AH188">
        <v>281</v>
      </c>
      <c r="AI188">
        <v>58</v>
      </c>
      <c r="AJ188">
        <v>115</v>
      </c>
      <c r="AK188">
        <v>150</v>
      </c>
      <c r="AL188">
        <v>16</v>
      </c>
      <c r="AM188">
        <v>6</v>
      </c>
      <c r="AN188">
        <v>253156.519984032</v>
      </c>
      <c r="AO188">
        <v>66344.086798562901</v>
      </c>
      <c r="AP188">
        <v>3</v>
      </c>
      <c r="AQ188">
        <v>0.26411249999999997</v>
      </c>
      <c r="AR188">
        <v>-0.15279999999999999</v>
      </c>
      <c r="AS188">
        <v>7.3087673611110997</v>
      </c>
      <c r="AT188">
        <v>-1.68828703703703</v>
      </c>
      <c r="AU188">
        <v>93</v>
      </c>
      <c r="AV188">
        <v>2</v>
      </c>
      <c r="AW188">
        <v>9</v>
      </c>
      <c r="AX188" s="24">
        <f t="shared" si="8"/>
        <v>0.13205624999999999</v>
      </c>
      <c r="AY188" s="24">
        <f t="shared" si="9"/>
        <v>7.6399999999999996E-2</v>
      </c>
      <c r="AZ188" s="24">
        <f t="shared" si="10"/>
        <v>1.2181278935185167</v>
      </c>
      <c r="BA188" s="24">
        <f t="shared" si="11"/>
        <v>0.28138117283950498</v>
      </c>
    </row>
    <row r="189" spans="1:53" x14ac:dyDescent="0.25">
      <c r="A189">
        <v>20160929</v>
      </c>
      <c r="B189">
        <v>485</v>
      </c>
      <c r="C189">
        <v>111</v>
      </c>
      <c r="D189">
        <v>187</v>
      </c>
      <c r="E189">
        <v>220</v>
      </c>
      <c r="F189">
        <v>78</v>
      </c>
      <c r="G189">
        <v>477</v>
      </c>
      <c r="H189">
        <v>109</v>
      </c>
      <c r="I189">
        <v>187</v>
      </c>
      <c r="J189">
        <v>220</v>
      </c>
      <c r="K189">
        <v>78</v>
      </c>
      <c r="L189">
        <v>505489.58869879501</v>
      </c>
      <c r="M189">
        <v>121454.062982891</v>
      </c>
      <c r="N189">
        <v>10</v>
      </c>
      <c r="O189">
        <v>204</v>
      </c>
      <c r="P189">
        <v>37</v>
      </c>
      <c r="Q189">
        <v>94</v>
      </c>
      <c r="R189">
        <v>72</v>
      </c>
      <c r="S189">
        <v>38</v>
      </c>
      <c r="T189">
        <v>198</v>
      </c>
      <c r="U189">
        <v>36</v>
      </c>
      <c r="V189">
        <v>94</v>
      </c>
      <c r="W189">
        <v>71</v>
      </c>
      <c r="X189">
        <v>33</v>
      </c>
      <c r="Y189">
        <v>3</v>
      </c>
      <c r="Z189">
        <v>192080.97435970101</v>
      </c>
      <c r="AA189">
        <v>47527.287692373</v>
      </c>
      <c r="AB189">
        <v>7</v>
      </c>
      <c r="AC189">
        <v>281</v>
      </c>
      <c r="AD189">
        <v>74</v>
      </c>
      <c r="AE189">
        <v>93</v>
      </c>
      <c r="AF189">
        <v>148</v>
      </c>
      <c r="AG189">
        <v>40</v>
      </c>
      <c r="AH189">
        <v>279</v>
      </c>
      <c r="AI189">
        <v>73</v>
      </c>
      <c r="AJ189">
        <v>93</v>
      </c>
      <c r="AK189">
        <v>148</v>
      </c>
      <c r="AL189">
        <v>38</v>
      </c>
      <c r="AM189">
        <v>6</v>
      </c>
      <c r="AN189">
        <v>313408.61433909403</v>
      </c>
      <c r="AO189">
        <v>73926.775290518504</v>
      </c>
      <c r="AP189">
        <v>3</v>
      </c>
      <c r="AQ189">
        <v>0.82798874999999905</v>
      </c>
      <c r="AR189">
        <v>-6.8731249999999994E-2</v>
      </c>
      <c r="AS189">
        <v>11.760428240740699</v>
      </c>
      <c r="AT189">
        <v>-1.1838368055555499</v>
      </c>
      <c r="AU189">
        <v>110</v>
      </c>
      <c r="AV189">
        <v>3</v>
      </c>
      <c r="AW189">
        <v>14</v>
      </c>
      <c r="AX189" s="24">
        <f t="shared" si="8"/>
        <v>0.27599624999999967</v>
      </c>
      <c r="AY189" s="24">
        <f t="shared" si="9"/>
        <v>2.2910416666666666E-2</v>
      </c>
      <c r="AZ189" s="24">
        <f t="shared" si="10"/>
        <v>1.9600713734567832</v>
      </c>
      <c r="BA189" s="24">
        <f t="shared" si="11"/>
        <v>0.19730613425925833</v>
      </c>
    </row>
    <row r="190" spans="1:53" x14ac:dyDescent="0.25">
      <c r="A190">
        <v>20160930</v>
      </c>
      <c r="B190">
        <v>392</v>
      </c>
      <c r="C190">
        <v>75</v>
      </c>
      <c r="D190">
        <v>190</v>
      </c>
      <c r="E190">
        <v>176</v>
      </c>
      <c r="F190">
        <v>26</v>
      </c>
      <c r="G190">
        <v>363</v>
      </c>
      <c r="H190">
        <v>73</v>
      </c>
      <c r="I190">
        <v>190</v>
      </c>
      <c r="J190">
        <v>176</v>
      </c>
      <c r="K190">
        <v>26</v>
      </c>
      <c r="L190">
        <v>356036.09486927697</v>
      </c>
      <c r="M190">
        <v>89643.248538234897</v>
      </c>
      <c r="N190">
        <v>31</v>
      </c>
      <c r="O190">
        <v>113</v>
      </c>
      <c r="P190">
        <v>20</v>
      </c>
      <c r="Q190">
        <v>61</v>
      </c>
      <c r="R190">
        <v>42</v>
      </c>
      <c r="S190">
        <v>10</v>
      </c>
      <c r="T190">
        <v>86</v>
      </c>
      <c r="U190">
        <v>19</v>
      </c>
      <c r="V190">
        <v>61</v>
      </c>
      <c r="W190">
        <v>20</v>
      </c>
      <c r="X190">
        <v>5</v>
      </c>
      <c r="Y190">
        <v>2</v>
      </c>
      <c r="Z190">
        <v>119003.830870341</v>
      </c>
      <c r="AA190">
        <v>25350.344778330698</v>
      </c>
      <c r="AB190">
        <v>28</v>
      </c>
      <c r="AC190">
        <v>279</v>
      </c>
      <c r="AD190">
        <v>55</v>
      </c>
      <c r="AE190">
        <v>129</v>
      </c>
      <c r="AF190">
        <v>134</v>
      </c>
      <c r="AG190">
        <v>16</v>
      </c>
      <c r="AH190">
        <v>277</v>
      </c>
      <c r="AI190">
        <v>54</v>
      </c>
      <c r="AJ190">
        <v>129</v>
      </c>
      <c r="AK190">
        <v>134</v>
      </c>
      <c r="AL190">
        <v>14</v>
      </c>
      <c r="AM190">
        <v>6</v>
      </c>
      <c r="AN190">
        <v>237032.26399893599</v>
      </c>
      <c r="AO190">
        <v>64292.903759904199</v>
      </c>
      <c r="AP190">
        <v>3</v>
      </c>
      <c r="AQ190">
        <v>0.78463875000000005</v>
      </c>
      <c r="AR190">
        <v>-4.7651249999999902E-2</v>
      </c>
      <c r="AS190">
        <v>9.1310995370370307</v>
      </c>
      <c r="AT190">
        <v>-0.91208333333333302</v>
      </c>
      <c r="AU190">
        <v>79</v>
      </c>
      <c r="AV190">
        <v>2</v>
      </c>
      <c r="AW190">
        <v>12</v>
      </c>
      <c r="AX190" s="24">
        <f t="shared" si="8"/>
        <v>0.39231937500000003</v>
      </c>
      <c r="AY190" s="24">
        <f t="shared" si="9"/>
        <v>2.3825624999999951E-2</v>
      </c>
      <c r="AZ190" s="24">
        <f t="shared" si="10"/>
        <v>1.521849922839505</v>
      </c>
      <c r="BA190" s="24">
        <f t="shared" si="11"/>
        <v>0.15201388888888884</v>
      </c>
    </row>
    <row r="191" spans="1:53" x14ac:dyDescent="0.25">
      <c r="A191">
        <v>20161003</v>
      </c>
      <c r="B191">
        <v>435</v>
      </c>
      <c r="C191">
        <v>131</v>
      </c>
      <c r="D191">
        <v>210</v>
      </c>
      <c r="E191">
        <v>161</v>
      </c>
      <c r="F191">
        <v>64</v>
      </c>
      <c r="G191">
        <v>428</v>
      </c>
      <c r="H191">
        <v>129</v>
      </c>
      <c r="I191">
        <v>210</v>
      </c>
      <c r="J191">
        <v>161</v>
      </c>
      <c r="K191">
        <v>64</v>
      </c>
      <c r="L191">
        <v>402921.80731346097</v>
      </c>
      <c r="M191">
        <v>108262.96265821101</v>
      </c>
      <c r="N191">
        <v>9</v>
      </c>
      <c r="O191">
        <v>168</v>
      </c>
      <c r="P191">
        <v>47</v>
      </c>
      <c r="Q191">
        <v>84</v>
      </c>
      <c r="R191">
        <v>56</v>
      </c>
      <c r="S191">
        <v>28</v>
      </c>
      <c r="T191">
        <v>163</v>
      </c>
      <c r="U191">
        <v>46</v>
      </c>
      <c r="V191">
        <v>84</v>
      </c>
      <c r="W191">
        <v>56</v>
      </c>
      <c r="X191">
        <v>23</v>
      </c>
      <c r="Y191">
        <v>3</v>
      </c>
      <c r="Z191">
        <v>177274.12894698401</v>
      </c>
      <c r="AA191">
        <v>43194.671605228599</v>
      </c>
      <c r="AB191">
        <v>6</v>
      </c>
      <c r="AC191">
        <v>267</v>
      </c>
      <c r="AD191">
        <v>84</v>
      </c>
      <c r="AE191">
        <v>126</v>
      </c>
      <c r="AF191">
        <v>105</v>
      </c>
      <c r="AG191">
        <v>36</v>
      </c>
      <c r="AH191">
        <v>265</v>
      </c>
      <c r="AI191">
        <v>83</v>
      </c>
      <c r="AJ191">
        <v>126</v>
      </c>
      <c r="AK191">
        <v>105</v>
      </c>
      <c r="AL191">
        <v>34</v>
      </c>
      <c r="AM191">
        <v>6</v>
      </c>
      <c r="AN191">
        <v>225647.678366476</v>
      </c>
      <c r="AO191">
        <v>65068.2910529828</v>
      </c>
      <c r="AP191">
        <v>3</v>
      </c>
      <c r="AQ191">
        <v>0.84080749999999904</v>
      </c>
      <c r="AR191">
        <v>-0.31300375000000003</v>
      </c>
      <c r="AS191">
        <v>8.6001388888888908</v>
      </c>
      <c r="AT191">
        <v>-1.5567187499999999</v>
      </c>
      <c r="AU191">
        <v>86</v>
      </c>
      <c r="AV191">
        <v>3</v>
      </c>
      <c r="AW191">
        <v>10</v>
      </c>
      <c r="AX191" s="24">
        <f t="shared" si="8"/>
        <v>0.28026916666666635</v>
      </c>
      <c r="AY191" s="24">
        <f t="shared" si="9"/>
        <v>0.10433458333333334</v>
      </c>
      <c r="AZ191" s="24">
        <f t="shared" si="10"/>
        <v>1.4333564814814819</v>
      </c>
      <c r="BA191" s="24">
        <f t="shared" si="11"/>
        <v>0.25945312500000001</v>
      </c>
    </row>
    <row r="192" spans="1:53" x14ac:dyDescent="0.25">
      <c r="A192">
        <v>20161004</v>
      </c>
      <c r="B192">
        <v>311</v>
      </c>
      <c r="C192">
        <v>96</v>
      </c>
      <c r="D192">
        <v>142</v>
      </c>
      <c r="E192">
        <v>138</v>
      </c>
      <c r="F192">
        <v>31</v>
      </c>
      <c r="G192">
        <v>266</v>
      </c>
      <c r="H192">
        <v>94</v>
      </c>
      <c r="I192">
        <v>142</v>
      </c>
      <c r="J192">
        <v>138</v>
      </c>
      <c r="K192">
        <v>31</v>
      </c>
      <c r="L192">
        <v>504764.303025003</v>
      </c>
      <c r="M192">
        <v>91628.787272250294</v>
      </c>
      <c r="N192">
        <v>47</v>
      </c>
      <c r="O192">
        <v>115</v>
      </c>
      <c r="P192">
        <v>41</v>
      </c>
      <c r="Q192">
        <v>44</v>
      </c>
      <c r="R192">
        <v>51</v>
      </c>
      <c r="S192">
        <v>20</v>
      </c>
      <c r="T192">
        <v>72</v>
      </c>
      <c r="U192">
        <v>40</v>
      </c>
      <c r="V192">
        <v>44</v>
      </c>
      <c r="W192">
        <v>13</v>
      </c>
      <c r="X192">
        <v>15</v>
      </c>
      <c r="Y192">
        <v>2</v>
      </c>
      <c r="Z192">
        <v>185946.47408935201</v>
      </c>
      <c r="AA192">
        <v>32215.1826680417</v>
      </c>
      <c r="AB192">
        <v>44</v>
      </c>
      <c r="AC192">
        <v>196</v>
      </c>
      <c r="AD192">
        <v>55</v>
      </c>
      <c r="AE192">
        <v>98</v>
      </c>
      <c r="AF192">
        <v>87</v>
      </c>
      <c r="AG192">
        <v>11</v>
      </c>
      <c r="AH192">
        <v>194</v>
      </c>
      <c r="AI192">
        <v>54</v>
      </c>
      <c r="AJ192">
        <v>98</v>
      </c>
      <c r="AK192">
        <v>87</v>
      </c>
      <c r="AL192">
        <v>9</v>
      </c>
      <c r="AM192">
        <v>6</v>
      </c>
      <c r="AN192">
        <v>318817.82893565099</v>
      </c>
      <c r="AO192">
        <v>59413.604604208602</v>
      </c>
      <c r="AP192">
        <v>3</v>
      </c>
      <c r="AQ192">
        <v>0.14324875000000001</v>
      </c>
      <c r="AR192">
        <v>-9.3894999999999895E-2</v>
      </c>
      <c r="AS192">
        <v>6.0832060185185197</v>
      </c>
      <c r="AT192">
        <v>-1.6153819444444399</v>
      </c>
      <c r="AU192">
        <v>69</v>
      </c>
      <c r="AV192">
        <v>2</v>
      </c>
      <c r="AW192">
        <v>8</v>
      </c>
      <c r="AX192" s="24">
        <f t="shared" si="8"/>
        <v>7.1624375000000004E-2</v>
      </c>
      <c r="AY192" s="24">
        <f t="shared" si="9"/>
        <v>4.6947499999999948E-2</v>
      </c>
      <c r="AZ192" s="24">
        <f t="shared" si="10"/>
        <v>1.0138676697530866</v>
      </c>
      <c r="BA192" s="24">
        <f t="shared" si="11"/>
        <v>0.26923032407407332</v>
      </c>
    </row>
    <row r="193" spans="1:53" x14ac:dyDescent="0.25">
      <c r="A193">
        <v>20161005</v>
      </c>
      <c r="B193">
        <v>348</v>
      </c>
      <c r="C193">
        <v>93</v>
      </c>
      <c r="D193">
        <v>154</v>
      </c>
      <c r="E193">
        <v>166</v>
      </c>
      <c r="F193">
        <v>28</v>
      </c>
      <c r="G193">
        <v>341</v>
      </c>
      <c r="H193">
        <v>91</v>
      </c>
      <c r="I193">
        <v>154</v>
      </c>
      <c r="J193">
        <v>166</v>
      </c>
      <c r="K193">
        <v>28</v>
      </c>
      <c r="L193">
        <v>454475.039422345</v>
      </c>
      <c r="M193">
        <v>97422.753548010995</v>
      </c>
      <c r="N193">
        <v>9</v>
      </c>
      <c r="O193">
        <v>171</v>
      </c>
      <c r="P193">
        <v>32</v>
      </c>
      <c r="Q193">
        <v>91</v>
      </c>
      <c r="R193">
        <v>67</v>
      </c>
      <c r="S193">
        <v>13</v>
      </c>
      <c r="T193">
        <v>166</v>
      </c>
      <c r="U193">
        <v>31</v>
      </c>
      <c r="V193">
        <v>91</v>
      </c>
      <c r="W193">
        <v>67</v>
      </c>
      <c r="X193">
        <v>8</v>
      </c>
      <c r="Y193">
        <v>2</v>
      </c>
      <c r="Z193">
        <v>202252.50384405299</v>
      </c>
      <c r="AA193">
        <v>43882.725345964798</v>
      </c>
      <c r="AB193">
        <v>6</v>
      </c>
      <c r="AC193">
        <v>177</v>
      </c>
      <c r="AD193">
        <v>61</v>
      </c>
      <c r="AE193">
        <v>63</v>
      </c>
      <c r="AF193">
        <v>99</v>
      </c>
      <c r="AG193">
        <v>15</v>
      </c>
      <c r="AH193">
        <v>175</v>
      </c>
      <c r="AI193">
        <v>60</v>
      </c>
      <c r="AJ193">
        <v>63</v>
      </c>
      <c r="AK193">
        <v>99</v>
      </c>
      <c r="AL193">
        <v>13</v>
      </c>
      <c r="AM193">
        <v>6</v>
      </c>
      <c r="AN193">
        <v>252222.53557829099</v>
      </c>
      <c r="AO193">
        <v>53540.028202046196</v>
      </c>
      <c r="AP193">
        <v>3</v>
      </c>
      <c r="AQ193">
        <v>0.47692374999999998</v>
      </c>
      <c r="AR193">
        <v>-0.24463499999999999</v>
      </c>
      <c r="AS193">
        <v>5.49537615740741</v>
      </c>
      <c r="AT193">
        <v>-2.25124421296296</v>
      </c>
      <c r="AU193">
        <v>67</v>
      </c>
      <c r="AV193">
        <v>2</v>
      </c>
      <c r="AW193">
        <v>7</v>
      </c>
      <c r="AX193" s="24">
        <f t="shared" si="8"/>
        <v>0.23846187499999999</v>
      </c>
      <c r="AY193" s="24">
        <f t="shared" si="9"/>
        <v>0.1223175</v>
      </c>
      <c r="AZ193" s="24">
        <f t="shared" si="10"/>
        <v>0.91589602623456834</v>
      </c>
      <c r="BA193" s="24">
        <f t="shared" si="11"/>
        <v>0.37520736882715999</v>
      </c>
    </row>
    <row r="194" spans="1:53" x14ac:dyDescent="0.25">
      <c r="A194">
        <v>20161006</v>
      </c>
      <c r="B194">
        <v>321</v>
      </c>
      <c r="C194">
        <v>94</v>
      </c>
      <c r="D194">
        <v>104</v>
      </c>
      <c r="E194">
        <v>163</v>
      </c>
      <c r="F194">
        <v>54</v>
      </c>
      <c r="G194">
        <v>311</v>
      </c>
      <c r="H194">
        <v>92</v>
      </c>
      <c r="I194">
        <v>104</v>
      </c>
      <c r="J194">
        <v>163</v>
      </c>
      <c r="K194">
        <v>54</v>
      </c>
      <c r="L194">
        <v>255062.55719090099</v>
      </c>
      <c r="M194">
        <v>75395.630147181102</v>
      </c>
      <c r="N194">
        <v>12</v>
      </c>
      <c r="O194">
        <v>283</v>
      </c>
      <c r="P194">
        <v>93</v>
      </c>
      <c r="Q194">
        <v>68</v>
      </c>
      <c r="R194">
        <v>163</v>
      </c>
      <c r="S194">
        <v>52</v>
      </c>
      <c r="T194">
        <v>275</v>
      </c>
      <c r="U194">
        <v>92</v>
      </c>
      <c r="V194">
        <v>68</v>
      </c>
      <c r="W194">
        <v>160</v>
      </c>
      <c r="X194">
        <v>47</v>
      </c>
      <c r="Y194">
        <v>4</v>
      </c>
      <c r="Z194">
        <v>255062.55719090099</v>
      </c>
      <c r="AA194">
        <v>75395.630147181102</v>
      </c>
      <c r="AB194">
        <v>9</v>
      </c>
      <c r="AC194">
        <v>38</v>
      </c>
      <c r="AD194">
        <v>1</v>
      </c>
      <c r="AE194">
        <v>36</v>
      </c>
      <c r="AF194">
        <v>0</v>
      </c>
      <c r="AG194">
        <v>2</v>
      </c>
      <c r="AH194">
        <v>36</v>
      </c>
      <c r="AI194">
        <v>0</v>
      </c>
      <c r="AJ194">
        <v>36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3</v>
      </c>
      <c r="AQ194">
        <v>2.82018874999999</v>
      </c>
      <c r="AR194">
        <v>-1.183335</v>
      </c>
      <c r="AS194">
        <v>1.4505902777777699</v>
      </c>
      <c r="AT194">
        <v>0</v>
      </c>
      <c r="AU194">
        <v>66</v>
      </c>
      <c r="AV194">
        <v>4</v>
      </c>
      <c r="AW194">
        <v>0</v>
      </c>
      <c r="AX194" s="24">
        <f t="shared" si="8"/>
        <v>0.70504718749999751</v>
      </c>
      <c r="AY194" s="24">
        <f t="shared" si="9"/>
        <v>0.29583375000000001</v>
      </c>
      <c r="AZ194" s="17" t="e">
        <f t="shared" si="10"/>
        <v>#DIV/0!</v>
      </c>
      <c r="BA194" s="17" t="e">
        <f t="shared" si="11"/>
        <v>#DIV/0!</v>
      </c>
    </row>
    <row r="195" spans="1:53" x14ac:dyDescent="0.25">
      <c r="A195">
        <v>20161007</v>
      </c>
      <c r="B195">
        <v>335</v>
      </c>
      <c r="C195">
        <v>93</v>
      </c>
      <c r="D195">
        <v>142</v>
      </c>
      <c r="E195">
        <v>158</v>
      </c>
      <c r="F195">
        <v>35</v>
      </c>
      <c r="G195">
        <v>263</v>
      </c>
      <c r="H195">
        <v>91</v>
      </c>
      <c r="I195">
        <v>142</v>
      </c>
      <c r="J195">
        <v>158</v>
      </c>
      <c r="K195">
        <v>35</v>
      </c>
      <c r="L195">
        <v>329398.60558228497</v>
      </c>
      <c r="M195">
        <v>74525.874502405597</v>
      </c>
      <c r="N195">
        <v>74</v>
      </c>
      <c r="O195">
        <v>333</v>
      </c>
      <c r="P195">
        <v>92</v>
      </c>
      <c r="Q195">
        <v>142</v>
      </c>
      <c r="R195">
        <v>158</v>
      </c>
      <c r="S195">
        <v>33</v>
      </c>
      <c r="T195">
        <v>263</v>
      </c>
      <c r="U195">
        <v>91</v>
      </c>
      <c r="V195">
        <v>142</v>
      </c>
      <c r="W195">
        <v>93</v>
      </c>
      <c r="X195">
        <v>28</v>
      </c>
      <c r="Y195">
        <v>5</v>
      </c>
      <c r="Z195">
        <v>329398.60558228497</v>
      </c>
      <c r="AA195">
        <v>74525.874502405597</v>
      </c>
      <c r="AB195">
        <v>71</v>
      </c>
      <c r="AC195">
        <v>2</v>
      </c>
      <c r="AD195">
        <v>1</v>
      </c>
      <c r="AE195">
        <v>0</v>
      </c>
      <c r="AF195">
        <v>0</v>
      </c>
      <c r="AG195">
        <v>2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3</v>
      </c>
      <c r="AQ195">
        <v>2.94937624999999</v>
      </c>
      <c r="AR195">
        <v>-0.54796750000000005</v>
      </c>
      <c r="AS195">
        <v>0</v>
      </c>
      <c r="AT195">
        <v>0</v>
      </c>
      <c r="AU195">
        <v>80</v>
      </c>
      <c r="AV195">
        <v>5</v>
      </c>
      <c r="AW195">
        <v>0</v>
      </c>
      <c r="AX195" s="24">
        <f t="shared" ref="AX195:AX211" si="12">AQ195/Y195</f>
        <v>0.58987524999999796</v>
      </c>
      <c r="AY195" s="24">
        <f>ABS(AR195)/Y195</f>
        <v>0.10959350000000001</v>
      </c>
      <c r="AZ195" s="17" t="e">
        <f>AS195/AM195</f>
        <v>#DIV/0!</v>
      </c>
      <c r="BA195" s="17" t="e">
        <f t="shared" ref="BA195:BA211" si="13">ABS(AT195)/AM195</f>
        <v>#DIV/0!</v>
      </c>
    </row>
    <row r="196" spans="1:53" x14ac:dyDescent="0.25">
      <c r="A196">
        <v>20161010</v>
      </c>
      <c r="B196">
        <v>457</v>
      </c>
      <c r="C196">
        <v>127</v>
      </c>
      <c r="D196">
        <v>246</v>
      </c>
      <c r="E196">
        <v>153</v>
      </c>
      <c r="F196">
        <v>58</v>
      </c>
      <c r="G196">
        <v>450</v>
      </c>
      <c r="H196">
        <v>89</v>
      </c>
      <c r="I196">
        <v>246</v>
      </c>
      <c r="J196">
        <v>153</v>
      </c>
      <c r="K196">
        <v>58</v>
      </c>
      <c r="L196">
        <v>339518.16334869998</v>
      </c>
      <c r="M196">
        <v>101236.63470138299</v>
      </c>
      <c r="N196">
        <v>45</v>
      </c>
      <c r="O196">
        <v>455</v>
      </c>
      <c r="P196">
        <v>126</v>
      </c>
      <c r="Q196">
        <v>244</v>
      </c>
      <c r="R196">
        <v>153</v>
      </c>
      <c r="S196">
        <v>58</v>
      </c>
      <c r="T196">
        <v>450</v>
      </c>
      <c r="U196">
        <v>89</v>
      </c>
      <c r="V196">
        <v>239</v>
      </c>
      <c r="W196">
        <v>153</v>
      </c>
      <c r="X196">
        <v>58</v>
      </c>
      <c r="Y196">
        <v>5</v>
      </c>
      <c r="Z196">
        <v>339518.16334869998</v>
      </c>
      <c r="AA196">
        <v>101236.63470138299</v>
      </c>
      <c r="AB196">
        <v>42</v>
      </c>
      <c r="AC196">
        <v>2</v>
      </c>
      <c r="AD196">
        <v>1</v>
      </c>
      <c r="AE196">
        <v>2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3</v>
      </c>
      <c r="AQ196">
        <v>3.58742124999999</v>
      </c>
      <c r="AR196">
        <v>-0.80101</v>
      </c>
      <c r="AS196">
        <v>0</v>
      </c>
      <c r="AT196">
        <v>0</v>
      </c>
      <c r="AU196">
        <v>89</v>
      </c>
      <c r="AV196">
        <v>5</v>
      </c>
      <c r="AW196">
        <v>0</v>
      </c>
      <c r="AX196" s="24">
        <f t="shared" si="12"/>
        <v>0.71748424999999805</v>
      </c>
      <c r="AY196" s="24">
        <f t="shared" ref="AY196:AY211" si="14">ABS(AR196)/Y196</f>
        <v>0.16020200000000001</v>
      </c>
      <c r="AZ196" s="17" t="e">
        <f t="shared" ref="AZ196:AZ211" si="15">AS196/AM196</f>
        <v>#DIV/0!</v>
      </c>
      <c r="BA196" s="17" t="e">
        <f t="shared" si="13"/>
        <v>#DIV/0!</v>
      </c>
    </row>
    <row r="197" spans="1:53" x14ac:dyDescent="0.25">
      <c r="A197">
        <v>20161011</v>
      </c>
      <c r="B197">
        <v>359</v>
      </c>
      <c r="C197">
        <v>141</v>
      </c>
      <c r="D197">
        <v>169</v>
      </c>
      <c r="E197">
        <v>143</v>
      </c>
      <c r="F197">
        <v>47</v>
      </c>
      <c r="G197">
        <v>352</v>
      </c>
      <c r="H197">
        <v>139</v>
      </c>
      <c r="I197">
        <v>169</v>
      </c>
      <c r="J197">
        <v>143</v>
      </c>
      <c r="K197">
        <v>47</v>
      </c>
      <c r="L197">
        <v>447335.02938340098</v>
      </c>
      <c r="M197">
        <v>106980.152644506</v>
      </c>
      <c r="N197">
        <v>9</v>
      </c>
      <c r="O197">
        <v>357</v>
      </c>
      <c r="P197">
        <v>140</v>
      </c>
      <c r="Q197">
        <v>169</v>
      </c>
      <c r="R197">
        <v>143</v>
      </c>
      <c r="S197">
        <v>45</v>
      </c>
      <c r="T197">
        <v>352</v>
      </c>
      <c r="U197">
        <v>139</v>
      </c>
      <c r="V197">
        <v>169</v>
      </c>
      <c r="W197">
        <v>143</v>
      </c>
      <c r="X197">
        <v>40</v>
      </c>
      <c r="Y197">
        <v>5</v>
      </c>
      <c r="Z197">
        <v>447335.02938340098</v>
      </c>
      <c r="AA197">
        <v>106980.152644506</v>
      </c>
      <c r="AB197">
        <v>6</v>
      </c>
      <c r="AC197">
        <v>2</v>
      </c>
      <c r="AD197">
        <v>1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3</v>
      </c>
      <c r="AQ197">
        <v>2.52957874999999</v>
      </c>
      <c r="AR197">
        <v>-0.92132999999999998</v>
      </c>
      <c r="AS197">
        <v>0</v>
      </c>
      <c r="AT197">
        <v>0</v>
      </c>
      <c r="AU197">
        <v>77</v>
      </c>
      <c r="AV197">
        <v>5</v>
      </c>
      <c r="AW197">
        <v>0</v>
      </c>
      <c r="AX197" s="24">
        <f t="shared" si="12"/>
        <v>0.505915749999998</v>
      </c>
      <c r="AY197" s="24">
        <f t="shared" si="14"/>
        <v>0.18426599999999999</v>
      </c>
      <c r="AZ197" s="17" t="e">
        <f t="shared" si="15"/>
        <v>#DIV/0!</v>
      </c>
      <c r="BA197" s="17" t="e">
        <f t="shared" si="13"/>
        <v>#DIV/0!</v>
      </c>
    </row>
    <row r="198" spans="1:53" x14ac:dyDescent="0.25">
      <c r="A198">
        <v>20161012</v>
      </c>
      <c r="B198">
        <v>378</v>
      </c>
      <c r="C198">
        <v>108</v>
      </c>
      <c r="D198">
        <v>144</v>
      </c>
      <c r="E198">
        <v>185</v>
      </c>
      <c r="F198">
        <v>49</v>
      </c>
      <c r="G198">
        <v>371</v>
      </c>
      <c r="H198">
        <v>106</v>
      </c>
      <c r="I198">
        <v>144</v>
      </c>
      <c r="J198">
        <v>185</v>
      </c>
      <c r="K198">
        <v>49</v>
      </c>
      <c r="L198">
        <v>357403.922410823</v>
      </c>
      <c r="M198">
        <v>93606.353016973997</v>
      </c>
      <c r="N198">
        <v>9</v>
      </c>
      <c r="O198">
        <v>376</v>
      </c>
      <c r="P198">
        <v>107</v>
      </c>
      <c r="Q198">
        <v>144</v>
      </c>
      <c r="R198">
        <v>185</v>
      </c>
      <c r="S198">
        <v>47</v>
      </c>
      <c r="T198">
        <v>371</v>
      </c>
      <c r="U198">
        <v>106</v>
      </c>
      <c r="V198">
        <v>144</v>
      </c>
      <c r="W198">
        <v>185</v>
      </c>
      <c r="X198">
        <v>42</v>
      </c>
      <c r="Y198">
        <v>5</v>
      </c>
      <c r="Z198">
        <v>357403.922410823</v>
      </c>
      <c r="AA198">
        <v>93606.353016973997</v>
      </c>
      <c r="AB198">
        <v>6</v>
      </c>
      <c r="AC198">
        <v>2</v>
      </c>
      <c r="AD198">
        <v>1</v>
      </c>
      <c r="AE198">
        <v>0</v>
      </c>
      <c r="AF198">
        <v>0</v>
      </c>
      <c r="AG198">
        <v>2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3</v>
      </c>
      <c r="AQ198">
        <v>2.8446812499999901</v>
      </c>
      <c r="AR198">
        <v>-0.69466124999999901</v>
      </c>
      <c r="AS198">
        <v>0</v>
      </c>
      <c r="AT198">
        <v>0</v>
      </c>
      <c r="AU198">
        <v>94</v>
      </c>
      <c r="AV198">
        <v>5</v>
      </c>
      <c r="AW198">
        <v>0</v>
      </c>
      <c r="AX198" s="24">
        <f t="shared" si="12"/>
        <v>0.56893624999999803</v>
      </c>
      <c r="AY198" s="24">
        <f t="shared" si="14"/>
        <v>0.13893224999999981</v>
      </c>
      <c r="AZ198" s="17" t="e">
        <f t="shared" si="15"/>
        <v>#DIV/0!</v>
      </c>
      <c r="BA198" s="17" t="e">
        <f t="shared" si="13"/>
        <v>#DIV/0!</v>
      </c>
    </row>
    <row r="199" spans="1:53" x14ac:dyDescent="0.25">
      <c r="A199">
        <v>20161013</v>
      </c>
      <c r="B199">
        <v>359</v>
      </c>
      <c r="C199">
        <v>118</v>
      </c>
      <c r="D199">
        <v>165</v>
      </c>
      <c r="E199">
        <v>165</v>
      </c>
      <c r="F199">
        <v>29</v>
      </c>
      <c r="G199">
        <v>345</v>
      </c>
      <c r="H199">
        <v>104</v>
      </c>
      <c r="I199">
        <v>165</v>
      </c>
      <c r="J199">
        <v>165</v>
      </c>
      <c r="K199">
        <v>29</v>
      </c>
      <c r="L199">
        <v>318816.275982016</v>
      </c>
      <c r="M199">
        <v>84973.464838381493</v>
      </c>
      <c r="N199">
        <v>28</v>
      </c>
      <c r="O199">
        <v>357</v>
      </c>
      <c r="P199">
        <v>117</v>
      </c>
      <c r="Q199">
        <v>165</v>
      </c>
      <c r="R199">
        <v>165</v>
      </c>
      <c r="S199">
        <v>27</v>
      </c>
      <c r="T199">
        <v>345</v>
      </c>
      <c r="U199">
        <v>104</v>
      </c>
      <c r="V199">
        <v>165</v>
      </c>
      <c r="W199">
        <v>158</v>
      </c>
      <c r="X199">
        <v>22</v>
      </c>
      <c r="Y199">
        <v>5</v>
      </c>
      <c r="Z199">
        <v>318816.275982016</v>
      </c>
      <c r="AA199">
        <v>84973.464838381493</v>
      </c>
      <c r="AB199">
        <v>25</v>
      </c>
      <c r="AC199">
        <v>2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3</v>
      </c>
      <c r="AQ199">
        <v>2.35352624999999</v>
      </c>
      <c r="AR199">
        <v>-0.82930499999999996</v>
      </c>
      <c r="AS199">
        <v>0</v>
      </c>
      <c r="AT199">
        <v>0</v>
      </c>
      <c r="AU199">
        <v>75</v>
      </c>
      <c r="AV199">
        <v>5</v>
      </c>
      <c r="AW199">
        <v>0</v>
      </c>
      <c r="AX199" s="24">
        <f t="shared" si="12"/>
        <v>0.47070524999999802</v>
      </c>
      <c r="AY199" s="24">
        <f t="shared" si="14"/>
        <v>0.16586099999999998</v>
      </c>
      <c r="AZ199" s="17" t="e">
        <f t="shared" si="15"/>
        <v>#DIV/0!</v>
      </c>
      <c r="BA199" s="17" t="e">
        <f t="shared" si="13"/>
        <v>#DIV/0!</v>
      </c>
    </row>
    <row r="200" spans="1:53" x14ac:dyDescent="0.25">
      <c r="A200">
        <v>20161014</v>
      </c>
      <c r="B200">
        <v>356</v>
      </c>
      <c r="C200">
        <v>113</v>
      </c>
      <c r="D200">
        <v>154</v>
      </c>
      <c r="E200">
        <v>154</v>
      </c>
      <c r="F200">
        <v>48</v>
      </c>
      <c r="G200">
        <v>346</v>
      </c>
      <c r="H200">
        <v>109</v>
      </c>
      <c r="I200">
        <v>154</v>
      </c>
      <c r="J200">
        <v>154</v>
      </c>
      <c r="K200">
        <v>48</v>
      </c>
      <c r="L200">
        <v>317782.65704922401</v>
      </c>
      <c r="M200">
        <v>89200.439134430097</v>
      </c>
      <c r="N200">
        <v>14</v>
      </c>
      <c r="O200">
        <v>354</v>
      </c>
      <c r="P200">
        <v>112</v>
      </c>
      <c r="Q200">
        <v>154</v>
      </c>
      <c r="R200">
        <v>154</v>
      </c>
      <c r="S200">
        <v>46</v>
      </c>
      <c r="T200">
        <v>346</v>
      </c>
      <c r="U200">
        <v>109</v>
      </c>
      <c r="V200">
        <v>154</v>
      </c>
      <c r="W200">
        <v>151</v>
      </c>
      <c r="X200">
        <v>41</v>
      </c>
      <c r="Y200">
        <v>5</v>
      </c>
      <c r="Z200">
        <v>317782.65704922401</v>
      </c>
      <c r="AA200">
        <v>89200.439134430097</v>
      </c>
      <c r="AB200">
        <v>11</v>
      </c>
      <c r="AC200">
        <v>2</v>
      </c>
      <c r="AD200">
        <v>1</v>
      </c>
      <c r="AE200">
        <v>0</v>
      </c>
      <c r="AF200">
        <v>0</v>
      </c>
      <c r="AG200">
        <v>2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3</v>
      </c>
      <c r="AQ200">
        <v>2.4041712500000001</v>
      </c>
      <c r="AR200">
        <v>-0.99178374999999996</v>
      </c>
      <c r="AS200">
        <v>0</v>
      </c>
      <c r="AT200">
        <v>0</v>
      </c>
      <c r="AU200">
        <v>84</v>
      </c>
      <c r="AV200">
        <v>5</v>
      </c>
      <c r="AW200">
        <v>0</v>
      </c>
      <c r="AX200" s="24">
        <f t="shared" si="12"/>
        <v>0.48083425000000002</v>
      </c>
      <c r="AY200" s="24">
        <f t="shared" si="14"/>
        <v>0.19835675</v>
      </c>
      <c r="AZ200" s="17" t="e">
        <f t="shared" si="15"/>
        <v>#DIV/0!</v>
      </c>
      <c r="BA200" s="17" t="e">
        <f t="shared" si="13"/>
        <v>#DIV/0!</v>
      </c>
    </row>
    <row r="201" spans="1:53" x14ac:dyDescent="0.25">
      <c r="A201">
        <v>20161017</v>
      </c>
      <c r="B201">
        <v>445</v>
      </c>
      <c r="C201">
        <v>127</v>
      </c>
      <c r="D201">
        <v>176</v>
      </c>
      <c r="E201">
        <v>208</v>
      </c>
      <c r="F201">
        <v>61</v>
      </c>
      <c r="G201">
        <v>420</v>
      </c>
      <c r="H201">
        <v>124</v>
      </c>
      <c r="I201">
        <v>176</v>
      </c>
      <c r="J201">
        <v>208</v>
      </c>
      <c r="K201">
        <v>61</v>
      </c>
      <c r="L201">
        <v>399024.54527028499</v>
      </c>
      <c r="M201">
        <v>107192.209074325</v>
      </c>
      <c r="N201">
        <v>28</v>
      </c>
      <c r="O201">
        <v>443</v>
      </c>
      <c r="P201">
        <v>126</v>
      </c>
      <c r="Q201">
        <v>176</v>
      </c>
      <c r="R201">
        <v>208</v>
      </c>
      <c r="S201">
        <v>59</v>
      </c>
      <c r="T201">
        <v>420</v>
      </c>
      <c r="U201">
        <v>124</v>
      </c>
      <c r="V201">
        <v>176</v>
      </c>
      <c r="W201">
        <v>190</v>
      </c>
      <c r="X201">
        <v>54</v>
      </c>
      <c r="Y201">
        <v>5</v>
      </c>
      <c r="Z201">
        <v>399024.54527028499</v>
      </c>
      <c r="AA201">
        <v>107192.209074325</v>
      </c>
      <c r="AB201">
        <v>25</v>
      </c>
      <c r="AC201">
        <v>2</v>
      </c>
      <c r="AD201">
        <v>1</v>
      </c>
      <c r="AE201">
        <v>0</v>
      </c>
      <c r="AF201">
        <v>0</v>
      </c>
      <c r="AG201">
        <v>2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3</v>
      </c>
      <c r="AQ201">
        <v>3.5372237499999999</v>
      </c>
      <c r="AR201">
        <v>-0.88843874999999894</v>
      </c>
      <c r="AS201">
        <v>0</v>
      </c>
      <c r="AT201">
        <v>0</v>
      </c>
      <c r="AU201">
        <v>106</v>
      </c>
      <c r="AV201">
        <v>5</v>
      </c>
      <c r="AW201">
        <v>0</v>
      </c>
      <c r="AX201" s="24">
        <f t="shared" si="12"/>
        <v>0.70744474999999996</v>
      </c>
      <c r="AY201" s="24">
        <f t="shared" si="14"/>
        <v>0.17768774999999978</v>
      </c>
      <c r="AZ201" s="17" t="e">
        <f t="shared" si="15"/>
        <v>#DIV/0!</v>
      </c>
      <c r="BA201" s="17" t="e">
        <f t="shared" si="13"/>
        <v>#DIV/0!</v>
      </c>
    </row>
    <row r="202" spans="1:53" x14ac:dyDescent="0.25">
      <c r="A202">
        <v>20161018</v>
      </c>
      <c r="B202">
        <v>366</v>
      </c>
      <c r="C202">
        <v>99</v>
      </c>
      <c r="D202">
        <v>183</v>
      </c>
      <c r="E202">
        <v>141</v>
      </c>
      <c r="F202">
        <v>42</v>
      </c>
      <c r="G202">
        <v>327</v>
      </c>
      <c r="H202">
        <v>97</v>
      </c>
      <c r="I202">
        <v>183</v>
      </c>
      <c r="J202">
        <v>141</v>
      </c>
      <c r="K202">
        <v>42</v>
      </c>
      <c r="L202">
        <v>332357.92235894001</v>
      </c>
      <c r="M202">
        <v>84992.213012304594</v>
      </c>
      <c r="N202">
        <v>41</v>
      </c>
      <c r="O202">
        <v>364</v>
      </c>
      <c r="P202">
        <v>98</v>
      </c>
      <c r="Q202">
        <v>183</v>
      </c>
      <c r="R202">
        <v>141</v>
      </c>
      <c r="S202">
        <v>40</v>
      </c>
      <c r="T202">
        <v>327</v>
      </c>
      <c r="U202">
        <v>97</v>
      </c>
      <c r="V202">
        <v>183</v>
      </c>
      <c r="W202">
        <v>109</v>
      </c>
      <c r="X202">
        <v>35</v>
      </c>
      <c r="Y202">
        <v>5</v>
      </c>
      <c r="Z202">
        <v>332357.92235894001</v>
      </c>
      <c r="AA202">
        <v>84992.213012304594</v>
      </c>
      <c r="AB202">
        <v>38</v>
      </c>
      <c r="AC202">
        <v>2</v>
      </c>
      <c r="AD202">
        <v>1</v>
      </c>
      <c r="AE202">
        <v>0</v>
      </c>
      <c r="AF202">
        <v>0</v>
      </c>
      <c r="AG202">
        <v>2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3</v>
      </c>
      <c r="AQ202">
        <v>3.09969625</v>
      </c>
      <c r="AR202">
        <v>-0.60253374999999998</v>
      </c>
      <c r="AS202">
        <v>0</v>
      </c>
      <c r="AT202">
        <v>0</v>
      </c>
      <c r="AU202">
        <v>70</v>
      </c>
      <c r="AV202">
        <v>5</v>
      </c>
      <c r="AW202">
        <v>0</v>
      </c>
      <c r="AX202" s="24">
        <f t="shared" si="12"/>
        <v>0.61993925000000005</v>
      </c>
      <c r="AY202" s="24">
        <f t="shared" si="14"/>
        <v>0.12050675</v>
      </c>
      <c r="AZ202" s="17" t="e">
        <f t="shared" si="15"/>
        <v>#DIV/0!</v>
      </c>
      <c r="BA202" s="17" t="e">
        <f t="shared" si="13"/>
        <v>#DIV/0!</v>
      </c>
    </row>
    <row r="203" spans="1:53" x14ac:dyDescent="0.25">
      <c r="A203">
        <v>20161019</v>
      </c>
      <c r="B203">
        <v>381</v>
      </c>
      <c r="C203">
        <v>108</v>
      </c>
      <c r="D203">
        <v>149</v>
      </c>
      <c r="E203">
        <v>186</v>
      </c>
      <c r="F203">
        <v>46</v>
      </c>
      <c r="G203">
        <v>349</v>
      </c>
      <c r="H203">
        <v>106</v>
      </c>
      <c r="I203">
        <v>149</v>
      </c>
      <c r="J203">
        <v>186</v>
      </c>
      <c r="K203">
        <v>46</v>
      </c>
      <c r="L203">
        <v>409263.60864606401</v>
      </c>
      <c r="M203">
        <v>97433.724778145697</v>
      </c>
      <c r="N203">
        <v>34</v>
      </c>
      <c r="O203">
        <v>379</v>
      </c>
      <c r="P203">
        <v>107</v>
      </c>
      <c r="Q203">
        <v>149</v>
      </c>
      <c r="R203">
        <v>186</v>
      </c>
      <c r="S203">
        <v>44</v>
      </c>
      <c r="T203">
        <v>349</v>
      </c>
      <c r="U203">
        <v>106</v>
      </c>
      <c r="V203">
        <v>149</v>
      </c>
      <c r="W203">
        <v>161</v>
      </c>
      <c r="X203">
        <v>39</v>
      </c>
      <c r="Y203">
        <v>5</v>
      </c>
      <c r="Z203">
        <v>409263.60864606401</v>
      </c>
      <c r="AA203">
        <v>97433.724778145697</v>
      </c>
      <c r="AB203">
        <v>31</v>
      </c>
      <c r="AC203">
        <v>2</v>
      </c>
      <c r="AD203">
        <v>1</v>
      </c>
      <c r="AE203">
        <v>0</v>
      </c>
      <c r="AF203">
        <v>0</v>
      </c>
      <c r="AG203">
        <v>2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3</v>
      </c>
      <c r="AQ203">
        <v>2.3017412500000001</v>
      </c>
      <c r="AR203">
        <v>-0.79312749999999999</v>
      </c>
      <c r="AS203">
        <v>0</v>
      </c>
      <c r="AT203">
        <v>0</v>
      </c>
      <c r="AU203">
        <v>84</v>
      </c>
      <c r="AV203">
        <v>5</v>
      </c>
      <c r="AW203">
        <v>0</v>
      </c>
      <c r="AX203" s="24">
        <f t="shared" si="12"/>
        <v>0.46034825000000001</v>
      </c>
      <c r="AY203" s="24">
        <f t="shared" si="14"/>
        <v>0.1586255</v>
      </c>
      <c r="AZ203" s="17" t="e">
        <f t="shared" si="15"/>
        <v>#DIV/0!</v>
      </c>
      <c r="BA203" s="17" t="e">
        <f t="shared" si="13"/>
        <v>#DIV/0!</v>
      </c>
    </row>
    <row r="204" spans="1:53" x14ac:dyDescent="0.25">
      <c r="A204">
        <v>20161020</v>
      </c>
      <c r="B204">
        <v>419</v>
      </c>
      <c r="C204">
        <v>94</v>
      </c>
      <c r="D204">
        <v>175</v>
      </c>
      <c r="E204">
        <v>184</v>
      </c>
      <c r="F204">
        <v>60</v>
      </c>
      <c r="G204">
        <v>399</v>
      </c>
      <c r="H204">
        <v>88</v>
      </c>
      <c r="I204">
        <v>175</v>
      </c>
      <c r="J204">
        <v>184</v>
      </c>
      <c r="K204">
        <v>60</v>
      </c>
      <c r="L204">
        <v>409463.95586806</v>
      </c>
      <c r="M204">
        <v>104891.756028125</v>
      </c>
      <c r="N204">
        <v>26</v>
      </c>
      <c r="O204">
        <v>417</v>
      </c>
      <c r="P204">
        <v>93</v>
      </c>
      <c r="Q204">
        <v>175</v>
      </c>
      <c r="R204">
        <v>184</v>
      </c>
      <c r="S204">
        <v>58</v>
      </c>
      <c r="T204">
        <v>399</v>
      </c>
      <c r="U204">
        <v>88</v>
      </c>
      <c r="V204">
        <v>175</v>
      </c>
      <c r="W204">
        <v>171</v>
      </c>
      <c r="X204">
        <v>53</v>
      </c>
      <c r="Y204">
        <v>5</v>
      </c>
      <c r="Z204">
        <v>409463.95586806</v>
      </c>
      <c r="AA204">
        <v>104891.756028125</v>
      </c>
      <c r="AB204">
        <v>23</v>
      </c>
      <c r="AC204">
        <v>2</v>
      </c>
      <c r="AD204">
        <v>1</v>
      </c>
      <c r="AE204">
        <v>0</v>
      </c>
      <c r="AF204">
        <v>0</v>
      </c>
      <c r="AG204">
        <v>2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3</v>
      </c>
      <c r="AQ204">
        <v>2.59918624999999</v>
      </c>
      <c r="AR204">
        <v>-0.40650874999999997</v>
      </c>
      <c r="AS204">
        <v>0</v>
      </c>
      <c r="AT204">
        <v>0</v>
      </c>
      <c r="AU204">
        <v>74</v>
      </c>
      <c r="AV204">
        <v>5</v>
      </c>
      <c r="AW204">
        <v>0</v>
      </c>
      <c r="AX204" s="24">
        <f t="shared" si="12"/>
        <v>0.51983724999999803</v>
      </c>
      <c r="AY204" s="24">
        <f t="shared" si="14"/>
        <v>8.1301749999999992E-2</v>
      </c>
      <c r="AZ204" s="17" t="e">
        <f t="shared" si="15"/>
        <v>#DIV/0!</v>
      </c>
      <c r="BA204" s="17" t="e">
        <f t="shared" si="13"/>
        <v>#DIV/0!</v>
      </c>
    </row>
    <row r="205" spans="1:53" x14ac:dyDescent="0.25">
      <c r="A205">
        <v>20161021</v>
      </c>
      <c r="B205">
        <v>370</v>
      </c>
      <c r="C205">
        <v>117</v>
      </c>
      <c r="D205">
        <v>145</v>
      </c>
      <c r="E205">
        <v>191</v>
      </c>
      <c r="F205">
        <v>34</v>
      </c>
      <c r="G205">
        <v>321</v>
      </c>
      <c r="H205">
        <v>115</v>
      </c>
      <c r="I205">
        <v>145</v>
      </c>
      <c r="J205">
        <v>191</v>
      </c>
      <c r="K205">
        <v>34</v>
      </c>
      <c r="L205">
        <v>388528.28440286702</v>
      </c>
      <c r="M205">
        <v>95087.545596258002</v>
      </c>
      <c r="N205">
        <v>51</v>
      </c>
      <c r="O205">
        <v>368</v>
      </c>
      <c r="P205">
        <v>116</v>
      </c>
      <c r="Q205">
        <v>145</v>
      </c>
      <c r="R205">
        <v>191</v>
      </c>
      <c r="S205">
        <v>32</v>
      </c>
      <c r="T205">
        <v>321</v>
      </c>
      <c r="U205">
        <v>115</v>
      </c>
      <c r="V205">
        <v>145</v>
      </c>
      <c r="W205">
        <v>149</v>
      </c>
      <c r="X205">
        <v>27</v>
      </c>
      <c r="Y205">
        <v>5</v>
      </c>
      <c r="Z205">
        <v>388528.28440286702</v>
      </c>
      <c r="AA205">
        <v>95087.545596258002</v>
      </c>
      <c r="AB205">
        <v>48</v>
      </c>
      <c r="AC205">
        <v>2</v>
      </c>
      <c r="AD205">
        <v>1</v>
      </c>
      <c r="AE205">
        <v>0</v>
      </c>
      <c r="AF205">
        <v>0</v>
      </c>
      <c r="AG205">
        <v>2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3</v>
      </c>
      <c r="AQ205">
        <v>2.7528800000000002</v>
      </c>
      <c r="AR205">
        <v>-0.78591624999999898</v>
      </c>
      <c r="AS205">
        <v>0</v>
      </c>
      <c r="AT205">
        <v>0</v>
      </c>
      <c r="AU205">
        <v>82</v>
      </c>
      <c r="AV205">
        <v>5</v>
      </c>
      <c r="AW205">
        <v>0</v>
      </c>
      <c r="AX205" s="24">
        <f t="shared" si="12"/>
        <v>0.55057600000000007</v>
      </c>
      <c r="AY205" s="24">
        <f t="shared" si="14"/>
        <v>0.1571832499999998</v>
      </c>
      <c r="AZ205" s="17" t="e">
        <f t="shared" si="15"/>
        <v>#DIV/0!</v>
      </c>
      <c r="BA205" s="17" t="e">
        <f t="shared" si="13"/>
        <v>#DIV/0!</v>
      </c>
    </row>
    <row r="206" spans="1:53" x14ac:dyDescent="0.25">
      <c r="A206">
        <v>20161024</v>
      </c>
      <c r="B206">
        <v>458</v>
      </c>
      <c r="C206">
        <v>124</v>
      </c>
      <c r="D206">
        <v>232</v>
      </c>
      <c r="E206">
        <v>156</v>
      </c>
      <c r="F206">
        <v>70</v>
      </c>
      <c r="G206">
        <v>451</v>
      </c>
      <c r="H206">
        <v>105</v>
      </c>
      <c r="I206">
        <v>232</v>
      </c>
      <c r="J206">
        <v>156</v>
      </c>
      <c r="K206">
        <v>70</v>
      </c>
      <c r="L206">
        <v>395137.82579351199</v>
      </c>
      <c r="M206">
        <v>110082.404321416</v>
      </c>
      <c r="N206">
        <v>26</v>
      </c>
      <c r="O206">
        <v>456</v>
      </c>
      <c r="P206">
        <v>123</v>
      </c>
      <c r="Q206">
        <v>232</v>
      </c>
      <c r="R206">
        <v>156</v>
      </c>
      <c r="S206">
        <v>68</v>
      </c>
      <c r="T206">
        <v>451</v>
      </c>
      <c r="U206">
        <v>105</v>
      </c>
      <c r="V206">
        <v>232</v>
      </c>
      <c r="W206">
        <v>156</v>
      </c>
      <c r="X206">
        <v>63</v>
      </c>
      <c r="Y206">
        <v>5</v>
      </c>
      <c r="Z206">
        <v>395137.82579351199</v>
      </c>
      <c r="AA206">
        <v>110082.404321416</v>
      </c>
      <c r="AB206">
        <v>23</v>
      </c>
      <c r="AC206">
        <v>2</v>
      </c>
      <c r="AD206">
        <v>1</v>
      </c>
      <c r="AE206">
        <v>0</v>
      </c>
      <c r="AF206">
        <v>0</v>
      </c>
      <c r="AG206">
        <v>2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3</v>
      </c>
      <c r="AQ206">
        <v>2.7771412499999899</v>
      </c>
      <c r="AR206">
        <v>-0.74494875000000005</v>
      </c>
      <c r="AS206">
        <v>0</v>
      </c>
      <c r="AT206">
        <v>0</v>
      </c>
      <c r="AU206">
        <v>95</v>
      </c>
      <c r="AV206">
        <v>5</v>
      </c>
      <c r="AW206">
        <v>0</v>
      </c>
      <c r="AX206" s="24">
        <f t="shared" si="12"/>
        <v>0.55542824999999796</v>
      </c>
      <c r="AY206" s="24">
        <f t="shared" si="14"/>
        <v>0.14898975</v>
      </c>
      <c r="AZ206" s="17" t="e">
        <f t="shared" si="15"/>
        <v>#DIV/0!</v>
      </c>
      <c r="BA206" s="17" t="e">
        <f t="shared" si="13"/>
        <v>#DIV/0!</v>
      </c>
    </row>
    <row r="207" spans="1:53" x14ac:dyDescent="0.25">
      <c r="A207">
        <v>20161025</v>
      </c>
      <c r="B207">
        <v>405</v>
      </c>
      <c r="C207">
        <v>131</v>
      </c>
      <c r="D207">
        <v>125</v>
      </c>
      <c r="E207">
        <v>221</v>
      </c>
      <c r="F207">
        <v>59</v>
      </c>
      <c r="G207">
        <v>383</v>
      </c>
      <c r="H207">
        <v>129</v>
      </c>
      <c r="I207">
        <v>125</v>
      </c>
      <c r="J207">
        <v>221</v>
      </c>
      <c r="K207">
        <v>59</v>
      </c>
      <c r="L207">
        <v>452606.06624017103</v>
      </c>
      <c r="M207">
        <v>108174.545961615</v>
      </c>
      <c r="N207">
        <v>24</v>
      </c>
      <c r="O207">
        <v>403</v>
      </c>
      <c r="P207">
        <v>130</v>
      </c>
      <c r="Q207">
        <v>125</v>
      </c>
      <c r="R207">
        <v>221</v>
      </c>
      <c r="S207">
        <v>57</v>
      </c>
      <c r="T207">
        <v>383</v>
      </c>
      <c r="U207">
        <v>129</v>
      </c>
      <c r="V207">
        <v>125</v>
      </c>
      <c r="W207">
        <v>206</v>
      </c>
      <c r="X207">
        <v>52</v>
      </c>
      <c r="Y207">
        <v>5</v>
      </c>
      <c r="Z207">
        <v>452606.06624017103</v>
      </c>
      <c r="AA207">
        <v>108174.545961615</v>
      </c>
      <c r="AB207">
        <v>21</v>
      </c>
      <c r="AC207">
        <v>2</v>
      </c>
      <c r="AD207">
        <v>1</v>
      </c>
      <c r="AE207">
        <v>0</v>
      </c>
      <c r="AF207">
        <v>0</v>
      </c>
      <c r="AG207">
        <v>2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3</v>
      </c>
      <c r="AQ207">
        <v>2.5239549999999999</v>
      </c>
      <c r="AR207">
        <v>-0.90826624999999905</v>
      </c>
      <c r="AS207">
        <v>0</v>
      </c>
      <c r="AT207">
        <v>0</v>
      </c>
      <c r="AU207">
        <v>81</v>
      </c>
      <c r="AV207">
        <v>5</v>
      </c>
      <c r="AW207">
        <v>0</v>
      </c>
      <c r="AX207" s="24">
        <f t="shared" si="12"/>
        <v>0.50479099999999999</v>
      </c>
      <c r="AY207" s="24">
        <f t="shared" si="14"/>
        <v>0.18165324999999982</v>
      </c>
      <c r="AZ207" s="17" t="e">
        <f t="shared" si="15"/>
        <v>#DIV/0!</v>
      </c>
      <c r="BA207" s="17" t="e">
        <f t="shared" si="13"/>
        <v>#DIV/0!</v>
      </c>
    </row>
    <row r="208" spans="1:53" x14ac:dyDescent="0.25">
      <c r="A208">
        <v>20161026</v>
      </c>
      <c r="B208">
        <v>407</v>
      </c>
      <c r="C208">
        <v>135</v>
      </c>
      <c r="D208">
        <v>171</v>
      </c>
      <c r="E208">
        <v>193</v>
      </c>
      <c r="F208">
        <v>43</v>
      </c>
      <c r="G208">
        <v>386</v>
      </c>
      <c r="H208">
        <v>133</v>
      </c>
      <c r="I208">
        <v>171</v>
      </c>
      <c r="J208">
        <v>193</v>
      </c>
      <c r="K208">
        <v>43</v>
      </c>
      <c r="L208">
        <v>407189.60616529</v>
      </c>
      <c r="M208">
        <v>104927.06455487599</v>
      </c>
      <c r="N208">
        <v>23</v>
      </c>
      <c r="O208">
        <v>405</v>
      </c>
      <c r="P208">
        <v>134</v>
      </c>
      <c r="Q208">
        <v>171</v>
      </c>
      <c r="R208">
        <v>193</v>
      </c>
      <c r="S208">
        <v>41</v>
      </c>
      <c r="T208">
        <v>386</v>
      </c>
      <c r="U208">
        <v>133</v>
      </c>
      <c r="V208">
        <v>171</v>
      </c>
      <c r="W208">
        <v>179</v>
      </c>
      <c r="X208">
        <v>36</v>
      </c>
      <c r="Y208">
        <v>5</v>
      </c>
      <c r="Z208">
        <v>407189.60616529</v>
      </c>
      <c r="AA208">
        <v>104927.06455487599</v>
      </c>
      <c r="AB208">
        <v>20</v>
      </c>
      <c r="AC208">
        <v>2</v>
      </c>
      <c r="AD208">
        <v>1</v>
      </c>
      <c r="AE208">
        <v>0</v>
      </c>
      <c r="AF208">
        <v>0</v>
      </c>
      <c r="AG208">
        <v>2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3</v>
      </c>
      <c r="AQ208">
        <v>2.9413149999999901</v>
      </c>
      <c r="AR208">
        <v>-1.02624125</v>
      </c>
      <c r="AS208">
        <v>0</v>
      </c>
      <c r="AT208">
        <v>0</v>
      </c>
      <c r="AU208">
        <v>86</v>
      </c>
      <c r="AV208">
        <v>5</v>
      </c>
      <c r="AW208">
        <v>0</v>
      </c>
      <c r="AX208" s="24">
        <f t="shared" si="12"/>
        <v>0.58826299999999798</v>
      </c>
      <c r="AY208" s="24">
        <f t="shared" si="14"/>
        <v>0.20524824999999999</v>
      </c>
      <c r="AZ208" s="17" t="e">
        <f t="shared" si="15"/>
        <v>#DIV/0!</v>
      </c>
      <c r="BA208" s="17" t="e">
        <f t="shared" si="13"/>
        <v>#DIV/0!</v>
      </c>
    </row>
    <row r="209" spans="1:53" x14ac:dyDescent="0.25">
      <c r="A209">
        <v>20161027</v>
      </c>
      <c r="B209">
        <v>457</v>
      </c>
      <c r="C209">
        <v>132</v>
      </c>
      <c r="D209">
        <v>181</v>
      </c>
      <c r="E209">
        <v>229</v>
      </c>
      <c r="F209">
        <v>47</v>
      </c>
      <c r="G209">
        <v>393</v>
      </c>
      <c r="H209">
        <v>130</v>
      </c>
      <c r="I209">
        <v>181</v>
      </c>
      <c r="J209">
        <v>229</v>
      </c>
      <c r="K209">
        <v>47</v>
      </c>
      <c r="L209">
        <v>281517.87436105602</v>
      </c>
      <c r="M209">
        <v>95896.608692495094</v>
      </c>
      <c r="N209">
        <v>66</v>
      </c>
      <c r="O209">
        <v>455</v>
      </c>
      <c r="P209">
        <v>131</v>
      </c>
      <c r="Q209">
        <v>181</v>
      </c>
      <c r="R209">
        <v>229</v>
      </c>
      <c r="S209">
        <v>45</v>
      </c>
      <c r="T209">
        <v>393</v>
      </c>
      <c r="U209">
        <v>130</v>
      </c>
      <c r="V209">
        <v>181</v>
      </c>
      <c r="W209">
        <v>172</v>
      </c>
      <c r="X209">
        <v>40</v>
      </c>
      <c r="Y209">
        <v>5</v>
      </c>
      <c r="Z209">
        <v>281517.87436105602</v>
      </c>
      <c r="AA209">
        <v>95896.608692495094</v>
      </c>
      <c r="AB209">
        <v>63</v>
      </c>
      <c r="AC209">
        <v>2</v>
      </c>
      <c r="AD209">
        <v>1</v>
      </c>
      <c r="AE209">
        <v>0</v>
      </c>
      <c r="AF209">
        <v>0</v>
      </c>
      <c r="AG209">
        <v>2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3</v>
      </c>
      <c r="AQ209">
        <v>2.7692362500000001</v>
      </c>
      <c r="AR209">
        <v>-0.76683749999999995</v>
      </c>
      <c r="AS209">
        <v>0</v>
      </c>
      <c r="AT209">
        <v>0</v>
      </c>
      <c r="AU209">
        <v>91</v>
      </c>
      <c r="AV209">
        <v>5</v>
      </c>
      <c r="AW209">
        <v>0</v>
      </c>
      <c r="AX209" s="24">
        <f t="shared" si="12"/>
        <v>0.55384725000000001</v>
      </c>
      <c r="AY209" s="24">
        <f t="shared" si="14"/>
        <v>0.15336749999999999</v>
      </c>
      <c r="AZ209" s="17" t="e">
        <f t="shared" si="15"/>
        <v>#DIV/0!</v>
      </c>
      <c r="BA209" s="17" t="e">
        <f t="shared" si="13"/>
        <v>#DIV/0!</v>
      </c>
    </row>
    <row r="210" spans="1:53" x14ac:dyDescent="0.25">
      <c r="A210">
        <v>20161028</v>
      </c>
      <c r="B210">
        <v>431</v>
      </c>
      <c r="C210">
        <v>122</v>
      </c>
      <c r="D210">
        <v>206</v>
      </c>
      <c r="E210">
        <v>172</v>
      </c>
      <c r="F210">
        <v>53</v>
      </c>
      <c r="G210">
        <v>424</v>
      </c>
      <c r="H210">
        <v>91</v>
      </c>
      <c r="I210">
        <v>206</v>
      </c>
      <c r="J210">
        <v>172</v>
      </c>
      <c r="K210">
        <v>53</v>
      </c>
      <c r="L210">
        <v>275416.84335299599</v>
      </c>
      <c r="M210">
        <v>92587.515901769599</v>
      </c>
      <c r="N210">
        <v>38</v>
      </c>
      <c r="O210">
        <v>429</v>
      </c>
      <c r="P210">
        <v>121</v>
      </c>
      <c r="Q210">
        <v>204</v>
      </c>
      <c r="R210">
        <v>172</v>
      </c>
      <c r="S210">
        <v>53</v>
      </c>
      <c r="T210">
        <v>424</v>
      </c>
      <c r="U210">
        <v>91</v>
      </c>
      <c r="V210">
        <v>199</v>
      </c>
      <c r="W210">
        <v>172</v>
      </c>
      <c r="X210">
        <v>53</v>
      </c>
      <c r="Y210">
        <v>5</v>
      </c>
      <c r="Z210">
        <v>275416.84335299599</v>
      </c>
      <c r="AA210">
        <v>92587.515901769599</v>
      </c>
      <c r="AB210">
        <v>35</v>
      </c>
      <c r="AC210">
        <v>2</v>
      </c>
      <c r="AD210">
        <v>1</v>
      </c>
      <c r="AE210">
        <v>2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3</v>
      </c>
      <c r="AQ210">
        <v>3.35304749999999</v>
      </c>
      <c r="AR210">
        <v>-0.83813124999999999</v>
      </c>
      <c r="AS210">
        <v>0</v>
      </c>
      <c r="AT210">
        <v>0</v>
      </c>
      <c r="AU210">
        <v>79</v>
      </c>
      <c r="AV210">
        <v>5</v>
      </c>
      <c r="AW210">
        <v>0</v>
      </c>
      <c r="AX210" s="24">
        <f t="shared" si="12"/>
        <v>0.67060949999999797</v>
      </c>
      <c r="AY210" s="24">
        <f t="shared" si="14"/>
        <v>0.16762625</v>
      </c>
      <c r="AZ210" s="17" t="e">
        <f t="shared" si="15"/>
        <v>#DIV/0!</v>
      </c>
      <c r="BA210" s="17" t="e">
        <f t="shared" si="13"/>
        <v>#DIV/0!</v>
      </c>
    </row>
    <row r="211" spans="1:53" ht="15.75" thickBot="1" x14ac:dyDescent="0.3">
      <c r="A211">
        <v>20161031</v>
      </c>
      <c r="B211">
        <v>432</v>
      </c>
      <c r="C211">
        <v>183</v>
      </c>
      <c r="D211">
        <v>188</v>
      </c>
      <c r="E211">
        <v>190</v>
      </c>
      <c r="F211">
        <v>54</v>
      </c>
      <c r="G211">
        <v>405</v>
      </c>
      <c r="H211">
        <v>138</v>
      </c>
      <c r="I211">
        <v>188</v>
      </c>
      <c r="J211">
        <v>190</v>
      </c>
      <c r="K211">
        <v>54</v>
      </c>
      <c r="L211">
        <v>327680.09255111701</v>
      </c>
      <c r="M211">
        <v>98851.2083296005</v>
      </c>
      <c r="N211">
        <v>72</v>
      </c>
      <c r="O211">
        <v>430</v>
      </c>
      <c r="P211">
        <v>182</v>
      </c>
      <c r="Q211">
        <v>186</v>
      </c>
      <c r="R211">
        <v>190</v>
      </c>
      <c r="S211">
        <v>54</v>
      </c>
      <c r="T211">
        <v>405</v>
      </c>
      <c r="U211">
        <v>138</v>
      </c>
      <c r="V211">
        <v>181</v>
      </c>
      <c r="W211">
        <v>170</v>
      </c>
      <c r="X211">
        <v>54</v>
      </c>
      <c r="Y211">
        <v>5</v>
      </c>
      <c r="Z211">
        <v>327680.09255111701</v>
      </c>
      <c r="AA211">
        <v>98851.2083296005</v>
      </c>
      <c r="AB211">
        <v>69</v>
      </c>
      <c r="AC211">
        <v>2</v>
      </c>
      <c r="AD211">
        <v>1</v>
      </c>
      <c r="AE211">
        <v>2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3</v>
      </c>
      <c r="AQ211">
        <v>3.8375474999999999</v>
      </c>
      <c r="AR211">
        <v>-0.94761499999999899</v>
      </c>
      <c r="AS211">
        <v>0</v>
      </c>
      <c r="AT211">
        <v>0</v>
      </c>
      <c r="AU211">
        <v>80</v>
      </c>
      <c r="AV211">
        <v>5</v>
      </c>
      <c r="AW211">
        <v>0</v>
      </c>
      <c r="AX211" s="24">
        <f t="shared" si="12"/>
        <v>0.76750949999999996</v>
      </c>
      <c r="AY211" s="24">
        <f t="shared" si="14"/>
        <v>0.1895229999999998</v>
      </c>
      <c r="AZ211" s="17" t="e">
        <f t="shared" si="15"/>
        <v>#DIV/0!</v>
      </c>
      <c r="BA211" s="17" t="e">
        <f t="shared" si="13"/>
        <v>#DIV/0!</v>
      </c>
    </row>
    <row r="212" spans="1:53" ht="15.75" thickBot="1" x14ac:dyDescent="0.3">
      <c r="A212" s="4" t="s">
        <v>37</v>
      </c>
      <c r="B212" s="5">
        <f>SUM(B2:B211)</f>
        <v>74622</v>
      </c>
      <c r="C212" s="5">
        <f t="shared" ref="C212:AW212" si="16">SUM(C2:C211)</f>
        <v>16902</v>
      </c>
      <c r="D212" s="5">
        <f t="shared" si="16"/>
        <v>32972</v>
      </c>
      <c r="E212" s="5">
        <f t="shared" si="16"/>
        <v>34530</v>
      </c>
      <c r="F212" s="5">
        <f t="shared" si="16"/>
        <v>7120</v>
      </c>
      <c r="G212" s="5">
        <f t="shared" si="16"/>
        <v>72102</v>
      </c>
      <c r="H212" s="5">
        <f t="shared" si="16"/>
        <v>16156</v>
      </c>
      <c r="I212" s="5">
        <f t="shared" si="16"/>
        <v>32972</v>
      </c>
      <c r="J212" s="5">
        <f t="shared" si="16"/>
        <v>34530</v>
      </c>
      <c r="K212" s="5">
        <f t="shared" si="16"/>
        <v>7120</v>
      </c>
      <c r="L212" s="5">
        <f t="shared" si="16"/>
        <v>82261063.054765671</v>
      </c>
      <c r="M212" s="5">
        <f t="shared" si="16"/>
        <v>18945455.674928892</v>
      </c>
      <c r="N212" s="5">
        <f t="shared" si="16"/>
        <v>3266</v>
      </c>
      <c r="O212" s="5">
        <f t="shared" si="16"/>
        <v>29946</v>
      </c>
      <c r="P212" s="5">
        <f t="shared" si="16"/>
        <v>6309</v>
      </c>
      <c r="Q212" s="5">
        <f t="shared" si="16"/>
        <v>13903</v>
      </c>
      <c r="R212" s="5">
        <f t="shared" si="16"/>
        <v>12493</v>
      </c>
      <c r="S212" s="5">
        <f t="shared" si="16"/>
        <v>3550</v>
      </c>
      <c r="T212" s="5">
        <f t="shared" si="16"/>
        <v>27692</v>
      </c>
      <c r="U212" s="5">
        <f t="shared" si="16"/>
        <v>5694</v>
      </c>
      <c r="V212" s="5">
        <f t="shared" si="16"/>
        <v>13888</v>
      </c>
      <c r="W212" s="5">
        <f t="shared" si="16"/>
        <v>10822</v>
      </c>
      <c r="X212" s="5">
        <f t="shared" si="16"/>
        <v>2982</v>
      </c>
      <c r="Y212" s="5">
        <f t="shared" si="16"/>
        <v>472</v>
      </c>
      <c r="Z212" s="5">
        <f t="shared" si="16"/>
        <v>36576979.350076459</v>
      </c>
      <c r="AA212" s="5">
        <f t="shared" si="16"/>
        <v>7803808.1415068768</v>
      </c>
      <c r="AB212" s="5">
        <f t="shared" si="16"/>
        <v>2869</v>
      </c>
      <c r="AC212" s="5">
        <f t="shared" si="16"/>
        <v>44676</v>
      </c>
      <c r="AD212" s="5">
        <f t="shared" si="16"/>
        <v>10593</v>
      </c>
      <c r="AE212" s="5">
        <f t="shared" si="16"/>
        <v>19069</v>
      </c>
      <c r="AF212" s="5">
        <f t="shared" si="16"/>
        <v>22037</v>
      </c>
      <c r="AG212" s="5">
        <f t="shared" si="16"/>
        <v>3570</v>
      </c>
      <c r="AH212" s="5">
        <f t="shared" si="16"/>
        <v>44410</v>
      </c>
      <c r="AI212" s="5">
        <f t="shared" si="16"/>
        <v>10462</v>
      </c>
      <c r="AJ212" s="5">
        <f t="shared" si="16"/>
        <v>19063</v>
      </c>
      <c r="AK212" s="5">
        <f t="shared" si="16"/>
        <v>21994</v>
      </c>
      <c r="AL212" s="5">
        <f t="shared" si="16"/>
        <v>3353</v>
      </c>
      <c r="AM212" s="5">
        <f t="shared" si="16"/>
        <v>1112</v>
      </c>
      <c r="AN212" s="5">
        <f t="shared" si="16"/>
        <v>45684083.704689138</v>
      </c>
      <c r="AO212" s="5">
        <f t="shared" si="16"/>
        <v>11141647.533422021</v>
      </c>
      <c r="AP212" s="5">
        <f t="shared" si="16"/>
        <v>397</v>
      </c>
      <c r="AQ212" s="5">
        <f t="shared" si="16"/>
        <v>147.53453374999984</v>
      </c>
      <c r="AR212" s="5">
        <f t="shared" si="16"/>
        <v>-25.204136249999994</v>
      </c>
      <c r="AS212" s="5">
        <f t="shared" si="16"/>
        <v>1252.338877314814</v>
      </c>
      <c r="AT212" s="5">
        <f t="shared" si="16"/>
        <v>-273.80417245370302</v>
      </c>
      <c r="AU212" s="5">
        <f t="shared" si="16"/>
        <v>16247</v>
      </c>
      <c r="AV212" s="5">
        <f t="shared" si="16"/>
        <v>472</v>
      </c>
      <c r="AW212" s="6">
        <f t="shared" si="16"/>
        <v>1498</v>
      </c>
      <c r="AX212" s="24">
        <f>AVERAGE(AX2:AX211)</f>
        <v>0.28253830009920611</v>
      </c>
      <c r="AY212" s="24">
        <f t="shared" ref="AY212" si="17">AVERAGE(AY2:AY211)</f>
        <v>3.804598373015871E-2</v>
      </c>
      <c r="AZ212" s="24">
        <f>AVERAGE(AZ2:AZ193)</f>
        <v>1.1146971942917305</v>
      </c>
      <c r="BA212" s="24">
        <f>AVERAGE(BA2:BA193)</f>
        <v>0.24578825573077356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>
      <selection activeCell="M116" sqref="M116"/>
    </sheetView>
  </sheetViews>
  <sheetFormatPr baseColWidth="10" defaultColWidth="9.140625" defaultRowHeight="15" x14ac:dyDescent="0.25"/>
  <cols>
    <col min="1" max="1" width="13.85546875" customWidth="1"/>
    <col min="3" max="3" width="11.85546875" bestFit="1" customWidth="1"/>
    <col min="7" max="7" width="18" bestFit="1" customWidth="1"/>
    <col min="10" max="10" width="11.85546875" bestFit="1" customWidth="1"/>
    <col min="12" max="12" width="12.140625" customWidth="1"/>
    <col min="13" max="13" width="11.7109375" customWidth="1"/>
    <col min="14" max="14" width="13.85546875" customWidth="1"/>
    <col min="15" max="15" width="16" bestFit="1" customWidth="1"/>
    <col min="16" max="16" width="12.7109375" customWidth="1"/>
    <col min="17" max="17" width="18" bestFit="1" customWidth="1"/>
  </cols>
  <sheetData>
    <row r="1" spans="1:14" x14ac:dyDescent="0.25">
      <c r="A1" s="8" t="s">
        <v>59</v>
      </c>
      <c r="B1" s="8"/>
      <c r="C1" s="8"/>
      <c r="L1" s="16" t="s">
        <v>79</v>
      </c>
      <c r="M1" s="16"/>
      <c r="N1" s="16"/>
    </row>
    <row r="2" spans="1:14" x14ac:dyDescent="0.25">
      <c r="A2" s="11"/>
      <c r="B2" s="11" t="s">
        <v>56</v>
      </c>
      <c r="C2" s="11" t="s">
        <v>57</v>
      </c>
      <c r="L2" s="18" t="s">
        <v>80</v>
      </c>
      <c r="M2" s="18">
        <v>0.20200000000000001</v>
      </c>
      <c r="N2" s="18" t="s">
        <v>81</v>
      </c>
    </row>
    <row r="3" spans="1:14" x14ac:dyDescent="0.25">
      <c r="A3" s="12" t="s">
        <v>55</v>
      </c>
      <c r="B3" s="13">
        <f>('5. FINAL report CS'!$Z$212)/1000</f>
        <v>71616.138459499998</v>
      </c>
      <c r="C3" s="13">
        <f>('7. FINAL report pilot'!$Z$212)/1000</f>
        <v>36576.979350076457</v>
      </c>
      <c r="L3" s="18"/>
      <c r="M3" s="18" t="s">
        <v>56</v>
      </c>
      <c r="N3" s="18" t="s">
        <v>57</v>
      </c>
    </row>
    <row r="4" spans="1:14" x14ac:dyDescent="0.25">
      <c r="A4" s="12" t="s">
        <v>60</v>
      </c>
      <c r="B4" s="12"/>
      <c r="C4" s="13">
        <f>('7. FINAL report pilot'!$AN$212)/1000</f>
        <v>45684.083704689139</v>
      </c>
      <c r="L4" s="25" t="s">
        <v>61</v>
      </c>
      <c r="M4" s="45">
        <f>B3*M2</f>
        <v>14466.459968819001</v>
      </c>
      <c r="N4" s="45">
        <f>M2*C3</f>
        <v>7388.5498287154451</v>
      </c>
    </row>
    <row r="5" spans="1:14" x14ac:dyDescent="0.25">
      <c r="A5" s="9" t="s">
        <v>58</v>
      </c>
      <c r="B5" s="10">
        <f>SUM(B3:B4)</f>
        <v>71616.138459499998</v>
      </c>
      <c r="C5" s="10">
        <f>SUM(C3:C4)</f>
        <v>82261.063054765604</v>
      </c>
    </row>
    <row r="15" spans="1:14" x14ac:dyDescent="0.25">
      <c r="A15" s="15" t="s">
        <v>68</v>
      </c>
      <c r="B15" s="15"/>
      <c r="C15" s="15"/>
      <c r="D15" s="15"/>
      <c r="E15" s="15"/>
      <c r="F15" s="15"/>
      <c r="H15" s="29"/>
      <c r="I15" s="29" t="s">
        <v>56</v>
      </c>
      <c r="J15" s="29" t="s">
        <v>57</v>
      </c>
    </row>
    <row r="16" spans="1:14" x14ac:dyDescent="0.25">
      <c r="A16" s="17" t="s">
        <v>69</v>
      </c>
      <c r="B16" s="17"/>
      <c r="C16" s="17"/>
      <c r="D16" s="17"/>
      <c r="E16" s="17"/>
      <c r="F16" s="17"/>
      <c r="H16" s="29" t="s">
        <v>75</v>
      </c>
      <c r="I16" s="14">
        <f>E18</f>
        <v>74024</v>
      </c>
      <c r="J16" s="14">
        <f>E22</f>
        <v>74622</v>
      </c>
    </row>
    <row r="17" spans="1:17" x14ac:dyDescent="0.25">
      <c r="A17" s="17" t="s">
        <v>70</v>
      </c>
      <c r="B17" s="17" t="s">
        <v>71</v>
      </c>
      <c r="C17" s="17" t="s">
        <v>72</v>
      </c>
      <c r="D17" s="17" t="s">
        <v>73</v>
      </c>
      <c r="E17" s="17" t="s">
        <v>75</v>
      </c>
      <c r="F17" s="17"/>
      <c r="H17" s="29" t="s">
        <v>76</v>
      </c>
      <c r="I17" s="14">
        <f>A18</f>
        <v>16776</v>
      </c>
      <c r="J17" s="14">
        <f>A22</f>
        <v>16902</v>
      </c>
    </row>
    <row r="18" spans="1:17" x14ac:dyDescent="0.25">
      <c r="A18" s="17">
        <f>'5. FINAL report CS'!C212</f>
        <v>16776</v>
      </c>
      <c r="B18" s="17">
        <f>'5. FINAL report CS'!D212</f>
        <v>33326</v>
      </c>
      <c r="C18" s="17">
        <f>'5. FINAL report CS'!E212</f>
        <v>33754</v>
      </c>
      <c r="D18" s="17">
        <f>'5. FINAL report CS'!F212</f>
        <v>6944</v>
      </c>
      <c r="E18" s="17">
        <f>B18+C18+D18</f>
        <v>74024</v>
      </c>
      <c r="F18" s="17"/>
    </row>
    <row r="19" spans="1:17" x14ac:dyDescent="0.25">
      <c r="A19" s="17"/>
      <c r="B19" s="17"/>
      <c r="C19" s="17"/>
      <c r="D19" s="17"/>
      <c r="E19" s="17"/>
      <c r="F19" s="17"/>
    </row>
    <row r="20" spans="1:17" x14ac:dyDescent="0.25">
      <c r="A20" s="17" t="s">
        <v>74</v>
      </c>
      <c r="B20" s="17"/>
      <c r="C20" s="17"/>
      <c r="D20" s="17"/>
      <c r="E20" s="17"/>
      <c r="F20" s="17"/>
    </row>
    <row r="21" spans="1:17" x14ac:dyDescent="0.25">
      <c r="A21" s="17" t="s">
        <v>70</v>
      </c>
      <c r="B21" s="17" t="s">
        <v>71</v>
      </c>
      <c r="C21" s="17" t="s">
        <v>72</v>
      </c>
      <c r="D21" s="17" t="s">
        <v>73</v>
      </c>
      <c r="E21" s="17" t="s">
        <v>75</v>
      </c>
      <c r="F21" s="17"/>
    </row>
    <row r="22" spans="1:17" x14ac:dyDescent="0.25">
      <c r="A22" s="17">
        <f>'7. FINAL report pilot'!C212</f>
        <v>16902</v>
      </c>
      <c r="B22" s="17">
        <f>'7. FINAL report pilot'!D212</f>
        <v>32972</v>
      </c>
      <c r="C22" s="17">
        <f>'7. FINAL report pilot'!E212</f>
        <v>34530</v>
      </c>
      <c r="D22" s="17">
        <f>'7. FINAL report pilot'!F212</f>
        <v>7120</v>
      </c>
      <c r="E22" s="17">
        <f>B22+C22+D22</f>
        <v>74622</v>
      </c>
      <c r="F22" s="17"/>
    </row>
    <row r="27" spans="1:17" x14ac:dyDescent="0.25">
      <c r="A27" s="28" t="s">
        <v>77</v>
      </c>
      <c r="B27" s="28"/>
      <c r="C27" s="28"/>
      <c r="D27" s="28"/>
    </row>
    <row r="28" spans="1:17" x14ac:dyDescent="0.25">
      <c r="A28" s="26" t="s">
        <v>78</v>
      </c>
      <c r="B28" s="26" t="s">
        <v>56</v>
      </c>
      <c r="C28" s="26"/>
      <c r="D28" s="27">
        <f>'5. FINAL report CS'!AG212</f>
        <v>0.60921402610544195</v>
      </c>
      <c r="O28" s="34"/>
      <c r="P28" s="34"/>
      <c r="Q28" s="34"/>
    </row>
    <row r="29" spans="1:17" x14ac:dyDescent="0.25">
      <c r="A29" s="26"/>
      <c r="B29" s="26" t="s">
        <v>107</v>
      </c>
      <c r="C29" s="26"/>
      <c r="D29" s="27">
        <f>'7. FINAL report pilot'!AX212</f>
        <v>0.28253830009920611</v>
      </c>
    </row>
    <row r="30" spans="1:17" x14ac:dyDescent="0.25">
      <c r="A30" s="26"/>
      <c r="B30" s="26" t="s">
        <v>108</v>
      </c>
      <c r="C30" s="26"/>
      <c r="D30" s="27">
        <f>'7. FINAL report pilot'!AZ212</f>
        <v>1.1146971942917305</v>
      </c>
    </row>
    <row r="31" spans="1:17" x14ac:dyDescent="0.25">
      <c r="A31" s="26"/>
      <c r="B31" s="26"/>
      <c r="C31" s="26"/>
      <c r="D31" s="26"/>
    </row>
    <row r="32" spans="1:17" x14ac:dyDescent="0.25">
      <c r="A32" s="26" t="s">
        <v>70</v>
      </c>
      <c r="B32" s="26" t="s">
        <v>56</v>
      </c>
      <c r="C32" s="26"/>
      <c r="D32" s="27">
        <f>'5. FINAL report CS'!AH212</f>
        <v>0.11585165155895694</v>
      </c>
    </row>
    <row r="33" spans="1:4" x14ac:dyDescent="0.25">
      <c r="A33" s="26"/>
      <c r="B33" s="26" t="s">
        <v>107</v>
      </c>
      <c r="C33" s="26"/>
      <c r="D33" s="27">
        <f>'7. FINAL report pilot'!AY212</f>
        <v>3.804598373015871E-2</v>
      </c>
    </row>
    <row r="34" spans="1:4" x14ac:dyDescent="0.25">
      <c r="A34" s="26"/>
      <c r="B34" s="26" t="s">
        <v>108</v>
      </c>
      <c r="C34" s="26"/>
      <c r="D34" s="27">
        <f>'7. FINAL report pilot'!BA212</f>
        <v>0.24578825573077356</v>
      </c>
    </row>
    <row r="40" spans="1:4" x14ac:dyDescent="0.25">
      <c r="A40" s="31" t="s">
        <v>82</v>
      </c>
      <c r="B40" s="31"/>
      <c r="C40" s="31"/>
    </row>
    <row r="41" spans="1:4" x14ac:dyDescent="0.25">
      <c r="A41" s="32"/>
      <c r="B41" s="32" t="s">
        <v>78</v>
      </c>
      <c r="C41" s="32" t="s">
        <v>70</v>
      </c>
      <c r="D41" s="30"/>
    </row>
    <row r="42" spans="1:4" x14ac:dyDescent="0.25">
      <c r="A42" s="32" t="s">
        <v>56</v>
      </c>
      <c r="B42" s="33">
        <f>'5. FINAL report CS'!G212/'5. FINAL report CS'!B212</f>
        <v>0.9521911812385172</v>
      </c>
      <c r="C42" s="33">
        <f>'5. FINAL report CS'!H212/'5. FINAL report CS'!C212</f>
        <v>0.95386266094420602</v>
      </c>
      <c r="D42" s="30"/>
    </row>
    <row r="43" spans="1:4" x14ac:dyDescent="0.25">
      <c r="A43" s="32" t="s">
        <v>57</v>
      </c>
      <c r="B43" s="33">
        <f>'7. FINAL report pilot'!G212/'7. FINAL report pilot'!B212</f>
        <v>0.96622979818284149</v>
      </c>
      <c r="C43" s="33">
        <f>'7. FINAL report pilot'!H212/'7. FINAL report pilot'!C212</f>
        <v>0.95586321145426578</v>
      </c>
      <c r="D43" s="30"/>
    </row>
    <row r="55" spans="1:17" x14ac:dyDescent="0.25">
      <c r="J55" s="39"/>
      <c r="K55" s="39"/>
      <c r="L55" s="39" t="s">
        <v>97</v>
      </c>
      <c r="M55" s="39" t="s">
        <v>98</v>
      </c>
      <c r="N55" s="39" t="s">
        <v>99</v>
      </c>
      <c r="O55" s="39" t="s">
        <v>100</v>
      </c>
      <c r="P55" s="39" t="s">
        <v>101</v>
      </c>
      <c r="Q55" s="39" t="s">
        <v>102</v>
      </c>
    </row>
    <row r="56" spans="1:17" x14ac:dyDescent="0.25">
      <c r="A56" s="38" t="s">
        <v>106</v>
      </c>
      <c r="B56" s="38"/>
      <c r="C56" s="38"/>
      <c r="D56" s="38"/>
      <c r="E56" s="38"/>
      <c r="F56" s="38"/>
      <c r="G56" s="38"/>
      <c r="J56" s="39" t="s">
        <v>87</v>
      </c>
      <c r="K56" s="39" t="s">
        <v>56</v>
      </c>
      <c r="L56" s="44">
        <v>1195</v>
      </c>
      <c r="M56" s="44">
        <v>40</v>
      </c>
      <c r="N56" s="44">
        <v>2425</v>
      </c>
      <c r="O56" s="44">
        <v>3013</v>
      </c>
      <c r="P56" s="44">
        <v>567</v>
      </c>
      <c r="Q56" s="44">
        <v>0</v>
      </c>
    </row>
    <row r="57" spans="1:17" x14ac:dyDescent="0.25">
      <c r="A57" s="40" t="str">
        <f>'4. Pivot Current'!K3</f>
        <v>Current</v>
      </c>
      <c r="B57" s="40" t="str">
        <f>'4. Pivot Current'!L3</f>
        <v>Ontime PU</v>
      </c>
      <c r="C57" s="40" t="str">
        <f>'4. Pivot Current'!M3</f>
        <v>Delayed PU</v>
      </c>
      <c r="D57" s="40" t="str">
        <f>'4. Pivot Current'!N3</f>
        <v>Ontime Critical</v>
      </c>
      <c r="E57" s="40" t="str">
        <f>'4. Pivot Current'!O3</f>
        <v>Ontime Business</v>
      </c>
      <c r="F57" s="40" t="str">
        <f>'4. Pivot Current'!P3</f>
        <v>Ontime Private</v>
      </c>
      <c r="G57" s="40" t="str">
        <f>'4. Pivot Current'!Q3</f>
        <v>Delayed Deliveries</v>
      </c>
      <c r="J57" s="39"/>
      <c r="K57" s="39" t="s">
        <v>57</v>
      </c>
      <c r="L57" s="44">
        <v>1187</v>
      </c>
      <c r="M57" s="44">
        <v>108</v>
      </c>
      <c r="N57" s="44">
        <v>2502</v>
      </c>
      <c r="O57" s="44">
        <v>3106</v>
      </c>
      <c r="P57" s="44">
        <v>571</v>
      </c>
      <c r="Q57" s="44">
        <v>0</v>
      </c>
    </row>
    <row r="58" spans="1:17" x14ac:dyDescent="0.25">
      <c r="A58" s="40" t="str">
        <f>'4. Pivot Current'!K4</f>
        <v>January</v>
      </c>
      <c r="B58" s="40">
        <f>'4. Pivot Current'!L4</f>
        <v>1195</v>
      </c>
      <c r="C58" s="40">
        <f>'4. Pivot Current'!M4</f>
        <v>40</v>
      </c>
      <c r="D58" s="40">
        <f>'4. Pivot Current'!N4</f>
        <v>2425</v>
      </c>
      <c r="E58" s="40">
        <f>'4. Pivot Current'!O4</f>
        <v>3013</v>
      </c>
      <c r="F58" s="40">
        <f>'4. Pivot Current'!P4</f>
        <v>567</v>
      </c>
      <c r="G58" s="40">
        <f>'4. Pivot Current'!Q4</f>
        <v>0</v>
      </c>
      <c r="J58" s="39"/>
      <c r="K58" s="39"/>
      <c r="L58" s="44"/>
      <c r="M58" s="44"/>
      <c r="N58" s="44"/>
      <c r="O58" s="44"/>
      <c r="P58" s="44"/>
      <c r="Q58" s="44"/>
    </row>
    <row r="59" spans="1:17" x14ac:dyDescent="0.25">
      <c r="A59" s="40" t="str">
        <f>'4. Pivot Current'!K5</f>
        <v>February</v>
      </c>
      <c r="B59" s="40">
        <f>'4. Pivot Current'!L5</f>
        <v>1349</v>
      </c>
      <c r="C59" s="40">
        <f>'4. Pivot Current'!M5</f>
        <v>57</v>
      </c>
      <c r="D59" s="40">
        <f>'4. Pivot Current'!N5</f>
        <v>2704</v>
      </c>
      <c r="E59" s="40">
        <f>'4. Pivot Current'!O5</f>
        <v>3082</v>
      </c>
      <c r="F59" s="40">
        <f>'4. Pivot Current'!P5</f>
        <v>350</v>
      </c>
      <c r="G59" s="40">
        <f>'4. Pivot Current'!Q5</f>
        <v>0</v>
      </c>
      <c r="J59" s="39" t="s">
        <v>88</v>
      </c>
      <c r="K59" s="39" t="s">
        <v>56</v>
      </c>
      <c r="L59" s="44">
        <v>1349</v>
      </c>
      <c r="M59" s="44">
        <v>57</v>
      </c>
      <c r="N59" s="44">
        <v>2704</v>
      </c>
      <c r="O59" s="44">
        <v>3082</v>
      </c>
      <c r="P59" s="44">
        <v>350</v>
      </c>
      <c r="Q59" s="44">
        <v>0</v>
      </c>
    </row>
    <row r="60" spans="1:17" x14ac:dyDescent="0.25">
      <c r="A60" s="40" t="str">
        <f>'4. Pivot Current'!K6</f>
        <v>March</v>
      </c>
      <c r="B60" s="40">
        <f>'4. Pivot Current'!L6</f>
        <v>1375</v>
      </c>
      <c r="C60" s="40">
        <f>'4. Pivot Current'!M6</f>
        <v>254</v>
      </c>
      <c r="D60" s="40">
        <f>'4. Pivot Current'!N6</f>
        <v>2928</v>
      </c>
      <c r="E60" s="40">
        <f>'4. Pivot Current'!O6</f>
        <v>3422</v>
      </c>
      <c r="F60" s="40">
        <f>'4. Pivot Current'!P6</f>
        <v>452</v>
      </c>
      <c r="G60" s="40">
        <f>'4. Pivot Current'!Q6</f>
        <v>0</v>
      </c>
      <c r="J60" s="39"/>
      <c r="K60" s="39" t="s">
        <v>57</v>
      </c>
      <c r="L60" s="44">
        <v>1376</v>
      </c>
      <c r="M60" s="44">
        <v>141</v>
      </c>
      <c r="N60" s="44">
        <v>2798</v>
      </c>
      <c r="O60" s="44">
        <v>3155</v>
      </c>
      <c r="P60" s="44">
        <v>355</v>
      </c>
      <c r="Q60" s="44">
        <v>0</v>
      </c>
    </row>
    <row r="61" spans="1:17" x14ac:dyDescent="0.25">
      <c r="A61" s="40" t="str">
        <f>'4. Pivot Current'!K7</f>
        <v>April</v>
      </c>
      <c r="B61" s="40">
        <f>'4. Pivot Current'!L7</f>
        <v>1571</v>
      </c>
      <c r="C61" s="40">
        <f>'4. Pivot Current'!M7</f>
        <v>167</v>
      </c>
      <c r="D61" s="40">
        <f>'4. Pivot Current'!N7</f>
        <v>3453</v>
      </c>
      <c r="E61" s="40">
        <f>'4. Pivot Current'!O7</f>
        <v>3630</v>
      </c>
      <c r="F61" s="40">
        <f>'4. Pivot Current'!P7</f>
        <v>636</v>
      </c>
      <c r="G61" s="40">
        <f>'4. Pivot Current'!Q7</f>
        <v>137</v>
      </c>
      <c r="J61" s="39"/>
      <c r="K61" s="39"/>
      <c r="L61" s="44"/>
      <c r="M61" s="44"/>
      <c r="N61" s="44"/>
      <c r="O61" s="44"/>
      <c r="P61" s="44"/>
      <c r="Q61" s="44"/>
    </row>
    <row r="62" spans="1:17" x14ac:dyDescent="0.25">
      <c r="A62" s="40" t="str">
        <f>'4. Pivot Current'!K8</f>
        <v>May</v>
      </c>
      <c r="B62" s="40">
        <f>'4. Pivot Current'!L8</f>
        <v>1586</v>
      </c>
      <c r="C62" s="40">
        <f>'4. Pivot Current'!M8</f>
        <v>38</v>
      </c>
      <c r="D62" s="40">
        <f>'4. Pivot Current'!N8</f>
        <v>4161</v>
      </c>
      <c r="E62" s="40">
        <f>'4. Pivot Current'!O8</f>
        <v>3585</v>
      </c>
      <c r="F62" s="40">
        <f>'4. Pivot Current'!P8</f>
        <v>904</v>
      </c>
      <c r="G62" s="40">
        <f>'4. Pivot Current'!Q8</f>
        <v>748</v>
      </c>
      <c r="J62" s="39" t="s">
        <v>89</v>
      </c>
      <c r="K62" s="39" t="s">
        <v>56</v>
      </c>
      <c r="L62" s="44">
        <v>1375</v>
      </c>
      <c r="M62" s="44">
        <v>254</v>
      </c>
      <c r="N62" s="44">
        <v>2928</v>
      </c>
      <c r="O62" s="44">
        <v>3422</v>
      </c>
      <c r="P62" s="44">
        <v>452</v>
      </c>
      <c r="Q62" s="44">
        <v>0</v>
      </c>
    </row>
    <row r="63" spans="1:17" x14ac:dyDescent="0.25">
      <c r="A63" s="40" t="str">
        <f>'4. Pivot Current'!K9</f>
        <v>June</v>
      </c>
      <c r="B63" s="40">
        <f>'4. Pivot Current'!L9</f>
        <v>1786</v>
      </c>
      <c r="C63" s="40">
        <f>'4. Pivot Current'!M9</f>
        <v>44</v>
      </c>
      <c r="D63" s="40">
        <f>'4. Pivot Current'!N9</f>
        <v>3771</v>
      </c>
      <c r="E63" s="40">
        <f>'4. Pivot Current'!O9</f>
        <v>3743</v>
      </c>
      <c r="F63" s="40">
        <f>'4. Pivot Current'!P9</f>
        <v>949</v>
      </c>
      <c r="G63" s="40">
        <f>'4. Pivot Current'!Q9</f>
        <v>507</v>
      </c>
      <c r="J63" s="39"/>
      <c r="K63" s="39" t="s">
        <v>57</v>
      </c>
      <c r="L63" s="44">
        <v>1428</v>
      </c>
      <c r="M63" s="44">
        <v>53</v>
      </c>
      <c r="N63" s="44">
        <v>3005</v>
      </c>
      <c r="O63" s="44">
        <v>3480</v>
      </c>
      <c r="P63" s="44">
        <v>453</v>
      </c>
      <c r="Q63" s="44">
        <v>0</v>
      </c>
    </row>
    <row r="64" spans="1:17" x14ac:dyDescent="0.25">
      <c r="A64" s="40" t="str">
        <f>'4. Pivot Current'!K10</f>
        <v>July</v>
      </c>
      <c r="B64" s="40">
        <f>'4. Pivot Current'!L10</f>
        <v>1065</v>
      </c>
      <c r="C64" s="40">
        <f>'4. Pivot Current'!M10</f>
        <v>42</v>
      </c>
      <c r="D64" s="40">
        <f>'4. Pivot Current'!N10</f>
        <v>2797</v>
      </c>
      <c r="E64" s="40">
        <f>'4. Pivot Current'!O10</f>
        <v>1978</v>
      </c>
      <c r="F64" s="40">
        <f>'4. Pivot Current'!P10</f>
        <v>315</v>
      </c>
      <c r="G64" s="40">
        <f>'4. Pivot Current'!Q10</f>
        <v>476</v>
      </c>
      <c r="J64" s="39"/>
      <c r="K64" s="39"/>
      <c r="L64" s="44"/>
      <c r="M64" s="44"/>
      <c r="N64" s="44"/>
      <c r="O64" s="44"/>
      <c r="P64" s="44"/>
      <c r="Q64" s="44"/>
    </row>
    <row r="65" spans="1:17" x14ac:dyDescent="0.25">
      <c r="A65" s="40" t="str">
        <f>'4. Pivot Current'!K11</f>
        <v>August</v>
      </c>
      <c r="B65" s="40">
        <f>'4. Pivot Current'!L11</f>
        <v>1692</v>
      </c>
      <c r="C65" s="40">
        <f>'4. Pivot Current'!M11</f>
        <v>46</v>
      </c>
      <c r="D65" s="40">
        <f>'4. Pivot Current'!N11</f>
        <v>3665</v>
      </c>
      <c r="E65" s="40">
        <f>'4. Pivot Current'!O11</f>
        <v>3284</v>
      </c>
      <c r="F65" s="40">
        <f>'4. Pivot Current'!P11</f>
        <v>711</v>
      </c>
      <c r="G65" s="40">
        <f>'4. Pivot Current'!Q11</f>
        <v>567</v>
      </c>
      <c r="J65" s="39" t="s">
        <v>90</v>
      </c>
      <c r="K65" s="39" t="s">
        <v>56</v>
      </c>
      <c r="L65" s="44">
        <v>1571</v>
      </c>
      <c r="M65" s="44">
        <v>167</v>
      </c>
      <c r="N65" s="44">
        <v>3453</v>
      </c>
      <c r="O65" s="44">
        <v>3630</v>
      </c>
      <c r="P65" s="44">
        <v>636</v>
      </c>
      <c r="Q65" s="44">
        <v>137</v>
      </c>
    </row>
    <row r="66" spans="1:17" x14ac:dyDescent="0.25">
      <c r="A66" s="40" t="str">
        <f>'4. Pivot Current'!K12</f>
        <v>September</v>
      </c>
      <c r="B66" s="40">
        <f>'4. Pivot Current'!L12</f>
        <v>2047</v>
      </c>
      <c r="C66" s="40">
        <f>'4. Pivot Current'!M12</f>
        <v>44</v>
      </c>
      <c r="D66" s="40">
        <f>'4. Pivot Current'!N12</f>
        <v>3971</v>
      </c>
      <c r="E66" s="40">
        <f>'4. Pivot Current'!O12</f>
        <v>4377</v>
      </c>
      <c r="F66" s="40">
        <f>'4. Pivot Current'!P12</f>
        <v>1050</v>
      </c>
      <c r="G66" s="40">
        <f>'4. Pivot Current'!Q12</f>
        <v>686</v>
      </c>
      <c r="J66" s="39"/>
      <c r="K66" s="39" t="s">
        <v>57</v>
      </c>
      <c r="L66" s="44">
        <v>1565</v>
      </c>
      <c r="M66" s="44">
        <v>44</v>
      </c>
      <c r="N66" s="44">
        <v>3478</v>
      </c>
      <c r="O66" s="44">
        <v>3706</v>
      </c>
      <c r="P66" s="44">
        <v>651</v>
      </c>
      <c r="Q66" s="44">
        <v>70</v>
      </c>
    </row>
    <row r="67" spans="1:17" x14ac:dyDescent="0.25">
      <c r="A67" s="40" t="str">
        <f>'4. Pivot Current'!K13</f>
        <v>October</v>
      </c>
      <c r="B67" s="40">
        <f>'4. Pivot Current'!L13</f>
        <v>2336</v>
      </c>
      <c r="C67" s="40">
        <f>'4. Pivot Current'!M13</f>
        <v>42</v>
      </c>
      <c r="D67" s="40">
        <f>'4. Pivot Current'!N13</f>
        <v>3451</v>
      </c>
      <c r="E67" s="40">
        <f>'4. Pivot Current'!O13</f>
        <v>3640</v>
      </c>
      <c r="F67" s="40">
        <f>'4. Pivot Current'!P13</f>
        <v>1010</v>
      </c>
      <c r="G67" s="40">
        <f>'4. Pivot Current'!Q13</f>
        <v>418</v>
      </c>
      <c r="J67" s="39"/>
      <c r="K67" s="39"/>
      <c r="L67" s="44"/>
      <c r="M67" s="44"/>
      <c r="N67" s="44"/>
      <c r="O67" s="44"/>
      <c r="P67" s="44"/>
      <c r="Q67" s="44"/>
    </row>
    <row r="68" spans="1:17" x14ac:dyDescent="0.25">
      <c r="A68" s="41" t="str">
        <f>'4. Pivot Current'!K14</f>
        <v>Total</v>
      </c>
      <c r="B68" s="42">
        <f>'4. Pivot Current'!L14</f>
        <v>16002</v>
      </c>
      <c r="C68" s="42">
        <f>'4. Pivot Current'!M14</f>
        <v>774</v>
      </c>
      <c r="D68" s="42">
        <f>'4. Pivot Current'!N14</f>
        <v>33326</v>
      </c>
      <c r="E68" s="42">
        <f>'4. Pivot Current'!O14</f>
        <v>33754</v>
      </c>
      <c r="F68" s="42">
        <f>'4. Pivot Current'!P14</f>
        <v>6944</v>
      </c>
      <c r="G68" s="43">
        <f>'4. Pivot Current'!Q14</f>
        <v>3539</v>
      </c>
      <c r="J68" s="39" t="s">
        <v>91</v>
      </c>
      <c r="K68" s="39" t="s">
        <v>56</v>
      </c>
      <c r="L68" s="44">
        <v>1586</v>
      </c>
      <c r="M68" s="44">
        <v>38</v>
      </c>
      <c r="N68" s="44">
        <v>4161</v>
      </c>
      <c r="O68" s="44">
        <v>3585</v>
      </c>
      <c r="P68" s="44">
        <v>904</v>
      </c>
      <c r="Q68" s="44">
        <v>748</v>
      </c>
    </row>
    <row r="69" spans="1:17" x14ac:dyDescent="0.25">
      <c r="J69" s="39"/>
      <c r="K69" s="39" t="s">
        <v>57</v>
      </c>
      <c r="L69" s="44">
        <v>1607</v>
      </c>
      <c r="M69" s="44">
        <v>38</v>
      </c>
      <c r="N69" s="44">
        <v>3876</v>
      </c>
      <c r="O69" s="44">
        <v>3670</v>
      </c>
      <c r="P69" s="44">
        <v>931</v>
      </c>
      <c r="Q69" s="44">
        <v>408</v>
      </c>
    </row>
    <row r="70" spans="1:17" x14ac:dyDescent="0.25">
      <c r="A70" s="38" t="str">
        <f>'6. Pivot Pilot'!K3</f>
        <v>Pilot</v>
      </c>
      <c r="B70" s="38" t="str">
        <f>'6. Pivot Pilot'!L3</f>
        <v>Ontime PU</v>
      </c>
      <c r="C70" s="38" t="str">
        <f>'6. Pivot Pilot'!M3</f>
        <v>Delayed PU</v>
      </c>
      <c r="D70" s="38" t="str">
        <f>'6. Pivot Pilot'!N3</f>
        <v>Ontime Critical</v>
      </c>
      <c r="E70" s="38" t="str">
        <f>'6. Pivot Pilot'!O3</f>
        <v>Ontime Business</v>
      </c>
      <c r="F70" s="38" t="str">
        <f>'6. Pivot Pilot'!P3</f>
        <v>Ontime Private</v>
      </c>
      <c r="G70" s="38" t="str">
        <f>'6. Pivot Pilot'!Q3</f>
        <v>Delayed Deliveries</v>
      </c>
      <c r="J70" s="39"/>
      <c r="K70" s="39"/>
      <c r="L70" s="44"/>
      <c r="M70" s="44"/>
      <c r="N70" s="44"/>
      <c r="O70" s="44"/>
      <c r="P70" s="44"/>
      <c r="Q70" s="44"/>
    </row>
    <row r="71" spans="1:17" x14ac:dyDescent="0.25">
      <c r="A71" s="40" t="str">
        <f>'6. Pivot Pilot'!K4</f>
        <v>January</v>
      </c>
      <c r="B71" s="40">
        <f>'6. Pivot Pilot'!L4</f>
        <v>1187</v>
      </c>
      <c r="C71" s="40">
        <f>'6. Pivot Pilot'!M4</f>
        <v>108</v>
      </c>
      <c r="D71" s="40">
        <f>'6. Pivot Pilot'!N4</f>
        <v>2502</v>
      </c>
      <c r="E71" s="40">
        <f>'6. Pivot Pilot'!O4</f>
        <v>3106</v>
      </c>
      <c r="F71" s="40">
        <f>'6. Pivot Pilot'!P4</f>
        <v>571</v>
      </c>
      <c r="G71" s="40">
        <f>'6. Pivot Pilot'!Q4</f>
        <v>0</v>
      </c>
      <c r="J71" s="39" t="s">
        <v>92</v>
      </c>
      <c r="K71" s="39" t="s">
        <v>56</v>
      </c>
      <c r="L71" s="44">
        <v>1786</v>
      </c>
      <c r="M71" s="44">
        <v>44</v>
      </c>
      <c r="N71" s="44">
        <v>3771</v>
      </c>
      <c r="O71" s="44">
        <v>3743</v>
      </c>
      <c r="P71" s="44">
        <v>949</v>
      </c>
      <c r="Q71" s="44">
        <v>507</v>
      </c>
    </row>
    <row r="72" spans="1:17" x14ac:dyDescent="0.25">
      <c r="A72" s="40" t="str">
        <f>'6. Pivot Pilot'!K5</f>
        <v>February</v>
      </c>
      <c r="B72" s="40">
        <f>'6. Pivot Pilot'!L5</f>
        <v>1376</v>
      </c>
      <c r="C72" s="40">
        <f>'6. Pivot Pilot'!M5</f>
        <v>141</v>
      </c>
      <c r="D72" s="40">
        <f>'6. Pivot Pilot'!N5</f>
        <v>2798</v>
      </c>
      <c r="E72" s="40">
        <f>'6. Pivot Pilot'!O5</f>
        <v>3155</v>
      </c>
      <c r="F72" s="40">
        <f>'6. Pivot Pilot'!P5</f>
        <v>355</v>
      </c>
      <c r="G72" s="40">
        <f>'6. Pivot Pilot'!Q5</f>
        <v>0</v>
      </c>
      <c r="J72" s="39"/>
      <c r="K72" s="39" t="s">
        <v>57</v>
      </c>
      <c r="L72" s="44">
        <v>1809</v>
      </c>
      <c r="M72" s="44">
        <v>44</v>
      </c>
      <c r="N72" s="44">
        <v>3773</v>
      </c>
      <c r="O72" s="44">
        <v>3840</v>
      </c>
      <c r="P72" s="44">
        <v>981</v>
      </c>
      <c r="Q72" s="44">
        <v>429</v>
      </c>
    </row>
    <row r="73" spans="1:17" x14ac:dyDescent="0.25">
      <c r="A73" s="40" t="str">
        <f>'6. Pivot Pilot'!K6</f>
        <v>March</v>
      </c>
      <c r="B73" s="40">
        <f>'6. Pivot Pilot'!L6</f>
        <v>1428</v>
      </c>
      <c r="C73" s="40">
        <f>'6. Pivot Pilot'!M6</f>
        <v>53</v>
      </c>
      <c r="D73" s="40">
        <f>'6. Pivot Pilot'!N6</f>
        <v>3005</v>
      </c>
      <c r="E73" s="40">
        <f>'6. Pivot Pilot'!O6</f>
        <v>3480</v>
      </c>
      <c r="F73" s="40">
        <f>'6. Pivot Pilot'!P6</f>
        <v>453</v>
      </c>
      <c r="G73" s="40">
        <f>'6. Pivot Pilot'!Q6</f>
        <v>0</v>
      </c>
      <c r="J73" s="39"/>
      <c r="K73" s="39"/>
      <c r="L73" s="44"/>
      <c r="M73" s="44"/>
      <c r="N73" s="44"/>
      <c r="O73" s="44"/>
      <c r="P73" s="44"/>
      <c r="Q73" s="44"/>
    </row>
    <row r="74" spans="1:17" x14ac:dyDescent="0.25">
      <c r="A74" s="40" t="str">
        <f>'6. Pivot Pilot'!K7</f>
        <v>April</v>
      </c>
      <c r="B74" s="40">
        <f>'6. Pivot Pilot'!L7</f>
        <v>1565</v>
      </c>
      <c r="C74" s="40">
        <f>'6. Pivot Pilot'!M7</f>
        <v>44</v>
      </c>
      <c r="D74" s="40">
        <f>'6. Pivot Pilot'!N7</f>
        <v>3478</v>
      </c>
      <c r="E74" s="40">
        <f>'6. Pivot Pilot'!O7</f>
        <v>3706</v>
      </c>
      <c r="F74" s="40">
        <f>'6. Pivot Pilot'!P7</f>
        <v>651</v>
      </c>
      <c r="G74" s="40">
        <f>'6. Pivot Pilot'!Q7</f>
        <v>70</v>
      </c>
      <c r="J74" s="39" t="s">
        <v>93</v>
      </c>
      <c r="K74" s="39" t="s">
        <v>56</v>
      </c>
      <c r="L74" s="44">
        <v>1065</v>
      </c>
      <c r="M74" s="44">
        <v>42</v>
      </c>
      <c r="N74" s="44">
        <v>2797</v>
      </c>
      <c r="O74" s="44">
        <v>1978</v>
      </c>
      <c r="P74" s="44">
        <v>315</v>
      </c>
      <c r="Q74" s="44">
        <v>476</v>
      </c>
    </row>
    <row r="75" spans="1:17" x14ac:dyDescent="0.25">
      <c r="A75" s="40" t="str">
        <f>'6. Pivot Pilot'!K8</f>
        <v>May</v>
      </c>
      <c r="B75" s="40">
        <f>'6. Pivot Pilot'!L8</f>
        <v>1607</v>
      </c>
      <c r="C75" s="40">
        <f>'6. Pivot Pilot'!M8</f>
        <v>38</v>
      </c>
      <c r="D75" s="40">
        <f>'6. Pivot Pilot'!N8</f>
        <v>3876</v>
      </c>
      <c r="E75" s="40">
        <f>'6. Pivot Pilot'!O8</f>
        <v>3670</v>
      </c>
      <c r="F75" s="40">
        <f>'6. Pivot Pilot'!P8</f>
        <v>931</v>
      </c>
      <c r="G75" s="40">
        <f>'6. Pivot Pilot'!Q8</f>
        <v>408</v>
      </c>
      <c r="J75" s="39"/>
      <c r="K75" s="39" t="s">
        <v>57</v>
      </c>
      <c r="L75" s="44">
        <v>1093</v>
      </c>
      <c r="M75" s="44">
        <v>42</v>
      </c>
      <c r="N75" s="44">
        <v>2602</v>
      </c>
      <c r="O75" s="44">
        <v>2054</v>
      </c>
      <c r="P75" s="44">
        <v>340</v>
      </c>
      <c r="Q75" s="44">
        <v>222</v>
      </c>
    </row>
    <row r="76" spans="1:17" x14ac:dyDescent="0.25">
      <c r="A76" s="40" t="str">
        <f>'6. Pivot Pilot'!K9</f>
        <v>June</v>
      </c>
      <c r="B76" s="40">
        <f>'6. Pivot Pilot'!L9</f>
        <v>1809</v>
      </c>
      <c r="C76" s="40">
        <f>'6. Pivot Pilot'!M9</f>
        <v>44</v>
      </c>
      <c r="D76" s="40">
        <f>'6. Pivot Pilot'!N9</f>
        <v>3773</v>
      </c>
      <c r="E76" s="40">
        <f>'6. Pivot Pilot'!O9</f>
        <v>3840</v>
      </c>
      <c r="F76" s="40">
        <f>'6. Pivot Pilot'!P9</f>
        <v>981</v>
      </c>
      <c r="G76" s="40">
        <f>'6. Pivot Pilot'!Q9</f>
        <v>429</v>
      </c>
      <c r="J76" s="39"/>
      <c r="K76" s="39"/>
      <c r="L76" s="44"/>
      <c r="M76" s="44"/>
      <c r="N76" s="44"/>
      <c r="O76" s="44"/>
      <c r="P76" s="44"/>
      <c r="Q76" s="44"/>
    </row>
    <row r="77" spans="1:17" x14ac:dyDescent="0.25">
      <c r="A77" s="40" t="str">
        <f>'6. Pivot Pilot'!K10</f>
        <v>July</v>
      </c>
      <c r="B77" s="40">
        <f>'6. Pivot Pilot'!L10</f>
        <v>1093</v>
      </c>
      <c r="C77" s="40">
        <f>'6. Pivot Pilot'!M10</f>
        <v>42</v>
      </c>
      <c r="D77" s="40">
        <f>'6. Pivot Pilot'!N10</f>
        <v>2602</v>
      </c>
      <c r="E77" s="40">
        <f>'6. Pivot Pilot'!O10</f>
        <v>2054</v>
      </c>
      <c r="F77" s="40">
        <f>'6. Pivot Pilot'!P10</f>
        <v>340</v>
      </c>
      <c r="G77" s="40">
        <f>'6. Pivot Pilot'!Q10</f>
        <v>222</v>
      </c>
      <c r="J77" s="39" t="s">
        <v>94</v>
      </c>
      <c r="K77" s="39" t="s">
        <v>56</v>
      </c>
      <c r="L77" s="44">
        <v>1692</v>
      </c>
      <c r="M77" s="44">
        <v>46</v>
      </c>
      <c r="N77" s="44">
        <v>3665</v>
      </c>
      <c r="O77" s="44">
        <v>3284</v>
      </c>
      <c r="P77" s="44">
        <v>711</v>
      </c>
      <c r="Q77" s="44">
        <v>567</v>
      </c>
    </row>
    <row r="78" spans="1:17" x14ac:dyDescent="0.25">
      <c r="A78" s="40" t="str">
        <f>'6. Pivot Pilot'!K11</f>
        <v>August</v>
      </c>
      <c r="B78" s="40">
        <f>'6. Pivot Pilot'!L11</f>
        <v>1725</v>
      </c>
      <c r="C78" s="40">
        <f>'6. Pivot Pilot'!M11</f>
        <v>46</v>
      </c>
      <c r="D78" s="40">
        <f>'6. Pivot Pilot'!N11</f>
        <v>3514</v>
      </c>
      <c r="E78" s="40">
        <f>'6. Pivot Pilot'!O11</f>
        <v>3381</v>
      </c>
      <c r="F78" s="40">
        <f>'6. Pivot Pilot'!P11</f>
        <v>746</v>
      </c>
      <c r="G78" s="40">
        <f>'6. Pivot Pilot'!Q11</f>
        <v>374</v>
      </c>
      <c r="J78" s="39"/>
      <c r="K78" s="39" t="s">
        <v>57</v>
      </c>
      <c r="L78" s="44">
        <v>1725</v>
      </c>
      <c r="M78" s="44">
        <v>46</v>
      </c>
      <c r="N78" s="44">
        <v>3514</v>
      </c>
      <c r="O78" s="44">
        <v>3381</v>
      </c>
      <c r="P78" s="44">
        <v>746</v>
      </c>
      <c r="Q78" s="44">
        <v>374</v>
      </c>
    </row>
    <row r="79" spans="1:17" x14ac:dyDescent="0.25">
      <c r="A79" s="40" t="str">
        <f>'6. Pivot Pilot'!K12</f>
        <v>September</v>
      </c>
      <c r="B79" s="40">
        <f>'6. Pivot Pilot'!L12</f>
        <v>2066</v>
      </c>
      <c r="C79" s="40">
        <f>'6. Pivot Pilot'!M12</f>
        <v>44</v>
      </c>
      <c r="D79" s="40">
        <f>'6. Pivot Pilot'!N12</f>
        <v>3863</v>
      </c>
      <c r="E79" s="40">
        <f>'6. Pivot Pilot'!O12</f>
        <v>4481</v>
      </c>
      <c r="F79" s="40">
        <f>'6. Pivot Pilot'!P12</f>
        <v>1080</v>
      </c>
      <c r="G79" s="40">
        <f>'6. Pivot Pilot'!Q12</f>
        <v>518</v>
      </c>
      <c r="J79" s="39"/>
      <c r="K79" s="39"/>
      <c r="L79" s="44"/>
      <c r="M79" s="44"/>
      <c r="N79" s="44"/>
      <c r="O79" s="44"/>
      <c r="P79" s="44"/>
      <c r="Q79" s="44"/>
    </row>
    <row r="80" spans="1:17" x14ac:dyDescent="0.25">
      <c r="A80" s="40" t="str">
        <f>'6. Pivot Pilot'!K13</f>
        <v>October</v>
      </c>
      <c r="B80" s="40">
        <f>'6. Pivot Pilot'!L13</f>
        <v>2300</v>
      </c>
      <c r="C80" s="40">
        <f>'6. Pivot Pilot'!M13</f>
        <v>186</v>
      </c>
      <c r="D80" s="40">
        <f>'6. Pivot Pilot'!N13</f>
        <v>3561</v>
      </c>
      <c r="E80" s="40">
        <f>'6. Pivot Pilot'!O13</f>
        <v>3657</v>
      </c>
      <c r="F80" s="40">
        <f>'6. Pivot Pilot'!P13</f>
        <v>1012</v>
      </c>
      <c r="G80" s="40">
        <f>'6. Pivot Pilot'!Q13</f>
        <v>499</v>
      </c>
      <c r="J80" s="39" t="s">
        <v>95</v>
      </c>
      <c r="K80" s="39" t="s">
        <v>56</v>
      </c>
      <c r="L80" s="44">
        <v>2047</v>
      </c>
      <c r="M80" s="44">
        <v>44</v>
      </c>
      <c r="N80" s="44">
        <v>3971</v>
      </c>
      <c r="O80" s="44">
        <v>4377</v>
      </c>
      <c r="P80" s="44">
        <v>1050</v>
      </c>
      <c r="Q80" s="44">
        <v>686</v>
      </c>
    </row>
    <row r="81" spans="1:17" x14ac:dyDescent="0.25">
      <c r="A81" s="41" t="str">
        <f>'6. Pivot Pilot'!K14</f>
        <v>Total</v>
      </c>
      <c r="B81" s="42">
        <f>'6. Pivot Pilot'!L14</f>
        <v>16156</v>
      </c>
      <c r="C81" s="42">
        <f>'6. Pivot Pilot'!M14</f>
        <v>746</v>
      </c>
      <c r="D81" s="42">
        <f>'6. Pivot Pilot'!N14</f>
        <v>32972</v>
      </c>
      <c r="E81" s="42">
        <f>'6. Pivot Pilot'!O14</f>
        <v>34530</v>
      </c>
      <c r="F81" s="42">
        <f>'6. Pivot Pilot'!P14</f>
        <v>7120</v>
      </c>
      <c r="G81" s="43">
        <f>'6. Pivot Pilot'!Q14</f>
        <v>2520</v>
      </c>
      <c r="J81" s="39"/>
      <c r="K81" s="39" t="s">
        <v>57</v>
      </c>
      <c r="L81" s="44">
        <v>2066</v>
      </c>
      <c r="M81" s="44">
        <v>44</v>
      </c>
      <c r="N81" s="44">
        <v>3863</v>
      </c>
      <c r="O81" s="44">
        <v>4481</v>
      </c>
      <c r="P81" s="44">
        <v>1080</v>
      </c>
      <c r="Q81" s="44">
        <v>518</v>
      </c>
    </row>
    <row r="82" spans="1:17" x14ac:dyDescent="0.25">
      <c r="J82" s="39"/>
      <c r="K82" s="39"/>
      <c r="L82" s="44"/>
      <c r="M82" s="44"/>
      <c r="N82" s="44"/>
      <c r="O82" s="44"/>
      <c r="P82" s="44"/>
      <c r="Q82" s="44"/>
    </row>
    <row r="83" spans="1:17" x14ac:dyDescent="0.25">
      <c r="J83" s="39" t="s">
        <v>96</v>
      </c>
      <c r="K83" s="39" t="s">
        <v>56</v>
      </c>
      <c r="L83" s="44">
        <v>2336</v>
      </c>
      <c r="M83" s="44">
        <v>42</v>
      </c>
      <c r="N83" s="44">
        <v>3451</v>
      </c>
      <c r="O83" s="44">
        <v>3640</v>
      </c>
      <c r="P83" s="44">
        <v>1010</v>
      </c>
      <c r="Q83" s="44">
        <v>418</v>
      </c>
    </row>
    <row r="84" spans="1:17" x14ac:dyDescent="0.25">
      <c r="J84" s="39"/>
      <c r="K84" s="39" t="s">
        <v>57</v>
      </c>
      <c r="L84" s="44">
        <v>2300</v>
      </c>
      <c r="M84" s="44">
        <v>186</v>
      </c>
      <c r="N84" s="44">
        <v>3561</v>
      </c>
      <c r="O84" s="44">
        <v>3657</v>
      </c>
      <c r="P84" s="44">
        <v>1012</v>
      </c>
      <c r="Q84" s="44">
        <v>499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1. Information</vt:lpstr>
      <vt:lpstr>2. Estimation of real distance</vt:lpstr>
      <vt:lpstr>3. Calculation kmph</vt:lpstr>
      <vt:lpstr>4. Pivot Current</vt:lpstr>
      <vt:lpstr>5. FINAL report CS</vt:lpstr>
      <vt:lpstr>6. Pivot Pilot</vt:lpstr>
      <vt:lpstr>7. FINAL report pilot</vt:lpstr>
      <vt:lpstr>8. Comparison</vt:lpstr>
      <vt:lpstr>'7. FINAL report pilot'!FINALreport_pilot_midNov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Diem Tran</dc:creator>
  <cp:lastModifiedBy>student </cp:lastModifiedBy>
  <dcterms:created xsi:type="dcterms:W3CDTF">2017-08-25T07:12:38Z</dcterms:created>
  <dcterms:modified xsi:type="dcterms:W3CDTF">2017-08-26T14:15:29Z</dcterms:modified>
</cp:coreProperties>
</file>