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olors1.xml" ContentType="application/vnd.ms-office.chartcolorstyle+xml"/>
  <Override PartName="/xl/drawings/drawing2.xml" ContentType="application/vnd.openxmlformats-officedocument.drawing+xml"/>
  <Override PartName="/xl/charts/style1.xml" ContentType="application/vnd.ms-office.chartstyle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fagerhultgroup-my.sharepoint.com/personal/katrine_henriksenwaage_fagerhult_no/Documents/Documents/Katrine/BI/Finansiell Strategi/Prosjektoppgave/Prosjektoppgave/"/>
    </mc:Choice>
  </mc:AlternateContent>
  <xr:revisionPtr revIDLastSave="370" documentId="8_{9C3469DD-24F3-4CAE-BD15-BE72B76B72C0}" xr6:coauthVersionLast="47" xr6:coauthVersionMax="47" xr10:uidLastSave="{209BEC5C-70C7-4443-AD6E-6AE88D9A2832}"/>
  <bookViews>
    <workbookView xWindow="-110" yWindow="-110" windowWidth="19420" windowHeight="10420" activeTab="4" xr2:uid="{00000000-000D-0000-FFFF-FFFF00000000}"/>
  </bookViews>
  <sheets>
    <sheet name="Inndata" sheetId="14" r:id="rId1"/>
    <sheet name="Verdsettelsesmodell" sheetId="1" r:id="rId2"/>
    <sheet name="CapEx" sheetId="13" r:id="rId3"/>
    <sheet name="Sensitivitetsanalyse" sheetId="11" r:id="rId4"/>
    <sheet name="CF fra FAG Annual Report" sheetId="2" r:id="rId5"/>
    <sheet name="Regresjonsanalyse" sheetId="12" r:id="rId6"/>
    <sheet name="FAG - aksjekurs des2021" sheetId="7" r:id="rId7"/>
  </sheets>
  <externalReferences>
    <externalReference r:id="rId8"/>
  </externalReferences>
  <definedNames>
    <definedName name="solver_adj" localSheetId="1" hidden="1">Inndata!$B$85</definedName>
    <definedName name="solver_cvg" localSheetId="1" hidden="1">0.0001</definedName>
    <definedName name="solver_drv" localSheetId="1" hidden="1">2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Verdsettelsesmodell!$B$47</definedName>
    <definedName name="solver_pre" localSheetId="1" hidden="1">0.000001</definedName>
    <definedName name="solver_rbv" localSheetId="1" hidden="1">2</definedName>
    <definedName name="solver_rlx" localSheetId="1" hidden="1">2</definedName>
    <definedName name="solver_rsd" localSheetId="1" hidden="1">0</definedName>
    <definedName name="solver_scl" localSheetId="1" hidden="1">2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60.9</definedName>
    <definedName name="solver_ver" localSheetId="1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4" roundtripDataSignature="AMtx7mhmZiN43Sv9Qdr4lAoN6EYBf9aVXw=="/>
    </ext>
  </extLst>
</workbook>
</file>

<file path=xl/calcChain.xml><?xml version="1.0" encoding="utf-8"?>
<calcChain xmlns="http://schemas.openxmlformats.org/spreadsheetml/2006/main">
  <c r="H27" i="1" l="1"/>
  <c r="H44" i="14"/>
  <c r="H43" i="14"/>
  <c r="H42" i="14"/>
  <c r="C34" i="14" l="1"/>
  <c r="C33" i="14"/>
  <c r="C32" i="14"/>
  <c r="B7" i="14" l="1"/>
  <c r="L56" i="14"/>
  <c r="K56" i="14"/>
  <c r="J56" i="14"/>
  <c r="I56" i="14"/>
  <c r="H56" i="14"/>
  <c r="G56" i="14"/>
  <c r="F53" i="14"/>
  <c r="E53" i="14"/>
  <c r="D53" i="14"/>
  <c r="C53" i="14"/>
  <c r="B53" i="14"/>
  <c r="F52" i="14"/>
  <c r="F57" i="14" s="1"/>
  <c r="E52" i="14"/>
  <c r="E57" i="14" s="1"/>
  <c r="D52" i="14"/>
  <c r="D56" i="14" s="1"/>
  <c r="C52" i="14"/>
  <c r="C56" i="14" s="1"/>
  <c r="B52" i="14"/>
  <c r="B56" i="14" s="1"/>
  <c r="L50" i="14"/>
  <c r="L53" i="14" s="1"/>
  <c r="K50" i="14"/>
  <c r="K53" i="14" s="1"/>
  <c r="J50" i="14"/>
  <c r="J53" i="14" s="1"/>
  <c r="I50" i="14"/>
  <c r="I57" i="14" s="1"/>
  <c r="H50" i="14"/>
  <c r="H57" i="14" s="1"/>
  <c r="G50" i="14"/>
  <c r="G53" i="14" s="1"/>
  <c r="B72" i="14"/>
  <c r="B66" i="14"/>
  <c r="B81" i="14"/>
  <c r="B85" i="14" s="1"/>
  <c r="B94" i="14" l="1"/>
  <c r="D57" i="14"/>
  <c r="D59" i="14" s="1"/>
  <c r="K57" i="14"/>
  <c r="K59" i="14" s="1"/>
  <c r="L57" i="14"/>
  <c r="L59" i="14" s="1"/>
  <c r="C57" i="14"/>
  <c r="C59" i="14" s="1"/>
  <c r="J57" i="14"/>
  <c r="J59" i="14" s="1"/>
  <c r="B57" i="14"/>
  <c r="B59" i="14" s="1"/>
  <c r="H59" i="14"/>
  <c r="I59" i="14"/>
  <c r="H53" i="14"/>
  <c r="E56" i="14"/>
  <c r="E59" i="14" s="1"/>
  <c r="I53" i="14"/>
  <c r="F56" i="14"/>
  <c r="F59" i="14" s="1"/>
  <c r="G57" i="14"/>
  <c r="G59" i="14" s="1"/>
  <c r="K10" i="13"/>
  <c r="C10" i="13"/>
  <c r="M9" i="13"/>
  <c r="M10" i="13" s="1"/>
  <c r="L9" i="13"/>
  <c r="K9" i="13"/>
  <c r="J9" i="13"/>
  <c r="J10" i="13" s="1"/>
  <c r="I9" i="13"/>
  <c r="I10" i="13" s="1"/>
  <c r="H9" i="13"/>
  <c r="G9" i="13"/>
  <c r="G10" i="13" s="1"/>
  <c r="F9" i="13"/>
  <c r="F10" i="13" s="1"/>
  <c r="E9" i="13"/>
  <c r="E10" i="13" s="1"/>
  <c r="D9" i="13"/>
  <c r="C9" i="13"/>
  <c r="M8" i="13"/>
  <c r="L8" i="13"/>
  <c r="K8" i="13"/>
  <c r="J8" i="13"/>
  <c r="I8" i="13"/>
  <c r="H8" i="13"/>
  <c r="H10" i="13" s="1"/>
  <c r="G8" i="13"/>
  <c r="F8" i="13"/>
  <c r="E8" i="13"/>
  <c r="D8" i="13"/>
  <c r="C8" i="13"/>
  <c r="M7" i="13"/>
  <c r="L7" i="13"/>
  <c r="L10" i="13" s="1"/>
  <c r="K7" i="13"/>
  <c r="J7" i="13"/>
  <c r="I7" i="13"/>
  <c r="H7" i="13"/>
  <c r="G7" i="13"/>
  <c r="F7" i="13"/>
  <c r="E7" i="13"/>
  <c r="D7" i="13"/>
  <c r="D10" i="13" s="1"/>
  <c r="C7" i="13"/>
  <c r="E754" i="12"/>
  <c r="D754" i="12"/>
  <c r="E753" i="12"/>
  <c r="D753" i="12"/>
  <c r="E752" i="12"/>
  <c r="D752" i="12"/>
  <c r="E751" i="12"/>
  <c r="D751" i="12"/>
  <c r="E750" i="12"/>
  <c r="D750" i="12"/>
  <c r="E749" i="12"/>
  <c r="D749" i="12"/>
  <c r="E748" i="12"/>
  <c r="D748" i="12"/>
  <c r="E747" i="12"/>
  <c r="D747" i="12"/>
  <c r="E746" i="12"/>
  <c r="D746" i="12"/>
  <c r="E745" i="12"/>
  <c r="D745" i="12"/>
  <c r="E744" i="12"/>
  <c r="D744" i="12"/>
  <c r="E743" i="12"/>
  <c r="D743" i="12"/>
  <c r="E742" i="12"/>
  <c r="D742" i="12"/>
  <c r="E741" i="12"/>
  <c r="D741" i="12"/>
  <c r="E740" i="12"/>
  <c r="D740" i="12"/>
  <c r="E739" i="12"/>
  <c r="D739" i="12"/>
  <c r="E738" i="12"/>
  <c r="D738" i="12"/>
  <c r="E737" i="12"/>
  <c r="D737" i="12"/>
  <c r="E736" i="12"/>
  <c r="D736" i="12"/>
  <c r="E735" i="12"/>
  <c r="D735" i="12"/>
  <c r="E734" i="12"/>
  <c r="D734" i="12"/>
  <c r="E733" i="12"/>
  <c r="D733" i="12"/>
  <c r="E732" i="12"/>
  <c r="D732" i="12"/>
  <c r="E731" i="12"/>
  <c r="D731" i="12"/>
  <c r="E730" i="12"/>
  <c r="D730" i="12"/>
  <c r="E729" i="12"/>
  <c r="D729" i="12"/>
  <c r="E728" i="12"/>
  <c r="D728" i="12"/>
  <c r="E727" i="12"/>
  <c r="D727" i="12"/>
  <c r="E726" i="12"/>
  <c r="D726" i="12"/>
  <c r="E725" i="12"/>
  <c r="D725" i="12"/>
  <c r="E724" i="12"/>
  <c r="D724" i="12"/>
  <c r="E723" i="12"/>
  <c r="D723" i="12"/>
  <c r="E722" i="12"/>
  <c r="D722" i="12"/>
  <c r="E721" i="12"/>
  <c r="D721" i="12"/>
  <c r="E720" i="12"/>
  <c r="D720" i="12"/>
  <c r="E719" i="12"/>
  <c r="D719" i="12"/>
  <c r="E718" i="12"/>
  <c r="D718" i="12"/>
  <c r="E717" i="12"/>
  <c r="D717" i="12"/>
  <c r="E716" i="12"/>
  <c r="D716" i="12"/>
  <c r="E715" i="12"/>
  <c r="D715" i="12"/>
  <c r="E714" i="12"/>
  <c r="D714" i="12"/>
  <c r="E713" i="12"/>
  <c r="D713" i="12"/>
  <c r="E712" i="12"/>
  <c r="D712" i="12"/>
  <c r="E711" i="12"/>
  <c r="D711" i="12"/>
  <c r="E710" i="12"/>
  <c r="D710" i="12"/>
  <c r="E709" i="12"/>
  <c r="D709" i="12"/>
  <c r="E708" i="12"/>
  <c r="D708" i="12"/>
  <c r="E707" i="12"/>
  <c r="D707" i="12"/>
  <c r="E706" i="12"/>
  <c r="D706" i="12"/>
  <c r="E705" i="12"/>
  <c r="D705" i="12"/>
  <c r="E704" i="12"/>
  <c r="D704" i="12"/>
  <c r="E703" i="12"/>
  <c r="D703" i="12"/>
  <c r="E702" i="12"/>
  <c r="D702" i="12"/>
  <c r="E701" i="12"/>
  <c r="D701" i="12"/>
  <c r="E700" i="12"/>
  <c r="D700" i="12"/>
  <c r="E699" i="12"/>
  <c r="D699" i="12"/>
  <c r="E698" i="12"/>
  <c r="D698" i="12"/>
  <c r="E697" i="12"/>
  <c r="D697" i="12"/>
  <c r="E696" i="12"/>
  <c r="D696" i="12"/>
  <c r="E695" i="12"/>
  <c r="D695" i="12"/>
  <c r="E694" i="12"/>
  <c r="D694" i="12"/>
  <c r="E693" i="12"/>
  <c r="D693" i="12"/>
  <c r="E692" i="12"/>
  <c r="D692" i="12"/>
  <c r="E691" i="12"/>
  <c r="D691" i="12"/>
  <c r="E690" i="12"/>
  <c r="D690" i="12"/>
  <c r="E689" i="12"/>
  <c r="D689" i="12"/>
  <c r="E688" i="12"/>
  <c r="D688" i="12"/>
  <c r="E687" i="12"/>
  <c r="D687" i="12"/>
  <c r="E686" i="12"/>
  <c r="D686" i="12"/>
  <c r="E685" i="12"/>
  <c r="D685" i="12"/>
  <c r="E684" i="12"/>
  <c r="D684" i="12"/>
  <c r="E683" i="12"/>
  <c r="D683" i="12"/>
  <c r="E682" i="12"/>
  <c r="D682" i="12"/>
  <c r="E681" i="12"/>
  <c r="D681" i="12"/>
  <c r="E680" i="12"/>
  <c r="D680" i="12"/>
  <c r="E679" i="12"/>
  <c r="D679" i="12"/>
  <c r="E678" i="12"/>
  <c r="D678" i="12"/>
  <c r="E677" i="12"/>
  <c r="D677" i="12"/>
  <c r="E676" i="12"/>
  <c r="D676" i="12"/>
  <c r="E675" i="12"/>
  <c r="D675" i="12"/>
  <c r="E674" i="12"/>
  <c r="D674" i="12"/>
  <c r="E673" i="12"/>
  <c r="D673" i="12"/>
  <c r="E672" i="12"/>
  <c r="D672" i="12"/>
  <c r="E671" i="12"/>
  <c r="D671" i="12"/>
  <c r="E670" i="12"/>
  <c r="D670" i="12"/>
  <c r="E669" i="12"/>
  <c r="D669" i="12"/>
  <c r="E668" i="12"/>
  <c r="D668" i="12"/>
  <c r="E667" i="12"/>
  <c r="D667" i="12"/>
  <c r="E666" i="12"/>
  <c r="D666" i="12"/>
  <c r="E665" i="12"/>
  <c r="D665" i="12"/>
  <c r="E664" i="12"/>
  <c r="D664" i="12"/>
  <c r="E663" i="12"/>
  <c r="D663" i="12"/>
  <c r="E662" i="12"/>
  <c r="D662" i="12"/>
  <c r="E661" i="12"/>
  <c r="D661" i="12"/>
  <c r="E660" i="12"/>
  <c r="D660" i="12"/>
  <c r="E659" i="12"/>
  <c r="D659" i="12"/>
  <c r="E658" i="12"/>
  <c r="D658" i="12"/>
  <c r="E657" i="12"/>
  <c r="D657" i="12"/>
  <c r="E656" i="12"/>
  <c r="D656" i="12"/>
  <c r="E655" i="12"/>
  <c r="D655" i="12"/>
  <c r="E654" i="12"/>
  <c r="D654" i="12"/>
  <c r="E653" i="12"/>
  <c r="D653" i="12"/>
  <c r="E652" i="12"/>
  <c r="D652" i="12"/>
  <c r="E651" i="12"/>
  <c r="D651" i="12"/>
  <c r="E650" i="12"/>
  <c r="D650" i="12"/>
  <c r="E649" i="12"/>
  <c r="D649" i="12"/>
  <c r="E648" i="12"/>
  <c r="D648" i="12"/>
  <c r="E647" i="12"/>
  <c r="D647" i="12"/>
  <c r="E646" i="12"/>
  <c r="D646" i="12"/>
  <c r="E645" i="12"/>
  <c r="D645" i="12"/>
  <c r="E644" i="12"/>
  <c r="D644" i="12"/>
  <c r="E643" i="12"/>
  <c r="D643" i="12"/>
  <c r="E642" i="12"/>
  <c r="D642" i="12"/>
  <c r="E641" i="12"/>
  <c r="D641" i="12"/>
  <c r="E640" i="12"/>
  <c r="D640" i="12"/>
  <c r="E639" i="12"/>
  <c r="D639" i="12"/>
  <c r="E638" i="12"/>
  <c r="D638" i="12"/>
  <c r="E637" i="12"/>
  <c r="D637" i="12"/>
  <c r="E636" i="12"/>
  <c r="D636" i="12"/>
  <c r="E635" i="12"/>
  <c r="D635" i="12"/>
  <c r="E634" i="12"/>
  <c r="D634" i="12"/>
  <c r="E633" i="12"/>
  <c r="D633" i="12"/>
  <c r="E632" i="12"/>
  <c r="D632" i="12"/>
  <c r="E631" i="12"/>
  <c r="D631" i="12"/>
  <c r="E630" i="12"/>
  <c r="D630" i="12"/>
  <c r="E629" i="12"/>
  <c r="D629" i="12"/>
  <c r="E628" i="12"/>
  <c r="D628" i="12"/>
  <c r="E627" i="12"/>
  <c r="D627" i="12"/>
  <c r="E626" i="12"/>
  <c r="D626" i="12"/>
  <c r="E625" i="12"/>
  <c r="D625" i="12"/>
  <c r="E624" i="12"/>
  <c r="D624" i="12"/>
  <c r="E623" i="12"/>
  <c r="D623" i="12"/>
  <c r="E622" i="12"/>
  <c r="D622" i="12"/>
  <c r="E621" i="12"/>
  <c r="D621" i="12"/>
  <c r="E620" i="12"/>
  <c r="D620" i="12"/>
  <c r="E619" i="12"/>
  <c r="D619" i="12"/>
  <c r="E618" i="12"/>
  <c r="D618" i="12"/>
  <c r="E617" i="12"/>
  <c r="D617" i="12"/>
  <c r="E616" i="12"/>
  <c r="D616" i="12"/>
  <c r="E615" i="12"/>
  <c r="D615" i="12"/>
  <c r="E614" i="12"/>
  <c r="D614" i="12"/>
  <c r="E613" i="12"/>
  <c r="D613" i="12"/>
  <c r="E612" i="12"/>
  <c r="D612" i="12"/>
  <c r="E611" i="12"/>
  <c r="D611" i="12"/>
  <c r="E610" i="12"/>
  <c r="D610" i="12"/>
  <c r="E609" i="12"/>
  <c r="D609" i="12"/>
  <c r="E608" i="12"/>
  <c r="D608" i="12"/>
  <c r="E607" i="12"/>
  <c r="D607" i="12"/>
  <c r="E606" i="12"/>
  <c r="D606" i="12"/>
  <c r="E605" i="12"/>
  <c r="D605" i="12"/>
  <c r="E604" i="12"/>
  <c r="D604" i="12"/>
  <c r="E603" i="12"/>
  <c r="D603" i="12"/>
  <c r="E602" i="12"/>
  <c r="D602" i="12"/>
  <c r="E601" i="12"/>
  <c r="D601" i="12"/>
  <c r="E600" i="12"/>
  <c r="D600" i="12"/>
  <c r="E599" i="12"/>
  <c r="D599" i="12"/>
  <c r="E598" i="12"/>
  <c r="D598" i="12"/>
  <c r="E597" i="12"/>
  <c r="D597" i="12"/>
  <c r="E596" i="12"/>
  <c r="D596" i="12"/>
  <c r="E595" i="12"/>
  <c r="D595" i="12"/>
  <c r="E594" i="12"/>
  <c r="D594" i="12"/>
  <c r="E593" i="12"/>
  <c r="D593" i="12"/>
  <c r="E592" i="12"/>
  <c r="D592" i="12"/>
  <c r="E591" i="12"/>
  <c r="D591" i="12"/>
  <c r="E590" i="12"/>
  <c r="D590" i="12"/>
  <c r="E589" i="12"/>
  <c r="D589" i="12"/>
  <c r="E588" i="12"/>
  <c r="D588" i="12"/>
  <c r="E587" i="12"/>
  <c r="D587" i="12"/>
  <c r="E586" i="12"/>
  <c r="D586" i="12"/>
  <c r="E585" i="12"/>
  <c r="D585" i="12"/>
  <c r="E584" i="12"/>
  <c r="D584" i="12"/>
  <c r="E583" i="12"/>
  <c r="D583" i="12"/>
  <c r="E582" i="12"/>
  <c r="D582" i="12"/>
  <c r="E581" i="12"/>
  <c r="D581" i="12"/>
  <c r="E580" i="12"/>
  <c r="D580" i="12"/>
  <c r="E579" i="12"/>
  <c r="D579" i="12"/>
  <c r="E578" i="12"/>
  <c r="D578" i="12"/>
  <c r="E577" i="12"/>
  <c r="D577" i="12"/>
  <c r="E576" i="12"/>
  <c r="D576" i="12"/>
  <c r="E575" i="12"/>
  <c r="D575" i="12"/>
  <c r="E574" i="12"/>
  <c r="D574" i="12"/>
  <c r="E573" i="12"/>
  <c r="D573" i="12"/>
  <c r="E572" i="12"/>
  <c r="D572" i="12"/>
  <c r="E571" i="12"/>
  <c r="D571" i="12"/>
  <c r="E570" i="12"/>
  <c r="D570" i="12"/>
  <c r="E569" i="12"/>
  <c r="D569" i="12"/>
  <c r="E568" i="12"/>
  <c r="D568" i="12"/>
  <c r="E567" i="12"/>
  <c r="D567" i="12"/>
  <c r="E566" i="12"/>
  <c r="D566" i="12"/>
  <c r="E565" i="12"/>
  <c r="D565" i="12"/>
  <c r="E564" i="12"/>
  <c r="D564" i="12"/>
  <c r="E563" i="12"/>
  <c r="D563" i="12"/>
  <c r="E562" i="12"/>
  <c r="D562" i="12"/>
  <c r="E561" i="12"/>
  <c r="D561" i="12"/>
  <c r="E560" i="12"/>
  <c r="D560" i="12"/>
  <c r="E559" i="12"/>
  <c r="D559" i="12"/>
  <c r="E558" i="12"/>
  <c r="D558" i="12"/>
  <c r="E557" i="12"/>
  <c r="D557" i="12"/>
  <c r="E556" i="12"/>
  <c r="D556" i="12"/>
  <c r="E555" i="12"/>
  <c r="D555" i="12"/>
  <c r="E554" i="12"/>
  <c r="D554" i="12"/>
  <c r="E553" i="12"/>
  <c r="D553" i="12"/>
  <c r="E552" i="12"/>
  <c r="D552" i="12"/>
  <c r="E551" i="12"/>
  <c r="D551" i="12"/>
  <c r="E550" i="12"/>
  <c r="D550" i="12"/>
  <c r="E549" i="12"/>
  <c r="D549" i="12"/>
  <c r="E548" i="12"/>
  <c r="D548" i="12"/>
  <c r="E547" i="12"/>
  <c r="D547" i="12"/>
  <c r="E546" i="12"/>
  <c r="D546" i="12"/>
  <c r="E545" i="12"/>
  <c r="D545" i="12"/>
  <c r="E544" i="12"/>
  <c r="D544" i="12"/>
  <c r="E543" i="12"/>
  <c r="D543" i="12"/>
  <c r="E542" i="12"/>
  <c r="D542" i="12"/>
  <c r="E541" i="12"/>
  <c r="D541" i="12"/>
  <c r="E540" i="12"/>
  <c r="D540" i="12"/>
  <c r="E539" i="12"/>
  <c r="D539" i="12"/>
  <c r="E538" i="12"/>
  <c r="D538" i="12"/>
  <c r="E537" i="12"/>
  <c r="D537" i="12"/>
  <c r="E536" i="12"/>
  <c r="D536" i="12"/>
  <c r="E535" i="12"/>
  <c r="D535" i="12"/>
  <c r="E534" i="12"/>
  <c r="D534" i="12"/>
  <c r="E533" i="12"/>
  <c r="D533" i="12"/>
  <c r="E532" i="12"/>
  <c r="D532" i="12"/>
  <c r="E531" i="12"/>
  <c r="D531" i="12"/>
  <c r="E530" i="12"/>
  <c r="D530" i="12"/>
  <c r="E529" i="12"/>
  <c r="D529" i="12"/>
  <c r="E528" i="12"/>
  <c r="D528" i="12"/>
  <c r="E527" i="12"/>
  <c r="D527" i="12"/>
  <c r="E526" i="12"/>
  <c r="D526" i="12"/>
  <c r="E525" i="12"/>
  <c r="D525" i="12"/>
  <c r="E524" i="12"/>
  <c r="D524" i="12"/>
  <c r="E523" i="12"/>
  <c r="D523" i="12"/>
  <c r="E522" i="12"/>
  <c r="D522" i="12"/>
  <c r="E521" i="12"/>
  <c r="D521" i="12"/>
  <c r="E520" i="12"/>
  <c r="D520" i="12"/>
  <c r="E519" i="12"/>
  <c r="D519" i="12"/>
  <c r="E518" i="12"/>
  <c r="D518" i="12"/>
  <c r="E517" i="12"/>
  <c r="D517" i="12"/>
  <c r="E516" i="12"/>
  <c r="D516" i="12"/>
  <c r="E515" i="12"/>
  <c r="D515" i="12"/>
  <c r="E514" i="12"/>
  <c r="D514" i="12"/>
  <c r="E513" i="12"/>
  <c r="D513" i="12"/>
  <c r="E512" i="12"/>
  <c r="D512" i="12"/>
  <c r="E511" i="12"/>
  <c r="D511" i="12"/>
  <c r="E510" i="12"/>
  <c r="D510" i="12"/>
  <c r="E509" i="12"/>
  <c r="D509" i="12"/>
  <c r="E508" i="12"/>
  <c r="D508" i="12"/>
  <c r="E507" i="12"/>
  <c r="D507" i="12"/>
  <c r="E506" i="12"/>
  <c r="D506" i="12"/>
  <c r="E505" i="12"/>
  <c r="D505" i="12"/>
  <c r="E504" i="12"/>
  <c r="D504" i="12"/>
  <c r="E503" i="12"/>
  <c r="D503" i="12"/>
  <c r="E502" i="12"/>
  <c r="D502" i="12"/>
  <c r="E501" i="12"/>
  <c r="D501" i="12"/>
  <c r="E500" i="12"/>
  <c r="D500" i="12"/>
  <c r="E499" i="12"/>
  <c r="D499" i="12"/>
  <c r="E498" i="12"/>
  <c r="D498" i="12"/>
  <c r="E497" i="12"/>
  <c r="D497" i="12"/>
  <c r="E496" i="12"/>
  <c r="D496" i="12"/>
  <c r="E495" i="12"/>
  <c r="D495" i="12"/>
  <c r="E494" i="12"/>
  <c r="D494" i="12"/>
  <c r="E493" i="12"/>
  <c r="D493" i="12"/>
  <c r="E492" i="12"/>
  <c r="D492" i="12"/>
  <c r="E491" i="12"/>
  <c r="D491" i="12"/>
  <c r="E490" i="12"/>
  <c r="D490" i="12"/>
  <c r="E489" i="12"/>
  <c r="D489" i="12"/>
  <c r="E488" i="12"/>
  <c r="D488" i="12"/>
  <c r="E487" i="12"/>
  <c r="D487" i="12"/>
  <c r="E486" i="12"/>
  <c r="D486" i="12"/>
  <c r="E485" i="12"/>
  <c r="D485" i="12"/>
  <c r="E484" i="12"/>
  <c r="D484" i="12"/>
  <c r="E483" i="12"/>
  <c r="D483" i="12"/>
  <c r="E482" i="12"/>
  <c r="D482" i="12"/>
  <c r="E481" i="12"/>
  <c r="D481" i="12"/>
  <c r="E480" i="12"/>
  <c r="D480" i="12"/>
  <c r="E479" i="12"/>
  <c r="D479" i="12"/>
  <c r="E478" i="12"/>
  <c r="D478" i="12"/>
  <c r="E477" i="12"/>
  <c r="D477" i="12"/>
  <c r="E476" i="12"/>
  <c r="D476" i="12"/>
  <c r="E475" i="12"/>
  <c r="D475" i="12"/>
  <c r="E474" i="12"/>
  <c r="D474" i="12"/>
  <c r="E473" i="12"/>
  <c r="D473" i="12"/>
  <c r="E472" i="12"/>
  <c r="D472" i="12"/>
  <c r="E471" i="12"/>
  <c r="D471" i="12"/>
  <c r="E470" i="12"/>
  <c r="D470" i="12"/>
  <c r="E469" i="12"/>
  <c r="D469" i="12"/>
  <c r="E468" i="12"/>
  <c r="D468" i="12"/>
  <c r="E467" i="12"/>
  <c r="D467" i="12"/>
  <c r="E466" i="12"/>
  <c r="D466" i="12"/>
  <c r="E465" i="12"/>
  <c r="D465" i="12"/>
  <c r="E464" i="12"/>
  <c r="D464" i="12"/>
  <c r="E463" i="12"/>
  <c r="D463" i="12"/>
  <c r="E462" i="12"/>
  <c r="D462" i="12"/>
  <c r="E461" i="12"/>
  <c r="D461" i="12"/>
  <c r="E460" i="12"/>
  <c r="D460" i="12"/>
  <c r="E459" i="12"/>
  <c r="D459" i="12"/>
  <c r="E458" i="12"/>
  <c r="D458" i="12"/>
  <c r="E457" i="12"/>
  <c r="D457" i="12"/>
  <c r="E456" i="12"/>
  <c r="D456" i="12"/>
  <c r="E455" i="12"/>
  <c r="D455" i="12"/>
  <c r="E454" i="12"/>
  <c r="D454" i="12"/>
  <c r="E453" i="12"/>
  <c r="D453" i="12"/>
  <c r="E452" i="12"/>
  <c r="D452" i="12"/>
  <c r="E451" i="12"/>
  <c r="D451" i="12"/>
  <c r="E450" i="12"/>
  <c r="D450" i="12"/>
  <c r="E449" i="12"/>
  <c r="D449" i="12"/>
  <c r="E448" i="12"/>
  <c r="D448" i="12"/>
  <c r="E447" i="12"/>
  <c r="D447" i="12"/>
  <c r="E446" i="12"/>
  <c r="D446" i="12"/>
  <c r="E445" i="12"/>
  <c r="D445" i="12"/>
  <c r="E444" i="12"/>
  <c r="D444" i="12"/>
  <c r="E443" i="12"/>
  <c r="D443" i="12"/>
  <c r="E442" i="12"/>
  <c r="D442" i="12"/>
  <c r="E441" i="12"/>
  <c r="D441" i="12"/>
  <c r="E440" i="12"/>
  <c r="D440" i="12"/>
  <c r="E439" i="12"/>
  <c r="D439" i="12"/>
  <c r="E438" i="12"/>
  <c r="D438" i="12"/>
  <c r="E437" i="12"/>
  <c r="D437" i="12"/>
  <c r="E436" i="12"/>
  <c r="D436" i="12"/>
  <c r="E435" i="12"/>
  <c r="D435" i="12"/>
  <c r="E434" i="12"/>
  <c r="D434" i="12"/>
  <c r="E433" i="12"/>
  <c r="D433" i="12"/>
  <c r="E432" i="12"/>
  <c r="D432" i="12"/>
  <c r="E431" i="12"/>
  <c r="D431" i="12"/>
  <c r="E430" i="12"/>
  <c r="D430" i="12"/>
  <c r="E429" i="12"/>
  <c r="D429" i="12"/>
  <c r="E428" i="12"/>
  <c r="D428" i="12"/>
  <c r="E427" i="12"/>
  <c r="D427" i="12"/>
  <c r="E426" i="12"/>
  <c r="D426" i="12"/>
  <c r="E425" i="12"/>
  <c r="D425" i="12"/>
  <c r="E424" i="12"/>
  <c r="D424" i="12"/>
  <c r="E423" i="12"/>
  <c r="D423" i="12"/>
  <c r="E422" i="12"/>
  <c r="D422" i="12"/>
  <c r="E421" i="12"/>
  <c r="D421" i="12"/>
  <c r="E420" i="12"/>
  <c r="D420" i="12"/>
  <c r="E419" i="12"/>
  <c r="D419" i="12"/>
  <c r="E418" i="12"/>
  <c r="D418" i="12"/>
  <c r="E417" i="12"/>
  <c r="D417" i="12"/>
  <c r="E416" i="12"/>
  <c r="D416" i="12"/>
  <c r="E415" i="12"/>
  <c r="D415" i="12"/>
  <c r="E414" i="12"/>
  <c r="D414" i="12"/>
  <c r="E413" i="12"/>
  <c r="D413" i="12"/>
  <c r="E412" i="12"/>
  <c r="D412" i="12"/>
  <c r="E411" i="12"/>
  <c r="D411" i="12"/>
  <c r="E410" i="12"/>
  <c r="D410" i="12"/>
  <c r="E409" i="12"/>
  <c r="D409" i="12"/>
  <c r="E408" i="12"/>
  <c r="D408" i="12"/>
  <c r="E407" i="12"/>
  <c r="D407" i="12"/>
  <c r="E406" i="12"/>
  <c r="D406" i="12"/>
  <c r="E405" i="12"/>
  <c r="D405" i="12"/>
  <c r="E404" i="12"/>
  <c r="D404" i="12"/>
  <c r="E403" i="12"/>
  <c r="D403" i="12"/>
  <c r="E402" i="12"/>
  <c r="D402" i="12"/>
  <c r="E401" i="12"/>
  <c r="D401" i="12"/>
  <c r="E400" i="12"/>
  <c r="D400" i="12"/>
  <c r="E399" i="12"/>
  <c r="D399" i="12"/>
  <c r="E398" i="12"/>
  <c r="D398" i="12"/>
  <c r="E397" i="12"/>
  <c r="D397" i="12"/>
  <c r="E396" i="12"/>
  <c r="D396" i="12"/>
  <c r="E395" i="12"/>
  <c r="D395" i="12"/>
  <c r="E394" i="12"/>
  <c r="D394" i="12"/>
  <c r="E393" i="12"/>
  <c r="D393" i="12"/>
  <c r="E392" i="12"/>
  <c r="D392" i="12"/>
  <c r="E391" i="12"/>
  <c r="D391" i="12"/>
  <c r="E390" i="12"/>
  <c r="D390" i="12"/>
  <c r="E389" i="12"/>
  <c r="D389" i="12"/>
  <c r="E388" i="12"/>
  <c r="D388" i="12"/>
  <c r="E387" i="12"/>
  <c r="D387" i="12"/>
  <c r="E386" i="12"/>
  <c r="D386" i="12"/>
  <c r="E385" i="12"/>
  <c r="D385" i="12"/>
  <c r="E384" i="12"/>
  <c r="D384" i="12"/>
  <c r="E383" i="12"/>
  <c r="D383" i="12"/>
  <c r="E382" i="12"/>
  <c r="D382" i="12"/>
  <c r="E381" i="12"/>
  <c r="D381" i="12"/>
  <c r="E380" i="12"/>
  <c r="D380" i="12"/>
  <c r="E379" i="12"/>
  <c r="D379" i="12"/>
  <c r="E378" i="12"/>
  <c r="D378" i="12"/>
  <c r="E377" i="12"/>
  <c r="D377" i="12"/>
  <c r="E376" i="12"/>
  <c r="D376" i="12"/>
  <c r="E375" i="12"/>
  <c r="D375" i="12"/>
  <c r="E374" i="12"/>
  <c r="D374" i="12"/>
  <c r="E373" i="12"/>
  <c r="D373" i="12"/>
  <c r="E372" i="12"/>
  <c r="D372" i="12"/>
  <c r="E371" i="12"/>
  <c r="D371" i="12"/>
  <c r="E370" i="12"/>
  <c r="D370" i="12"/>
  <c r="E369" i="12"/>
  <c r="D369" i="12"/>
  <c r="E368" i="12"/>
  <c r="D368" i="12"/>
  <c r="E367" i="12"/>
  <c r="D367" i="12"/>
  <c r="E366" i="12"/>
  <c r="D366" i="12"/>
  <c r="E365" i="12"/>
  <c r="D365" i="12"/>
  <c r="E364" i="12"/>
  <c r="D364" i="12"/>
  <c r="E363" i="12"/>
  <c r="D363" i="12"/>
  <c r="E362" i="12"/>
  <c r="D362" i="12"/>
  <c r="E361" i="12"/>
  <c r="D361" i="12"/>
  <c r="E360" i="12"/>
  <c r="D360" i="12"/>
  <c r="E359" i="12"/>
  <c r="D359" i="12"/>
  <c r="E358" i="12"/>
  <c r="D358" i="12"/>
  <c r="E357" i="12"/>
  <c r="D357" i="12"/>
  <c r="E356" i="12"/>
  <c r="D356" i="12"/>
  <c r="E355" i="12"/>
  <c r="D355" i="12"/>
  <c r="E354" i="12"/>
  <c r="D354" i="12"/>
  <c r="E353" i="12"/>
  <c r="D353" i="12"/>
  <c r="E352" i="12"/>
  <c r="D352" i="12"/>
  <c r="E351" i="12"/>
  <c r="D351" i="12"/>
  <c r="E350" i="12"/>
  <c r="D350" i="12"/>
  <c r="E349" i="12"/>
  <c r="D349" i="12"/>
  <c r="E348" i="12"/>
  <c r="D348" i="12"/>
  <c r="E347" i="12"/>
  <c r="D347" i="12"/>
  <c r="E346" i="12"/>
  <c r="D346" i="12"/>
  <c r="E345" i="12"/>
  <c r="D345" i="12"/>
  <c r="E344" i="12"/>
  <c r="D344" i="12"/>
  <c r="E343" i="12"/>
  <c r="D343" i="12"/>
  <c r="E342" i="12"/>
  <c r="D342" i="12"/>
  <c r="E341" i="12"/>
  <c r="D341" i="12"/>
  <c r="E340" i="12"/>
  <c r="D340" i="12"/>
  <c r="E339" i="12"/>
  <c r="D339" i="12"/>
  <c r="E338" i="12"/>
  <c r="D338" i="12"/>
  <c r="E337" i="12"/>
  <c r="D337" i="12"/>
  <c r="E336" i="12"/>
  <c r="D336" i="12"/>
  <c r="E335" i="12"/>
  <c r="D335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8" i="12"/>
  <c r="D328" i="12"/>
  <c r="E327" i="12"/>
  <c r="D327" i="12"/>
  <c r="E326" i="12"/>
  <c r="D326" i="12"/>
  <c r="E325" i="12"/>
  <c r="D325" i="12"/>
  <c r="E324" i="12"/>
  <c r="D324" i="12"/>
  <c r="E323" i="12"/>
  <c r="D323" i="12"/>
  <c r="E322" i="12"/>
  <c r="D322" i="12"/>
  <c r="E321" i="12"/>
  <c r="D321" i="12"/>
  <c r="E320" i="12"/>
  <c r="D320" i="12"/>
  <c r="E319" i="12"/>
  <c r="D319" i="12"/>
  <c r="E318" i="12"/>
  <c r="D318" i="12"/>
  <c r="E317" i="12"/>
  <c r="D317" i="12"/>
  <c r="E316" i="12"/>
  <c r="D316" i="12"/>
  <c r="E315" i="12"/>
  <c r="D315" i="12"/>
  <c r="E314" i="12"/>
  <c r="D314" i="12"/>
  <c r="E313" i="12"/>
  <c r="D313" i="12"/>
  <c r="E312" i="12"/>
  <c r="D312" i="12"/>
  <c r="E311" i="12"/>
  <c r="D311" i="12"/>
  <c r="E310" i="12"/>
  <c r="D310" i="12"/>
  <c r="E309" i="12"/>
  <c r="D309" i="12"/>
  <c r="E308" i="12"/>
  <c r="D308" i="12"/>
  <c r="E307" i="12"/>
  <c r="D307" i="12"/>
  <c r="E306" i="12"/>
  <c r="D306" i="12"/>
  <c r="E305" i="12"/>
  <c r="D305" i="12"/>
  <c r="E304" i="12"/>
  <c r="D304" i="12"/>
  <c r="E303" i="12"/>
  <c r="D303" i="12"/>
  <c r="E302" i="12"/>
  <c r="D302" i="12"/>
  <c r="E301" i="12"/>
  <c r="D301" i="12"/>
  <c r="E300" i="12"/>
  <c r="D300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93" i="12"/>
  <c r="D293" i="12"/>
  <c r="E292" i="12"/>
  <c r="D292" i="12"/>
  <c r="E291" i="12"/>
  <c r="D291" i="12"/>
  <c r="E290" i="12"/>
  <c r="D290" i="12"/>
  <c r="E289" i="12"/>
  <c r="D289" i="12"/>
  <c r="E288" i="12"/>
  <c r="D288" i="12"/>
  <c r="E287" i="12"/>
  <c r="D287" i="12"/>
  <c r="E286" i="12"/>
  <c r="D286" i="12"/>
  <c r="E285" i="12"/>
  <c r="D285" i="12"/>
  <c r="E284" i="12"/>
  <c r="D284" i="12"/>
  <c r="E283" i="12"/>
  <c r="D283" i="12"/>
  <c r="E282" i="12"/>
  <c r="D282" i="12"/>
  <c r="E281" i="12"/>
  <c r="D281" i="12"/>
  <c r="E280" i="12"/>
  <c r="D280" i="12"/>
  <c r="E279" i="12"/>
  <c r="D279" i="12"/>
  <c r="E278" i="12"/>
  <c r="D278" i="12"/>
  <c r="E277" i="12"/>
  <c r="D277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70" i="12"/>
  <c r="D270" i="12"/>
  <c r="E269" i="12"/>
  <c r="D269" i="12"/>
  <c r="E268" i="12"/>
  <c r="D268" i="12"/>
  <c r="E267" i="12"/>
  <c r="D267" i="12"/>
  <c r="E266" i="12"/>
  <c r="D266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8" i="12"/>
  <c r="D258" i="12"/>
  <c r="E257" i="12"/>
  <c r="D257" i="12"/>
  <c r="E256" i="12"/>
  <c r="D256" i="12"/>
  <c r="E255" i="12"/>
  <c r="D255" i="12"/>
  <c r="E254" i="12"/>
  <c r="D254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6" i="12"/>
  <c r="D246" i="12"/>
  <c r="E245" i="12"/>
  <c r="D245" i="12"/>
  <c r="E244" i="12"/>
  <c r="D244" i="12"/>
  <c r="E243" i="12"/>
  <c r="D243" i="12"/>
  <c r="E242" i="12"/>
  <c r="D242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33" i="12"/>
  <c r="D233" i="12"/>
  <c r="E232" i="12"/>
  <c r="D232" i="12"/>
  <c r="E231" i="12"/>
  <c r="D231" i="12"/>
  <c r="E230" i="12"/>
  <c r="D230" i="12"/>
  <c r="E229" i="12"/>
  <c r="D229" i="12"/>
  <c r="E228" i="12"/>
  <c r="D228" i="12"/>
  <c r="E227" i="12"/>
  <c r="D227" i="12"/>
  <c r="E226" i="12"/>
  <c r="D226" i="12"/>
  <c r="E225" i="12"/>
  <c r="D225" i="12"/>
  <c r="E224" i="12"/>
  <c r="D224" i="12"/>
  <c r="E223" i="12"/>
  <c r="D223" i="12"/>
  <c r="E222" i="12"/>
  <c r="D222" i="12"/>
  <c r="E221" i="12"/>
  <c r="D221" i="12"/>
  <c r="E220" i="12"/>
  <c r="D220" i="12"/>
  <c r="E219" i="12"/>
  <c r="D219" i="12"/>
  <c r="E218" i="12"/>
  <c r="D218" i="12"/>
  <c r="E217" i="12"/>
  <c r="D217" i="12"/>
  <c r="E216" i="12"/>
  <c r="D216" i="12"/>
  <c r="E215" i="12"/>
  <c r="D215" i="12"/>
  <c r="E214" i="12"/>
  <c r="D214" i="12"/>
  <c r="E213" i="12"/>
  <c r="D213" i="12"/>
  <c r="E212" i="12"/>
  <c r="D212" i="12"/>
  <c r="E211" i="12"/>
  <c r="D211" i="12"/>
  <c r="E210" i="12"/>
  <c r="D210" i="12"/>
  <c r="E209" i="12"/>
  <c r="D209" i="12"/>
  <c r="E208" i="12"/>
  <c r="D208" i="12"/>
  <c r="E207" i="12"/>
  <c r="D207" i="12"/>
  <c r="E206" i="12"/>
  <c r="D206" i="12"/>
  <c r="E205" i="12"/>
  <c r="D205" i="12"/>
  <c r="E204" i="12"/>
  <c r="D204" i="12"/>
  <c r="E203" i="12"/>
  <c r="D203" i="12"/>
  <c r="E202" i="12"/>
  <c r="D202" i="12"/>
  <c r="E201" i="12"/>
  <c r="D201" i="12"/>
  <c r="E200" i="12"/>
  <c r="D200" i="12"/>
  <c r="E199" i="12"/>
  <c r="D199" i="12"/>
  <c r="E198" i="12"/>
  <c r="D198" i="12"/>
  <c r="E197" i="12"/>
  <c r="D197" i="12"/>
  <c r="E196" i="12"/>
  <c r="D196" i="12"/>
  <c r="E195" i="12"/>
  <c r="D195" i="12"/>
  <c r="E194" i="12"/>
  <c r="D194" i="12"/>
  <c r="E193" i="12"/>
  <c r="D193" i="12"/>
  <c r="E192" i="12"/>
  <c r="D192" i="12"/>
  <c r="E191" i="12"/>
  <c r="D191" i="12"/>
  <c r="E190" i="12"/>
  <c r="D190" i="12"/>
  <c r="E189" i="12"/>
  <c r="D189" i="12"/>
  <c r="E188" i="12"/>
  <c r="D188" i="12"/>
  <c r="E187" i="12"/>
  <c r="D187" i="12"/>
  <c r="E186" i="12"/>
  <c r="D186" i="12"/>
  <c r="E185" i="12"/>
  <c r="D185" i="12"/>
  <c r="E184" i="12"/>
  <c r="D184" i="12"/>
  <c r="E183" i="12"/>
  <c r="D183" i="12"/>
  <c r="E182" i="12"/>
  <c r="D182" i="12"/>
  <c r="E181" i="12"/>
  <c r="D181" i="12"/>
  <c r="E180" i="12"/>
  <c r="D180" i="12"/>
  <c r="E179" i="12"/>
  <c r="D179" i="12"/>
  <c r="E178" i="12"/>
  <c r="D178" i="12"/>
  <c r="E177" i="12"/>
  <c r="D177" i="12"/>
  <c r="E176" i="12"/>
  <c r="D176" i="12"/>
  <c r="E175" i="12"/>
  <c r="D175" i="12"/>
  <c r="E174" i="12"/>
  <c r="D174" i="12"/>
  <c r="E173" i="12"/>
  <c r="D173" i="12"/>
  <c r="E172" i="12"/>
  <c r="D172" i="12"/>
  <c r="E171" i="12"/>
  <c r="D171" i="12"/>
  <c r="E170" i="12"/>
  <c r="D170" i="12"/>
  <c r="E169" i="12"/>
  <c r="D169" i="12"/>
  <c r="E168" i="12"/>
  <c r="D168" i="12"/>
  <c r="E167" i="12"/>
  <c r="D167" i="12"/>
  <c r="E166" i="12"/>
  <c r="D166" i="12"/>
  <c r="E165" i="12"/>
  <c r="D165" i="12"/>
  <c r="E164" i="12"/>
  <c r="D164" i="12"/>
  <c r="E163" i="12"/>
  <c r="D163" i="12"/>
  <c r="E162" i="12"/>
  <c r="D162" i="12"/>
  <c r="E161" i="12"/>
  <c r="D161" i="12"/>
  <c r="E160" i="12"/>
  <c r="D160" i="12"/>
  <c r="E159" i="12"/>
  <c r="D159" i="12"/>
  <c r="E158" i="12"/>
  <c r="D158" i="12"/>
  <c r="E157" i="12"/>
  <c r="D157" i="12"/>
  <c r="E156" i="12"/>
  <c r="D156" i="12"/>
  <c r="E155" i="12"/>
  <c r="D155" i="12"/>
  <c r="E154" i="12"/>
  <c r="D154" i="12"/>
  <c r="E153" i="12"/>
  <c r="D153" i="12"/>
  <c r="E152" i="12"/>
  <c r="D152" i="12"/>
  <c r="E151" i="12"/>
  <c r="D151" i="12"/>
  <c r="E150" i="12"/>
  <c r="D150" i="12"/>
  <c r="E149" i="12"/>
  <c r="D149" i="12"/>
  <c r="E148" i="12"/>
  <c r="D148" i="12"/>
  <c r="E147" i="12"/>
  <c r="D147" i="12"/>
  <c r="E146" i="12"/>
  <c r="D146" i="12"/>
  <c r="E145" i="12"/>
  <c r="D145" i="12"/>
  <c r="E144" i="12"/>
  <c r="D144" i="12"/>
  <c r="E143" i="12"/>
  <c r="D143" i="12"/>
  <c r="E142" i="12"/>
  <c r="D142" i="12"/>
  <c r="E141" i="12"/>
  <c r="D141" i="12"/>
  <c r="E140" i="12"/>
  <c r="D140" i="12"/>
  <c r="E139" i="12"/>
  <c r="D139" i="12"/>
  <c r="E138" i="12"/>
  <c r="D138" i="12"/>
  <c r="E137" i="12"/>
  <c r="D137" i="12"/>
  <c r="E136" i="12"/>
  <c r="D136" i="12"/>
  <c r="E135" i="12"/>
  <c r="D135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8" i="12"/>
  <c r="D128" i="12"/>
  <c r="E127" i="12"/>
  <c r="D127" i="12"/>
  <c r="E126" i="12"/>
  <c r="D126" i="12"/>
  <c r="E125" i="12"/>
  <c r="D125" i="12"/>
  <c r="E124" i="12"/>
  <c r="D124" i="12"/>
  <c r="E123" i="12"/>
  <c r="D123" i="12"/>
  <c r="E122" i="12"/>
  <c r="D122" i="12"/>
  <c r="E121" i="12"/>
  <c r="D121" i="12"/>
  <c r="E120" i="12"/>
  <c r="D120" i="12"/>
  <c r="E119" i="12"/>
  <c r="D119" i="12"/>
  <c r="E118" i="12"/>
  <c r="D118" i="12"/>
  <c r="E117" i="12"/>
  <c r="D117" i="12"/>
  <c r="E116" i="12"/>
  <c r="D116" i="12"/>
  <c r="E115" i="12"/>
  <c r="D115" i="12"/>
  <c r="E114" i="12"/>
  <c r="D114" i="12"/>
  <c r="E113" i="12"/>
  <c r="D113" i="12"/>
  <c r="E112" i="12"/>
  <c r="D112" i="12"/>
  <c r="E111" i="12"/>
  <c r="D111" i="12"/>
  <c r="E110" i="12"/>
  <c r="D110" i="12"/>
  <c r="E109" i="12"/>
  <c r="D109" i="12"/>
  <c r="E108" i="12"/>
  <c r="D108" i="12"/>
  <c r="E107" i="12"/>
  <c r="D107" i="12"/>
  <c r="E106" i="12"/>
  <c r="D106" i="12"/>
  <c r="E105" i="12"/>
  <c r="D105" i="12"/>
  <c r="E104" i="12"/>
  <c r="D104" i="12"/>
  <c r="E103" i="12"/>
  <c r="D103" i="12"/>
  <c r="E102" i="12"/>
  <c r="D102" i="12"/>
  <c r="E101" i="12"/>
  <c r="D101" i="12"/>
  <c r="E100" i="12"/>
  <c r="D100" i="12"/>
  <c r="E99" i="12"/>
  <c r="D99" i="12"/>
  <c r="E98" i="12"/>
  <c r="D98" i="12"/>
  <c r="E97" i="12"/>
  <c r="D97" i="12"/>
  <c r="E96" i="12"/>
  <c r="D96" i="12"/>
  <c r="E95" i="12"/>
  <c r="D95" i="12"/>
  <c r="E94" i="12"/>
  <c r="D94" i="12"/>
  <c r="E93" i="12"/>
  <c r="D93" i="12"/>
  <c r="E92" i="12"/>
  <c r="D92" i="12"/>
  <c r="E91" i="12"/>
  <c r="D91" i="12"/>
  <c r="E90" i="12"/>
  <c r="D90" i="12"/>
  <c r="E89" i="12"/>
  <c r="D89" i="12"/>
  <c r="E88" i="12"/>
  <c r="D88" i="12"/>
  <c r="E87" i="12"/>
  <c r="D87" i="12"/>
  <c r="E86" i="12"/>
  <c r="D86" i="12"/>
  <c r="E85" i="12"/>
  <c r="D85" i="12"/>
  <c r="E84" i="12"/>
  <c r="D84" i="12"/>
  <c r="E83" i="12"/>
  <c r="D83" i="12"/>
  <c r="E82" i="12"/>
  <c r="D82" i="12"/>
  <c r="E81" i="12"/>
  <c r="D81" i="12"/>
  <c r="E80" i="12"/>
  <c r="D80" i="12"/>
  <c r="E79" i="12"/>
  <c r="D79" i="12"/>
  <c r="E78" i="12"/>
  <c r="D78" i="12"/>
  <c r="E77" i="12"/>
  <c r="D77" i="12"/>
  <c r="E76" i="12"/>
  <c r="D76" i="12"/>
  <c r="E75" i="12"/>
  <c r="D75" i="12"/>
  <c r="E74" i="12"/>
  <c r="D74" i="12"/>
  <c r="E73" i="12"/>
  <c r="D73" i="12"/>
  <c r="E72" i="12"/>
  <c r="D72" i="12"/>
  <c r="E71" i="12"/>
  <c r="D71" i="12"/>
  <c r="E70" i="12"/>
  <c r="D70" i="12"/>
  <c r="E69" i="12"/>
  <c r="D69" i="12"/>
  <c r="E68" i="12"/>
  <c r="D68" i="12"/>
  <c r="E67" i="12"/>
  <c r="D67" i="12"/>
  <c r="E66" i="12"/>
  <c r="D66" i="12"/>
  <c r="E65" i="12"/>
  <c r="D65" i="12"/>
  <c r="E64" i="12"/>
  <c r="D64" i="12"/>
  <c r="E63" i="12"/>
  <c r="D63" i="12"/>
  <c r="E62" i="12"/>
  <c r="D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5" i="12"/>
  <c r="D55" i="12"/>
  <c r="E54" i="12"/>
  <c r="D54" i="12"/>
  <c r="E53" i="12"/>
  <c r="D53" i="12"/>
  <c r="E52" i="12"/>
  <c r="D52" i="12"/>
  <c r="E51" i="12"/>
  <c r="D51" i="12"/>
  <c r="E50" i="12"/>
  <c r="D50" i="12"/>
  <c r="E49" i="12"/>
  <c r="D49" i="12"/>
  <c r="E48" i="12"/>
  <c r="D48" i="12"/>
  <c r="E47" i="12"/>
  <c r="D47" i="12"/>
  <c r="E46" i="12"/>
  <c r="D46" i="12"/>
  <c r="E45" i="12"/>
  <c r="D45" i="12"/>
  <c r="E44" i="12"/>
  <c r="D44" i="12"/>
  <c r="E43" i="12"/>
  <c r="D43" i="12"/>
  <c r="E42" i="12"/>
  <c r="D42" i="12"/>
  <c r="E41" i="12"/>
  <c r="D41" i="12"/>
  <c r="E40" i="12"/>
  <c r="D40" i="12"/>
  <c r="E39" i="12"/>
  <c r="D39" i="12"/>
  <c r="E38" i="12"/>
  <c r="D38" i="12"/>
  <c r="E37" i="12"/>
  <c r="D37" i="12"/>
  <c r="E36" i="12"/>
  <c r="D36" i="12"/>
  <c r="E35" i="12"/>
  <c r="D35" i="12"/>
  <c r="E34" i="12"/>
  <c r="D34" i="12"/>
  <c r="E33" i="12"/>
  <c r="D33" i="12"/>
  <c r="E32" i="12"/>
  <c r="D32" i="12"/>
  <c r="E31" i="12"/>
  <c r="D31" i="12"/>
  <c r="E30" i="12"/>
  <c r="D30" i="12"/>
  <c r="E29" i="12"/>
  <c r="D29" i="12"/>
  <c r="E28" i="12"/>
  <c r="D28" i="12"/>
  <c r="E27" i="12"/>
  <c r="D27" i="12"/>
  <c r="E26" i="12"/>
  <c r="D26" i="12"/>
  <c r="E25" i="12"/>
  <c r="D25" i="12"/>
  <c r="E24" i="12"/>
  <c r="D24" i="12"/>
  <c r="E23" i="12"/>
  <c r="D23" i="12"/>
  <c r="E22" i="12"/>
  <c r="D22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D15" i="12"/>
  <c r="E14" i="12"/>
  <c r="D14" i="12"/>
  <c r="E13" i="12"/>
  <c r="D13" i="12"/>
  <c r="E12" i="12"/>
  <c r="D12" i="12"/>
  <c r="E11" i="12"/>
  <c r="D11" i="12"/>
  <c r="E10" i="12"/>
  <c r="D10" i="12"/>
  <c r="E9" i="12"/>
  <c r="D9" i="12"/>
  <c r="E8" i="12"/>
  <c r="D8" i="12"/>
  <c r="E7" i="12"/>
  <c r="D7" i="12"/>
  <c r="E6" i="12"/>
  <c r="D6" i="12"/>
  <c r="E5" i="12"/>
  <c r="D5" i="12"/>
  <c r="E4" i="12"/>
  <c r="D4" i="12"/>
  <c r="E3" i="12"/>
  <c r="H8" i="12" s="1"/>
  <c r="D3" i="12"/>
  <c r="G6" i="12" s="1"/>
  <c r="M56" i="14" l="1"/>
  <c r="C12" i="13"/>
  <c r="G7" i="12"/>
  <c r="G9" i="12"/>
  <c r="G10" i="12" s="1"/>
  <c r="G15" i="12"/>
  <c r="G12" i="12"/>
  <c r="G13" i="12" s="1"/>
  <c r="G8" i="12"/>
  <c r="H4" i="12"/>
  <c r="H5" i="12" s="1"/>
  <c r="H6" i="12"/>
  <c r="G4" i="12"/>
  <c r="G5" i="12" s="1"/>
  <c r="B68" i="14" l="1"/>
  <c r="B87" i="14" s="1"/>
  <c r="B97" i="14" s="1"/>
  <c r="M57" i="14"/>
  <c r="H9" i="12"/>
  <c r="H10" i="12" s="1"/>
  <c r="H7" i="12"/>
  <c r="B89" i="14" l="1"/>
  <c r="B98" i="14" s="1"/>
  <c r="B88" i="14"/>
  <c r="M59" i="14"/>
  <c r="H28" i="1"/>
  <c r="I28" i="1" s="1"/>
  <c r="J28" i="1" l="1"/>
  <c r="K28" i="1" s="1"/>
  <c r="L28" i="1" s="1"/>
  <c r="M28" i="1" s="1"/>
  <c r="G48" i="2" l="1"/>
  <c r="F48" i="2"/>
  <c r="E48" i="2"/>
  <c r="D48" i="2"/>
  <c r="C48" i="2"/>
  <c r="B48" i="2"/>
  <c r="G43" i="2"/>
  <c r="F43" i="2"/>
  <c r="E43" i="2"/>
  <c r="D43" i="2"/>
  <c r="C43" i="2"/>
  <c r="B43" i="2"/>
  <c r="G34" i="2"/>
  <c r="F34" i="2"/>
  <c r="E34" i="2"/>
  <c r="D34" i="2"/>
  <c r="C34" i="2"/>
  <c r="B34" i="2"/>
  <c r="D24" i="2"/>
  <c r="G18" i="2"/>
  <c r="G24" i="2" s="1"/>
  <c r="D18" i="2"/>
  <c r="C18" i="2"/>
  <c r="C24" i="2" s="1"/>
  <c r="B18" i="2"/>
  <c r="B24" i="2" s="1"/>
  <c r="G13" i="2"/>
  <c r="F13" i="2"/>
  <c r="F18" i="2" s="1"/>
  <c r="F24" i="2" s="1"/>
  <c r="E13" i="2"/>
  <c r="E18" i="2" s="1"/>
  <c r="E24" i="2" s="1"/>
  <c r="D13" i="2"/>
  <c r="C13" i="2"/>
  <c r="B13" i="2"/>
  <c r="B46" i="1"/>
  <c r="B44" i="1"/>
  <c r="B43" i="1"/>
  <c r="M27" i="1"/>
  <c r="L27" i="1"/>
  <c r="K27" i="1"/>
  <c r="J27" i="1"/>
  <c r="I27" i="1"/>
  <c r="G14" i="1"/>
  <c r="G19" i="1" s="1"/>
  <c r="G26" i="1" s="1"/>
  <c r="F14" i="1"/>
  <c r="F19" i="1" s="1"/>
  <c r="F26" i="1" s="1"/>
  <c r="F30" i="1" s="1"/>
  <c r="E14" i="1"/>
  <c r="E19" i="1" s="1"/>
  <c r="E26" i="1" s="1"/>
  <c r="E30" i="1" s="1"/>
  <c r="D14" i="1"/>
  <c r="D19" i="1" s="1"/>
  <c r="D26" i="1" s="1"/>
  <c r="D30" i="1" s="1"/>
  <c r="C14" i="1"/>
  <c r="C19" i="1" s="1"/>
  <c r="C26" i="1" s="1"/>
  <c r="C30" i="1" s="1"/>
  <c r="B14" i="1"/>
  <c r="B19" i="1" s="1"/>
  <c r="B26" i="1" s="1"/>
  <c r="B30" i="1" s="1"/>
  <c r="M26" i="1" l="1"/>
  <c r="M30" i="1" s="1"/>
  <c r="J26" i="1"/>
  <c r="J30" i="1" s="1"/>
  <c r="H26" i="1"/>
  <c r="H30" i="1" s="1"/>
  <c r="K26" i="1"/>
  <c r="K30" i="1" s="1"/>
  <c r="G30" i="1"/>
  <c r="L26" i="1"/>
  <c r="L30" i="1" s="1"/>
  <c r="I26" i="1"/>
  <c r="I30" i="1" s="1"/>
  <c r="B40" i="1" l="1"/>
  <c r="B36" i="1"/>
  <c r="M31" i="1" s="1"/>
  <c r="B41" i="1" s="1"/>
  <c r="B42" i="1" l="1"/>
  <c r="B45" i="1" s="1"/>
  <c r="B47" i="1" s="1"/>
</calcChain>
</file>

<file path=xl/sharedStrings.xml><?xml version="1.0" encoding="utf-8"?>
<sst xmlns="http://schemas.openxmlformats.org/spreadsheetml/2006/main" count="205" uniqueCount="172">
  <si>
    <t>Historikk</t>
  </si>
  <si>
    <t>EBIT</t>
  </si>
  <si>
    <t>Kontantstrøm fra operasjonelle aktiviter</t>
  </si>
  <si>
    <t>Kontantstrøm for investeringsaktiviter (CAPEX)</t>
  </si>
  <si>
    <t>Kontantstrøm fra finanseringsaktiviteter</t>
  </si>
  <si>
    <t>Kontantstrøm til totalkapitalen</t>
  </si>
  <si>
    <t>Justeringer for poster som ikke inngår i kontantstrøm:</t>
  </si>
  <si>
    <t>Avskrivninger/nedskrivninger</t>
  </si>
  <si>
    <t>Avskrivning av bruktsrettslige eiendeler</t>
  </si>
  <si>
    <t>Nedbetaling av gjeld for tilleggskjøpesum</t>
  </si>
  <si>
    <t>Gevinst ved salg av aksjer i datterselskaper</t>
  </si>
  <si>
    <t>Gevinst ved salg av vargie driftsmidler</t>
  </si>
  <si>
    <t>Elementer over egenkapital</t>
  </si>
  <si>
    <t>Omregningsdifferanser</t>
  </si>
  <si>
    <t>Renter mottatt</t>
  </si>
  <si>
    <t>Renter betalt</t>
  </si>
  <si>
    <t>Renter på leasingforpliktelser</t>
  </si>
  <si>
    <t>Betalt inntektsskatt</t>
  </si>
  <si>
    <t>Kontantstrøm fra operasjonelle aktiviteter før endringer i arbeidskapital</t>
  </si>
  <si>
    <t>Endring i arbeidskapital:</t>
  </si>
  <si>
    <t>Endring i varelager</t>
  </si>
  <si>
    <t>Endring i kortsiktige fordringer</t>
  </si>
  <si>
    <t>Endring i kortsiktig gjeld</t>
  </si>
  <si>
    <t>+ Renter</t>
  </si>
  <si>
    <t>FCF TK</t>
  </si>
  <si>
    <t>MSEK</t>
  </si>
  <si>
    <t>Finne Terminal Value (TVn):</t>
  </si>
  <si>
    <t>Net sales (in IS)</t>
  </si>
  <si>
    <t>Formel: (FCF)n*(1+g)/(wacc-g), n er siste år i FCF</t>
  </si>
  <si>
    <t>PPE (in BS)</t>
  </si>
  <si>
    <t>TVn =</t>
  </si>
  <si>
    <t>Capex (in CFS)</t>
  </si>
  <si>
    <t>PPE as a % of Sales (PPE/Current years sales)</t>
  </si>
  <si>
    <t>Finne DCF/Equity worth:</t>
  </si>
  <si>
    <t>Change in Sales (Sales growth/decrease to prior year)</t>
  </si>
  <si>
    <t>PV (NNV) FCF =</t>
  </si>
  <si>
    <t>CapEx</t>
  </si>
  <si>
    <t>PV (NNV) TV/perpetuity growth method =</t>
  </si>
  <si>
    <t>Maintenance CapEx =</t>
  </si>
  <si>
    <t>Total Enterprise Value</t>
  </si>
  <si>
    <t>(-) Debt/Gjeld</t>
  </si>
  <si>
    <t>Average Maintance CapEx =</t>
  </si>
  <si>
    <t>(+) Cash/Kontanter</t>
  </si>
  <si>
    <t>Equity value/EK verdi</t>
  </si>
  <si>
    <t>SENSITIVITETSANALYSE</t>
  </si>
  <si>
    <t># of Shares i 2021</t>
  </si>
  <si>
    <t>Share price</t>
  </si>
  <si>
    <t>INNDATA - FAKTORBEREGNINGER</t>
  </si>
  <si>
    <t>Ri = CAPM</t>
  </si>
  <si>
    <t>Terminal Growth Rate =</t>
  </si>
  <si>
    <t xml:space="preserve">Growth rate = </t>
  </si>
  <si>
    <t>Rd = Cost of Debt =</t>
  </si>
  <si>
    <t>Wacc =</t>
  </si>
  <si>
    <t>Antall aksjer ved årets slutt, 31.12</t>
  </si>
  <si>
    <t>Formel: Ri = Rf + B*(Rm-Rf)</t>
  </si>
  <si>
    <t>Market risk premium (Rm-Rf) =</t>
  </si>
  <si>
    <t>Rf (risikofri rente) =</t>
  </si>
  <si>
    <t>B levered (beta) =</t>
  </si>
  <si>
    <t xml:space="preserve">Ri = CAPM = </t>
  </si>
  <si>
    <t>Riksbanken t.o.m 2025</t>
  </si>
  <si>
    <t>Eurobor/Ester</t>
  </si>
  <si>
    <t>Swestr</t>
  </si>
  <si>
    <t>RENTE =</t>
  </si>
  <si>
    <t>Gjeldsgraden:</t>
  </si>
  <si>
    <t>EK</t>
  </si>
  <si>
    <t>Gjeld</t>
  </si>
  <si>
    <t>Totalkapital: V = E+D</t>
  </si>
  <si>
    <t>Gjeldsgrad = G/EK</t>
  </si>
  <si>
    <t>Kapitalstruktur vektet i prosent</t>
  </si>
  <si>
    <t>Gjeld (D/V)</t>
  </si>
  <si>
    <t>Egenkapital (E/V)</t>
  </si>
  <si>
    <t>Market value/markedsverdi</t>
  </si>
  <si>
    <t>Markedsverdi EK og Gjeld</t>
  </si>
  <si>
    <t xml:space="preserve">hentet fra fagerhult AB-rapportene/årsredovisningen </t>
  </si>
  <si>
    <t>Aksjekurs 31.12 SEK</t>
  </si>
  <si>
    <r>
      <rPr>
        <sz val="10"/>
        <rFont val="Arial"/>
        <family val="2"/>
      </rPr>
      <t xml:space="preserve">hentet fra: </t>
    </r>
    <r>
      <rPr>
        <u/>
        <sz val="10"/>
        <color rgb="FF1155CC"/>
        <rFont val="Arial"/>
        <family val="2"/>
      </rPr>
      <t>http://www.nasdaqomxnordic.com/aktier/microsite?Instrument=SSE903&amp;name=Fagerhult&amp;ISIN=SE0010048884</t>
    </r>
  </si>
  <si>
    <t>eller se fane FAG - aksjekurs des2021</t>
  </si>
  <si>
    <t>Mkr SEK</t>
  </si>
  <si>
    <t>Driftsresultat (før skatt) --&gt; EBIT</t>
  </si>
  <si>
    <t>(hvorav leasingavtaler)</t>
  </si>
  <si>
    <t>Investeringsaktiviteter:</t>
  </si>
  <si>
    <t>Investeringer i datterselskap, fratrukket oppkjøpte kontanter og kontantekvivalenter</t>
  </si>
  <si>
    <t>Investering i immaterielle eiendeler</t>
  </si>
  <si>
    <t>Invester i varige driftsmidler</t>
  </si>
  <si>
    <t>Salg av datterselskap</t>
  </si>
  <si>
    <t>Endring i pågående nye anlegg</t>
  </si>
  <si>
    <t>Økning i langsiktige fordringer</t>
  </si>
  <si>
    <t>Reduksjon av langsiktige fordringer</t>
  </si>
  <si>
    <t>Kontantstrøm for investeringsaktiviter</t>
  </si>
  <si>
    <t>Finansieringsaktiviteter</t>
  </si>
  <si>
    <t>Erverv av ikke-kontrollerende eierinteresser</t>
  </si>
  <si>
    <t>Nedbetaling av lån</t>
  </si>
  <si>
    <t>Lån</t>
  </si>
  <si>
    <t>Amortisering av leieforpliktelser</t>
  </si>
  <si>
    <t>Netto fortrinnrettsemisjon etter emisjonskostnader</t>
  </si>
  <si>
    <t>Utbetalt utbytte</t>
  </si>
  <si>
    <t>Endring i kontanter og kontantekvivalenter</t>
  </si>
  <si>
    <t>Kontanter og kontantekvivalenter ved inngangen til året</t>
  </si>
  <si>
    <t>Omregningsdifferanser i kontanter og kontantekvivalenter</t>
  </si>
  <si>
    <t>Kontanter og kontantekvivalenter ved utgangen til året</t>
  </si>
  <si>
    <t>Gjennomsnitt</t>
  </si>
  <si>
    <t>sep=</t>
  </si>
  <si>
    <t>Date</t>
  </si>
  <si>
    <t>Bid</t>
  </si>
  <si>
    <t>Ask</t>
  </si>
  <si>
    <t>Opening price</t>
  </si>
  <si>
    <t>High price</t>
  </si>
  <si>
    <t>Low price</t>
  </si>
  <si>
    <t>Closing price</t>
  </si>
  <si>
    <t>Average price</t>
  </si>
  <si>
    <t>Total volume</t>
  </si>
  <si>
    <t>Turnover</t>
  </si>
  <si>
    <t>Trades</t>
  </si>
  <si>
    <t>Aksjekursen</t>
  </si>
  <si>
    <t>Beta</t>
  </si>
  <si>
    <t>Rd</t>
  </si>
  <si>
    <t>WACC</t>
  </si>
  <si>
    <t>Average Maintance CapEx</t>
  </si>
  <si>
    <t>Ri =CAPM</t>
  </si>
  <si>
    <t>Gjeldsgrad</t>
  </si>
  <si>
    <t>Progonose</t>
  </si>
  <si>
    <t>Per 31.12.21</t>
  </si>
  <si>
    <t>Løsning fra Solver</t>
  </si>
  <si>
    <t>Prognose</t>
  </si>
  <si>
    <t>OMXS Closingprice</t>
  </si>
  <si>
    <t>FAB Closing price</t>
  </si>
  <si>
    <t>Avkastning OMXS</t>
  </si>
  <si>
    <t>Avkastning FAB</t>
  </si>
  <si>
    <t>OMXS</t>
  </si>
  <si>
    <t>FAB</t>
  </si>
  <si>
    <t>Gjennomsnittlig avkastning (per dag)</t>
  </si>
  <si>
    <t>Årlig gjennnomsnittlig avkastning</t>
  </si>
  <si>
    <t xml:space="preserve">250 dager </t>
  </si>
  <si>
    <t>Varians</t>
  </si>
  <si>
    <t xml:space="preserve">Strandardavvik per dag </t>
  </si>
  <si>
    <t>Strandardavvik per dag (med excel)</t>
  </si>
  <si>
    <t xml:space="preserve">Varians årlig </t>
  </si>
  <si>
    <t>Årlig standardavvik</t>
  </si>
  <si>
    <t>Kovarians</t>
  </si>
  <si>
    <t>FAG Årsedovisning 2021</t>
  </si>
  <si>
    <t>Hentet fra FAG Annual Report 2021 side 48 - effektiv skattesats</t>
  </si>
  <si>
    <t>Terminal Value</t>
  </si>
  <si>
    <t>Verdsettelsesmodell</t>
  </si>
  <si>
    <t>Book value/bokførtverdi</t>
  </si>
  <si>
    <t>EBIT Growth Rate</t>
  </si>
  <si>
    <t>Nettoomsetning</t>
  </si>
  <si>
    <t>Vekstrate omsetning</t>
  </si>
  <si>
    <t>Vekst i omsetning</t>
  </si>
  <si>
    <t>10 år</t>
  </si>
  <si>
    <t>5 år</t>
  </si>
  <si>
    <t>1 år</t>
  </si>
  <si>
    <t xml:space="preserve">Netto omsetning </t>
  </si>
  <si>
    <t>Growth og Terminal Growth</t>
  </si>
  <si>
    <t>Growth rate</t>
  </si>
  <si>
    <t>Vekstprognose, riksbanken</t>
  </si>
  <si>
    <t>Inflasjon, riksbanken</t>
  </si>
  <si>
    <t>Gj.Snitt</t>
  </si>
  <si>
    <t>BNP SE, fra 30.03.22</t>
  </si>
  <si>
    <t>BNP EU, fra 30.03.22</t>
  </si>
  <si>
    <t>BNP Verden, fra 330.03.22</t>
  </si>
  <si>
    <t xml:space="preserve">Velger da, BNP = </t>
  </si>
  <si>
    <t>Terminal growth rate</t>
  </si>
  <si>
    <t>Kapitalstruktur</t>
  </si>
  <si>
    <t>Rentekostnad</t>
  </si>
  <si>
    <t>Ri(diskonteringsrenta) via CAPM:</t>
  </si>
  <si>
    <t>Re = Ri = Cost of equity</t>
  </si>
  <si>
    <t>Tc = Corporate tax rate</t>
  </si>
  <si>
    <t xml:space="preserve">Rd = Cost of Debt </t>
  </si>
  <si>
    <t xml:space="preserve">Rd = Cost of Debt After Tax </t>
  </si>
  <si>
    <t>Hjelpelinjer</t>
  </si>
  <si>
    <t>Til info - brukes ikke</t>
  </si>
  <si>
    <t>CAPM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</si>
</sst>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#,##0.00\ [$kr-414]"/>
    <numFmt numFmtId="165" formatCode="#,##0.0"/>
    <numFmt numFmtId="166" formatCode="0.0%"/>
    <numFmt numFmtId="167" formatCode="_ * #,##0_ ;_ * \-#,##0_ ;_ * &quot;-&quot;??_ ;_ @_ "/>
    <numFmt numFmtId="168" formatCode="0.0000%"/>
    <numFmt numFmtId="169" formatCode="yyyy\-mm\-dd"/>
    <numFmt numFmtId="170" formatCode="_ * #,##0.0_ ;_ * \-#,##0.0_ ;_ * &quot;-&quot;??_ ;_ @_ "/>
    <numFmt numFmtId="171" formatCode="0.000%"/>
    <numFmt numFmtId="172" formatCode="0.0000"/>
    <numFmt numFmtId="173" formatCode="#,##0\ [$kr-414]"/>
  </numFmts>
  <fonts count="37">
    <font>
      <sz val="10"/>
      <color rgb="FF000000"/>
      <name val="Arial"/>
      <scheme val="minor"/>
    </font>
    <font>
      <i/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Roboto"/>
    </font>
    <font>
      <sz val="8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color theme="1"/>
      <name val="Arial"/>
      <family val="2"/>
    </font>
    <font>
      <i/>
      <sz val="8"/>
      <color rgb="FFEA9999"/>
      <name val="Arial"/>
      <family val="2"/>
    </font>
    <font>
      <sz val="10"/>
      <color theme="5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  <scheme val="minor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rgb="FF1155CC"/>
      <name val="Arial"/>
      <family val="2"/>
    </font>
    <font>
      <b/>
      <sz val="8"/>
      <color rgb="FF000000"/>
      <name val="Helvetica Neue"/>
    </font>
    <font>
      <sz val="8"/>
      <color rgb="FF000000"/>
      <name val="Helvetica Neue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</font>
    <font>
      <i/>
      <sz val="10"/>
      <color rgb="FF000000"/>
      <name val="Arial"/>
      <family val="2"/>
      <scheme val="minor"/>
    </font>
    <font>
      <i/>
      <sz val="10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sz val="8"/>
      <color theme="1"/>
      <name val="Roboto"/>
    </font>
    <font>
      <b/>
      <sz val="12"/>
      <color theme="1"/>
      <name val="Arial"/>
      <family val="2"/>
    </font>
    <font>
      <b/>
      <i/>
      <sz val="14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0B3B2"/>
        <bgColor rgb="FFB0B3B2"/>
      </patternFill>
    </fill>
    <fill>
      <patternFill patternType="solid">
        <fgColor rgb="FFD4D4D4"/>
        <bgColor rgb="FFD4D4D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rgb="FF0C5ADB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rgb="FFA4C2F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1155CC"/>
      </patternFill>
    </fill>
    <fill>
      <patternFill patternType="solid">
        <fgColor theme="6" tint="0.79998168889431442"/>
        <bgColor rgb="FFC9DAF8"/>
      </patternFill>
    </fill>
    <fill>
      <patternFill patternType="solid">
        <fgColor theme="6" tint="0.59999389629810485"/>
        <bgColor rgb="FFD9EAD3"/>
      </patternFill>
    </fill>
    <fill>
      <patternFill patternType="solid">
        <fgColor theme="6" tint="0.59999389629810485"/>
        <bgColor rgb="FFFFF2CC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rgb="FF000000"/>
      </bottom>
      <diagonal/>
    </border>
    <border>
      <left/>
      <right style="medium">
        <color indexed="64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</cellStyleXfs>
  <cellXfs count="296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" fontId="4" fillId="0" borderId="0" xfId="0" applyNumberFormat="1" applyFont="1"/>
    <xf numFmtId="4" fontId="2" fillId="0" borderId="0" xfId="0" applyNumberFormat="1" applyFont="1" applyAlignment="1">
      <alignment horizontal="center"/>
    </xf>
    <xf numFmtId="0" fontId="2" fillId="0" borderId="0" xfId="0" applyFont="1" applyAlignment="1"/>
    <xf numFmtId="0" fontId="6" fillId="0" borderId="0" xfId="0" applyFont="1"/>
    <xf numFmtId="165" fontId="1" fillId="0" borderId="0" xfId="0" applyNumberFormat="1" applyFont="1"/>
    <xf numFmtId="0" fontId="1" fillId="0" borderId="6" xfId="0" applyFont="1" applyBorder="1"/>
    <xf numFmtId="0" fontId="2" fillId="0" borderId="7" xfId="0" applyFont="1" applyBorder="1"/>
    <xf numFmtId="4" fontId="7" fillId="0" borderId="7" xfId="0" applyNumberFormat="1" applyFont="1" applyBorder="1" applyAlignment="1">
      <alignment horizontal="center"/>
    </xf>
    <xf numFmtId="0" fontId="2" fillId="0" borderId="0" xfId="0" quotePrefix="1" applyFont="1"/>
    <xf numFmtId="4" fontId="7" fillId="0" borderId="0" xfId="0" applyNumberFormat="1" applyFont="1" applyAlignment="1">
      <alignment horizontal="center"/>
    </xf>
    <xf numFmtId="0" fontId="2" fillId="0" borderId="6" xfId="0" applyFont="1" applyBorder="1"/>
    <xf numFmtId="4" fontId="7" fillId="0" borderId="6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0" borderId="0" xfId="0" applyFont="1"/>
    <xf numFmtId="10" fontId="4" fillId="0" borderId="0" xfId="0" applyNumberFormat="1" applyFont="1"/>
    <xf numFmtId="0" fontId="12" fillId="0" borderId="0" xfId="0" applyFont="1"/>
    <xf numFmtId="4" fontId="4" fillId="0" borderId="0" xfId="0" applyNumberFormat="1" applyFont="1" applyAlignment="1">
      <alignment horizontal="right"/>
    </xf>
    <xf numFmtId="0" fontId="4" fillId="0" borderId="6" xfId="0" applyFont="1" applyBorder="1"/>
    <xf numFmtId="4" fontId="4" fillId="0" borderId="6" xfId="0" applyNumberFormat="1" applyFont="1" applyBorder="1" applyAlignment="1">
      <alignment horizontal="right"/>
    </xf>
    <xf numFmtId="0" fontId="4" fillId="0" borderId="9" xfId="0" applyFont="1" applyBorder="1"/>
    <xf numFmtId="4" fontId="4" fillId="0" borderId="9" xfId="0" applyNumberFormat="1" applyFont="1" applyBorder="1" applyAlignment="1">
      <alignment horizontal="right"/>
    </xf>
    <xf numFmtId="10" fontId="10" fillId="0" borderId="0" xfId="0" applyNumberFormat="1" applyFont="1"/>
    <xf numFmtId="3" fontId="4" fillId="0" borderId="9" xfId="0" applyNumberFormat="1" applyFont="1" applyBorder="1" applyAlignment="1">
      <alignment horizontal="right"/>
    </xf>
    <xf numFmtId="0" fontId="13" fillId="0" borderId="0" xfId="0" applyFont="1"/>
    <xf numFmtId="0" fontId="10" fillId="0" borderId="13" xfId="0" applyFont="1" applyBorder="1"/>
    <xf numFmtId="9" fontId="8" fillId="0" borderId="0" xfId="0" applyNumberFormat="1" applyFont="1"/>
    <xf numFmtId="9" fontId="9" fillId="0" borderId="0" xfId="0" applyNumberFormat="1" applyFont="1"/>
    <xf numFmtId="166" fontId="9" fillId="0" borderId="0" xfId="0" applyNumberFormat="1" applyFont="1"/>
    <xf numFmtId="9" fontId="8" fillId="0" borderId="14" xfId="0" applyNumberFormat="1" applyFont="1" applyBorder="1"/>
    <xf numFmtId="167" fontId="9" fillId="0" borderId="0" xfId="0" applyNumberFormat="1" applyFont="1"/>
    <xf numFmtId="10" fontId="9" fillId="0" borderId="17" xfId="0" applyNumberFormat="1" applyFont="1" applyBorder="1"/>
    <xf numFmtId="0" fontId="8" fillId="0" borderId="13" xfId="0" applyFont="1" applyBorder="1" applyAlignment="1">
      <alignment horizontal="right"/>
    </xf>
    <xf numFmtId="10" fontId="9" fillId="0" borderId="19" xfId="0" applyNumberFormat="1" applyFont="1" applyBorder="1"/>
    <xf numFmtId="0" fontId="15" fillId="0" borderId="0" xfId="0" applyFont="1" applyAlignment="1"/>
    <xf numFmtId="10" fontId="9" fillId="0" borderId="19" xfId="0" applyNumberFormat="1" applyFont="1" applyBorder="1" applyAlignment="1"/>
    <xf numFmtId="0" fontId="9" fillId="0" borderId="19" xfId="0" applyFont="1" applyBorder="1"/>
    <xf numFmtId="0" fontId="10" fillId="0" borderId="0" xfId="0" applyFont="1"/>
    <xf numFmtId="0" fontId="9" fillId="0" borderId="0" xfId="0" applyFont="1"/>
    <xf numFmtId="3" fontId="9" fillId="0" borderId="23" xfId="0" applyNumberFormat="1" applyFont="1" applyBorder="1"/>
    <xf numFmtId="0" fontId="9" fillId="0" borderId="0" xfId="0" applyFont="1" applyAlignment="1">
      <alignment horizontal="center"/>
    </xf>
    <xf numFmtId="0" fontId="16" fillId="0" borderId="0" xfId="0" applyFont="1"/>
    <xf numFmtId="0" fontId="11" fillId="0" borderId="0" xfId="0" applyFont="1"/>
    <xf numFmtId="0" fontId="1" fillId="0" borderId="9" xfId="0" applyFont="1" applyBorder="1"/>
    <xf numFmtId="0" fontId="1" fillId="0" borderId="9" xfId="0" applyFont="1" applyBorder="1" applyAlignment="1">
      <alignment horizontal="center"/>
    </xf>
    <xf numFmtId="165" fontId="1" fillId="0" borderId="6" xfId="0" applyNumberFormat="1" applyFont="1" applyBorder="1"/>
    <xf numFmtId="0" fontId="1" fillId="4" borderId="15" xfId="0" applyFont="1" applyFill="1" applyBorder="1"/>
    <xf numFmtId="165" fontId="1" fillId="4" borderId="15" xfId="0" applyNumberFormat="1" applyFont="1" applyFill="1" applyBorder="1"/>
    <xf numFmtId="0" fontId="19" fillId="5" borderId="25" xfId="0" applyFont="1" applyFill="1" applyBorder="1" applyAlignment="1">
      <alignment vertical="top"/>
    </xf>
    <xf numFmtId="0" fontId="4" fillId="5" borderId="25" xfId="0" applyFont="1" applyFill="1" applyBorder="1" applyAlignment="1">
      <alignment vertical="top"/>
    </xf>
    <xf numFmtId="0" fontId="19" fillId="6" borderId="25" xfId="0" applyFont="1" applyFill="1" applyBorder="1" applyAlignment="1">
      <alignment vertical="top"/>
    </xf>
    <xf numFmtId="0" fontId="20" fillId="0" borderId="25" xfId="0" applyFont="1" applyBorder="1" applyAlignment="1">
      <alignment vertical="top"/>
    </xf>
    <xf numFmtId="0" fontId="4" fillId="0" borderId="25" xfId="0" applyFont="1" applyBorder="1" applyAlignment="1">
      <alignment vertical="top"/>
    </xf>
    <xf numFmtId="169" fontId="19" fillId="6" borderId="25" xfId="0" applyNumberFormat="1" applyFont="1" applyFill="1" applyBorder="1" applyAlignment="1">
      <alignment vertical="top"/>
    </xf>
    <xf numFmtId="9" fontId="8" fillId="0" borderId="26" xfId="0" applyNumberFormat="1" applyFont="1" applyBorder="1"/>
    <xf numFmtId="167" fontId="9" fillId="0" borderId="26" xfId="0" applyNumberFormat="1" applyFont="1" applyBorder="1"/>
    <xf numFmtId="167" fontId="8" fillId="0" borderId="26" xfId="0" applyNumberFormat="1" applyFont="1" applyBorder="1"/>
    <xf numFmtId="167" fontId="23" fillId="0" borderId="26" xfId="0" applyNumberFormat="1" applyFont="1" applyBorder="1"/>
    <xf numFmtId="166" fontId="27" fillId="0" borderId="26" xfId="0" applyNumberFormat="1" applyFont="1" applyBorder="1"/>
    <xf numFmtId="166" fontId="22" fillId="0" borderId="26" xfId="0" applyNumberFormat="1" applyFont="1" applyBorder="1"/>
    <xf numFmtId="170" fontId="22" fillId="0" borderId="26" xfId="0" applyNumberFormat="1" applyFont="1" applyBorder="1"/>
    <xf numFmtId="170" fontId="27" fillId="0" borderId="26" xfId="0" applyNumberFormat="1" applyFont="1" applyBorder="1"/>
    <xf numFmtId="167" fontId="22" fillId="0" borderId="26" xfId="0" applyNumberFormat="1" applyFont="1" applyBorder="1"/>
    <xf numFmtId="43" fontId="22" fillId="0" borderId="26" xfId="0" applyNumberFormat="1" applyFont="1" applyBorder="1"/>
    <xf numFmtId="167" fontId="27" fillId="0" borderId="26" xfId="0" applyNumberFormat="1" applyFont="1" applyBorder="1"/>
    <xf numFmtId="43" fontId="27" fillId="0" borderId="26" xfId="0" applyNumberFormat="1" applyFont="1" applyBorder="1"/>
    <xf numFmtId="43" fontId="22" fillId="0" borderId="26" xfId="1" applyFont="1" applyBorder="1"/>
    <xf numFmtId="166" fontId="22" fillId="8" borderId="26" xfId="0" applyNumberFormat="1" applyFont="1" applyFill="1" applyBorder="1"/>
    <xf numFmtId="43" fontId="22" fillId="8" borderId="26" xfId="0" applyNumberFormat="1" applyFont="1" applyFill="1" applyBorder="1"/>
    <xf numFmtId="170" fontId="22" fillId="8" borderId="26" xfId="0" applyNumberFormat="1" applyFont="1" applyFill="1" applyBorder="1"/>
    <xf numFmtId="10" fontId="0" fillId="0" borderId="0" xfId="0" applyNumberFormat="1" applyFont="1" applyAlignment="1"/>
    <xf numFmtId="167" fontId="29" fillId="0" borderId="0" xfId="0" applyNumberFormat="1" applyFont="1"/>
    <xf numFmtId="0" fontId="10" fillId="0" borderId="24" xfId="0" applyFont="1" applyBorder="1"/>
    <xf numFmtId="10" fontId="22" fillId="0" borderId="26" xfId="2" applyNumberFormat="1" applyFont="1" applyBorder="1"/>
    <xf numFmtId="0" fontId="0" fillId="0" borderId="26" xfId="0" applyFont="1" applyBorder="1" applyAlignment="1"/>
    <xf numFmtId="43" fontId="10" fillId="0" borderId="0" xfId="1" applyFont="1"/>
    <xf numFmtId="10" fontId="22" fillId="8" borderId="26" xfId="2" applyNumberFormat="1" applyFont="1" applyFill="1" applyBorder="1"/>
    <xf numFmtId="0" fontId="4" fillId="0" borderId="0" xfId="0" applyFont="1" applyAlignment="1"/>
    <xf numFmtId="10" fontId="27" fillId="0" borderId="26" xfId="2" applyNumberFormat="1" applyFont="1" applyBorder="1"/>
    <xf numFmtId="0" fontId="26" fillId="0" borderId="0" xfId="0" applyFont="1" applyAlignment="1"/>
    <xf numFmtId="0" fontId="0" fillId="0" borderId="30" xfId="0" applyFont="1" applyBorder="1" applyAlignment="1"/>
    <xf numFmtId="0" fontId="0" fillId="0" borderId="34" xfId="0" applyFont="1" applyBorder="1" applyAlignment="1"/>
    <xf numFmtId="0" fontId="0" fillId="0" borderId="35" xfId="0" applyFont="1" applyBorder="1" applyAlignment="1"/>
    <xf numFmtId="0" fontId="28" fillId="0" borderId="26" xfId="0" applyFont="1" applyBorder="1" applyAlignment="1"/>
    <xf numFmtId="4" fontId="0" fillId="0" borderId="43" xfId="0" applyNumberFormat="1" applyFont="1" applyBorder="1" applyAlignment="1"/>
    <xf numFmtId="166" fontId="22" fillId="7" borderId="44" xfId="0" applyNumberFormat="1" applyFont="1" applyFill="1" applyBorder="1" applyAlignment="1"/>
    <xf numFmtId="170" fontId="27" fillId="8" borderId="26" xfId="0" applyNumberFormat="1" applyFont="1" applyFill="1" applyBorder="1"/>
    <xf numFmtId="170" fontId="22" fillId="7" borderId="45" xfId="0" applyNumberFormat="1" applyFont="1" applyFill="1" applyBorder="1" applyAlignment="1"/>
    <xf numFmtId="4" fontId="8" fillId="0" borderId="43" xfId="0" applyNumberFormat="1" applyFont="1" applyBorder="1"/>
    <xf numFmtId="4" fontId="25" fillId="0" borderId="43" xfId="0" applyNumberFormat="1" applyFont="1" applyBorder="1"/>
    <xf numFmtId="2" fontId="24" fillId="7" borderId="44" xfId="0" applyNumberFormat="1" applyFont="1" applyFill="1" applyBorder="1" applyAlignment="1"/>
    <xf numFmtId="0" fontId="24" fillId="7" borderId="45" xfId="0" applyFont="1" applyFill="1" applyBorder="1" applyAlignment="1"/>
    <xf numFmtId="10" fontId="24" fillId="7" borderId="44" xfId="2" applyNumberFormat="1" applyFont="1" applyFill="1" applyBorder="1" applyAlignment="1"/>
    <xf numFmtId="43" fontId="22" fillId="0" borderId="34" xfId="0" applyNumberFormat="1" applyFont="1" applyBorder="1"/>
    <xf numFmtId="170" fontId="22" fillId="8" borderId="34" xfId="0" applyNumberFormat="1" applyFont="1" applyFill="1" applyBorder="1"/>
    <xf numFmtId="43" fontId="27" fillId="0" borderId="34" xfId="0" applyNumberFormat="1" applyFont="1" applyBorder="1"/>
    <xf numFmtId="0" fontId="24" fillId="7" borderId="47" xfId="0" applyFont="1" applyFill="1" applyBorder="1" applyAlignment="1"/>
    <xf numFmtId="0" fontId="0" fillId="0" borderId="43" xfId="0" applyFont="1" applyBorder="1" applyAlignment="1"/>
    <xf numFmtId="0" fontId="26" fillId="0" borderId="26" xfId="0" applyFont="1" applyBorder="1" applyAlignment="1"/>
    <xf numFmtId="0" fontId="26" fillId="0" borderId="48" xfId="0" applyFont="1" applyBorder="1" applyAlignment="1"/>
    <xf numFmtId="0" fontId="26" fillId="0" borderId="49" xfId="0" applyFont="1" applyBorder="1" applyAlignment="1"/>
    <xf numFmtId="166" fontId="23" fillId="0" borderId="50" xfId="2" applyNumberFormat="1" applyFont="1" applyBorder="1"/>
    <xf numFmtId="0" fontId="0" fillId="10" borderId="51" xfId="0" applyFont="1" applyFill="1" applyBorder="1" applyAlignment="1"/>
    <xf numFmtId="0" fontId="0" fillId="10" borderId="42" xfId="0" applyFont="1" applyFill="1" applyBorder="1" applyAlignment="1"/>
    <xf numFmtId="4" fontId="25" fillId="0" borderId="46" xfId="0" applyNumberFormat="1" applyFont="1" applyBorder="1"/>
    <xf numFmtId="166" fontId="29" fillId="10" borderId="42" xfId="0" applyNumberFormat="1" applyFont="1" applyFill="1" applyBorder="1"/>
    <xf numFmtId="0" fontId="28" fillId="10" borderId="42" xfId="0" applyFont="1" applyFill="1" applyBorder="1" applyAlignment="1"/>
    <xf numFmtId="166" fontId="29" fillId="10" borderId="52" xfId="0" applyNumberFormat="1" applyFont="1" applyFill="1" applyBorder="1" applyAlignment="1"/>
    <xf numFmtId="43" fontId="0" fillId="0" borderId="0" xfId="1" applyFont="1" applyAlignment="1"/>
    <xf numFmtId="10" fontId="0" fillId="0" borderId="26" xfId="0" applyNumberFormat="1" applyFont="1" applyBorder="1" applyAlignment="1"/>
    <xf numFmtId="43" fontId="0" fillId="0" borderId="34" xfId="1" applyFont="1" applyBorder="1" applyAlignment="1"/>
    <xf numFmtId="0" fontId="0" fillId="0" borderId="0" xfId="0" applyFont="1" applyAlignment="1"/>
    <xf numFmtId="0" fontId="9" fillId="0" borderId="0" xfId="0" applyFont="1" applyAlignment="1">
      <alignment horizontal="center"/>
    </xf>
    <xf numFmtId="0" fontId="31" fillId="0" borderId="53" xfId="0" applyFont="1" applyBorder="1" applyAlignment="1">
      <alignment horizontal="center"/>
    </xf>
    <xf numFmtId="0" fontId="0" fillId="0" borderId="0" xfId="0"/>
    <xf numFmtId="14" fontId="0" fillId="0" borderId="0" xfId="0" applyNumberFormat="1"/>
    <xf numFmtId="10" fontId="0" fillId="0" borderId="0" xfId="2" applyNumberFormat="1" applyFont="1"/>
    <xf numFmtId="0" fontId="31" fillId="0" borderId="0" xfId="0" applyFont="1" applyAlignment="1">
      <alignment horizontal="center"/>
    </xf>
    <xf numFmtId="0" fontId="32" fillId="0" borderId="0" xfId="0" applyFont="1"/>
    <xf numFmtId="171" fontId="0" fillId="0" borderId="0" xfId="0" applyNumberFormat="1"/>
    <xf numFmtId="0" fontId="33" fillId="0" borderId="0" xfId="0" applyFont="1"/>
    <xf numFmtId="172" fontId="0" fillId="0" borderId="0" xfId="0" applyNumberFormat="1"/>
    <xf numFmtId="0" fontId="0" fillId="0" borderId="0" xfId="1" applyNumberFormat="1" applyFont="1"/>
    <xf numFmtId="0" fontId="28" fillId="0" borderId="39" xfId="0" applyFont="1" applyBorder="1" applyAlignment="1"/>
    <xf numFmtId="0" fontId="26" fillId="0" borderId="40" xfId="0" applyFont="1" applyBorder="1" applyAlignment="1">
      <alignment horizontal="center"/>
    </xf>
    <xf numFmtId="0" fontId="26" fillId="0" borderId="41" xfId="0" applyFont="1" applyBorder="1" applyAlignment="1">
      <alignment horizontal="center"/>
    </xf>
    <xf numFmtId="0" fontId="24" fillId="0" borderId="36" xfId="0" applyFont="1" applyBorder="1" applyAlignment="1"/>
    <xf numFmtId="170" fontId="24" fillId="0" borderId="37" xfId="1" applyNumberFormat="1" applyFont="1" applyBorder="1" applyAlignment="1">
      <alignment horizontal="right"/>
    </xf>
    <xf numFmtId="170" fontId="24" fillId="0" borderId="38" xfId="1" applyNumberFormat="1" applyFont="1" applyBorder="1" applyAlignment="1">
      <alignment horizontal="right"/>
    </xf>
    <xf numFmtId="0" fontId="24" fillId="0" borderId="27" xfId="0" applyFont="1" applyBorder="1" applyAlignment="1"/>
    <xf numFmtId="170" fontId="24" fillId="0" borderId="8" xfId="1" applyNumberFormat="1" applyFont="1" applyBorder="1" applyAlignment="1">
      <alignment horizontal="right"/>
    </xf>
    <xf numFmtId="170" fontId="24" fillId="0" borderId="28" xfId="1" applyNumberFormat="1" applyFont="1" applyBorder="1" applyAlignment="1">
      <alignment horizontal="right"/>
    </xf>
    <xf numFmtId="0" fontId="24" fillId="0" borderId="8" xfId="0" applyFont="1" applyBorder="1" applyAlignment="1"/>
    <xf numFmtId="0" fontId="24" fillId="0" borderId="28" xfId="0" applyFont="1" applyBorder="1" applyAlignment="1"/>
    <xf numFmtId="0" fontId="26" fillId="0" borderId="27" xfId="0" applyFont="1" applyBorder="1" applyAlignment="1"/>
    <xf numFmtId="10" fontId="26" fillId="0" borderId="8" xfId="0" applyNumberFormat="1" applyFont="1" applyBorder="1" applyAlignment="1">
      <alignment horizontal="right"/>
    </xf>
    <xf numFmtId="10" fontId="26" fillId="0" borderId="28" xfId="0" applyNumberFormat="1" applyFont="1" applyBorder="1" applyAlignment="1">
      <alignment horizontal="right"/>
    </xf>
    <xf numFmtId="170" fontId="26" fillId="0" borderId="8" xfId="0" applyNumberFormat="1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0" fontId="26" fillId="0" borderId="28" xfId="0" applyFont="1" applyBorder="1" applyAlignment="1">
      <alignment horizontal="right"/>
    </xf>
    <xf numFmtId="170" fontId="26" fillId="0" borderId="28" xfId="0" applyNumberFormat="1" applyFont="1" applyBorder="1" applyAlignment="1">
      <alignment horizontal="right"/>
    </xf>
    <xf numFmtId="43" fontId="26" fillId="0" borderId="8" xfId="0" applyNumberFormat="1" applyFont="1" applyBorder="1" applyAlignment="1">
      <alignment horizontal="right"/>
    </xf>
    <xf numFmtId="43" fontId="26" fillId="0" borderId="28" xfId="0" applyNumberFormat="1" applyFont="1" applyBorder="1" applyAlignment="1">
      <alignment horizontal="right"/>
    </xf>
    <xf numFmtId="0" fontId="24" fillId="0" borderId="29" xfId="0" applyFont="1" applyBorder="1" applyAlignment="1"/>
    <xf numFmtId="0" fontId="24" fillId="0" borderId="12" xfId="0" applyFont="1" applyBorder="1" applyAlignment="1"/>
    <xf numFmtId="0" fontId="26" fillId="7" borderId="31" xfId="0" applyFont="1" applyFill="1" applyBorder="1" applyAlignment="1"/>
    <xf numFmtId="43" fontId="26" fillId="7" borderId="32" xfId="0" applyNumberFormat="1" applyFont="1" applyFill="1" applyBorder="1" applyAlignment="1">
      <alignment horizontal="right"/>
    </xf>
    <xf numFmtId="0" fontId="28" fillId="7" borderId="33" xfId="0" applyFont="1" applyFill="1" applyBorder="1" applyAlignment="1"/>
    <xf numFmtId="0" fontId="24" fillId="0" borderId="32" xfId="0" applyFont="1" applyBorder="1" applyAlignment="1"/>
    <xf numFmtId="0" fontId="16" fillId="0" borderId="0" xfId="0" applyFont="1" applyFill="1"/>
    <xf numFmtId="0" fontId="0" fillId="0" borderId="0" xfId="0" applyFont="1" applyFill="1" applyAlignment="1"/>
    <xf numFmtId="0" fontId="11" fillId="0" borderId="0" xfId="0" applyFont="1" applyFill="1"/>
    <xf numFmtId="0" fontId="4" fillId="0" borderId="0" xfId="0" applyFont="1" applyFill="1"/>
    <xf numFmtId="0" fontId="17" fillId="0" borderId="0" xfId="0" applyFont="1" applyFill="1" applyAlignment="1"/>
    <xf numFmtId="0" fontId="14" fillId="0" borderId="15" xfId="0" applyFont="1" applyFill="1" applyBorder="1"/>
    <xf numFmtId="0" fontId="4" fillId="0" borderId="20" xfId="0" applyFont="1" applyFill="1" applyBorder="1"/>
    <xf numFmtId="0" fontId="9" fillId="0" borderId="9" xfId="0" applyFont="1" applyFill="1" applyBorder="1" applyAlignment="1">
      <alignment horizontal="center"/>
    </xf>
    <xf numFmtId="0" fontId="10" fillId="0" borderId="0" xfId="0" applyFont="1" applyFill="1"/>
    <xf numFmtId="0" fontId="11" fillId="0" borderId="13" xfId="0" applyFont="1" applyFill="1" applyBorder="1"/>
    <xf numFmtId="3" fontId="4" fillId="0" borderId="0" xfId="0" applyNumberFormat="1" applyFont="1" applyFill="1"/>
    <xf numFmtId="0" fontId="4" fillId="0" borderId="13" xfId="0" applyFont="1" applyFill="1" applyBorder="1"/>
    <xf numFmtId="164" fontId="4" fillId="0" borderId="6" xfId="0" applyNumberFormat="1" applyFont="1" applyFill="1" applyBorder="1"/>
    <xf numFmtId="0" fontId="2" fillId="0" borderId="42" xfId="0" applyFont="1" applyBorder="1"/>
    <xf numFmtId="4" fontId="7" fillId="0" borderId="42" xfId="0" applyNumberFormat="1" applyFont="1" applyBorder="1" applyAlignment="1">
      <alignment horizontal="center"/>
    </xf>
    <xf numFmtId="0" fontId="2" fillId="0" borderId="56" xfId="0" applyFont="1" applyBorder="1"/>
    <xf numFmtId="4" fontId="2" fillId="0" borderId="7" xfId="0" applyNumberFormat="1" applyFont="1" applyBorder="1" applyAlignment="1">
      <alignment horizontal="center"/>
    </xf>
    <xf numFmtId="4" fontId="2" fillId="0" borderId="6" xfId="0" applyNumberFormat="1" applyFont="1" applyBorder="1" applyAlignment="1">
      <alignment horizontal="center"/>
    </xf>
    <xf numFmtId="4" fontId="2" fillId="0" borderId="42" xfId="0" applyNumberFormat="1" applyFont="1" applyBorder="1" applyAlignment="1">
      <alignment horizontal="center"/>
    </xf>
    <xf numFmtId="0" fontId="21" fillId="0" borderId="0" xfId="0" applyFont="1" applyAlignment="1"/>
    <xf numFmtId="165" fontId="7" fillId="0" borderId="0" xfId="0" applyNumberFormat="1" applyFont="1"/>
    <xf numFmtId="165" fontId="7" fillId="0" borderId="0" xfId="0" applyNumberFormat="1" applyFont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0" xfId="0" applyFont="1"/>
    <xf numFmtId="0" fontId="34" fillId="0" borderId="0" xfId="0" applyFont="1"/>
    <xf numFmtId="0" fontId="7" fillId="0" borderId="6" xfId="0" applyFont="1" applyBorder="1"/>
    <xf numFmtId="10" fontId="2" fillId="0" borderId="0" xfId="0" applyNumberFormat="1" applyFont="1"/>
    <xf numFmtId="0" fontId="9" fillId="13" borderId="10" xfId="0" applyFont="1" applyFill="1" applyBorder="1"/>
    <xf numFmtId="4" fontId="9" fillId="13" borderId="11" xfId="0" applyNumberFormat="1" applyFont="1" applyFill="1" applyBorder="1" applyAlignment="1">
      <alignment horizontal="right"/>
    </xf>
    <xf numFmtId="2" fontId="9" fillId="13" borderId="10" xfId="0" applyNumberFormat="1" applyFont="1" applyFill="1" applyBorder="1"/>
    <xf numFmtId="0" fontId="2" fillId="0" borderId="2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9" fillId="0" borderId="26" xfId="0" applyFont="1" applyFill="1" applyBorder="1"/>
    <xf numFmtId="10" fontId="9" fillId="0" borderId="26" xfId="0" applyNumberFormat="1" applyFont="1" applyFill="1" applyBorder="1"/>
    <xf numFmtId="0" fontId="14" fillId="2" borderId="26" xfId="0" applyFont="1" applyFill="1" applyBorder="1"/>
    <xf numFmtId="0" fontId="14" fillId="0" borderId="26" xfId="0" applyFont="1" applyFill="1" applyBorder="1"/>
    <xf numFmtId="0" fontId="4" fillId="0" borderId="26" xfId="0" applyFont="1" applyBorder="1"/>
    <xf numFmtId="0" fontId="26" fillId="0" borderId="0" xfId="0" applyFont="1" applyFill="1" applyAlignment="1"/>
    <xf numFmtId="0" fontId="3" fillId="0" borderId="26" xfId="0" applyFont="1" applyFill="1" applyBorder="1"/>
    <xf numFmtId="0" fontId="9" fillId="7" borderId="54" xfId="0" applyFont="1" applyFill="1" applyBorder="1" applyAlignment="1"/>
    <xf numFmtId="10" fontId="26" fillId="7" borderId="55" xfId="0" applyNumberFormat="1" applyFont="1" applyFill="1" applyBorder="1" applyAlignment="1"/>
    <xf numFmtId="0" fontId="26" fillId="7" borderId="46" xfId="0" applyFont="1" applyFill="1" applyBorder="1" applyAlignment="1"/>
    <xf numFmtId="43" fontId="23" fillId="7" borderId="34" xfId="1" applyFont="1" applyFill="1" applyBorder="1" applyAlignment="1">
      <alignment horizontal="center"/>
    </xf>
    <xf numFmtId="166" fontId="23" fillId="7" borderId="35" xfId="2" applyNumberFormat="1" applyFont="1" applyFill="1" applyBorder="1"/>
    <xf numFmtId="0" fontId="9" fillId="0" borderId="48" xfId="0" applyFont="1" applyFill="1" applyBorder="1"/>
    <xf numFmtId="10" fontId="9" fillId="0" borderId="50" xfId="0" applyNumberFormat="1" applyFont="1" applyBorder="1"/>
    <xf numFmtId="0" fontId="9" fillId="0" borderId="43" xfId="0" applyFont="1" applyFill="1" applyBorder="1"/>
    <xf numFmtId="166" fontId="9" fillId="0" borderId="30" xfId="0" applyNumberFormat="1" applyFont="1" applyBorder="1"/>
    <xf numFmtId="10" fontId="9" fillId="0" borderId="30" xfId="0" applyNumberFormat="1" applyFont="1" applyBorder="1"/>
    <xf numFmtId="0" fontId="11" fillId="0" borderId="43" xfId="0" applyFont="1" applyFill="1" applyBorder="1"/>
    <xf numFmtId="10" fontId="11" fillId="0" borderId="30" xfId="0" applyNumberFormat="1" applyFont="1" applyBorder="1"/>
    <xf numFmtId="0" fontId="9" fillId="15" borderId="59" xfId="0" applyFont="1" applyFill="1" applyBorder="1"/>
    <xf numFmtId="10" fontId="9" fillId="15" borderId="60" xfId="0" applyNumberFormat="1" applyFont="1" applyFill="1" applyBorder="1"/>
    <xf numFmtId="0" fontId="14" fillId="3" borderId="48" xfId="0" applyFont="1" applyFill="1" applyBorder="1"/>
    <xf numFmtId="0" fontId="0" fillId="0" borderId="50" xfId="0" applyFont="1" applyBorder="1" applyAlignment="1"/>
    <xf numFmtId="0" fontId="11" fillId="0" borderId="43" xfId="0" applyFont="1" applyBorder="1" applyAlignment="1">
      <alignment horizontal="center"/>
    </xf>
    <xf numFmtId="0" fontId="9" fillId="0" borderId="43" xfId="0" applyFont="1" applyBorder="1"/>
    <xf numFmtId="10" fontId="4" fillId="0" borderId="30" xfId="0" applyNumberFormat="1" applyFont="1" applyFill="1" applyBorder="1"/>
    <xf numFmtId="10" fontId="4" fillId="0" borderId="30" xfId="0" applyNumberFormat="1" applyFont="1" applyBorder="1" applyAlignment="1"/>
    <xf numFmtId="0" fontId="14" fillId="0" borderId="43" xfId="0" applyFont="1" applyBorder="1"/>
    <xf numFmtId="43" fontId="14" fillId="0" borderId="30" xfId="0" applyNumberFormat="1" applyFont="1" applyBorder="1" applyAlignment="1"/>
    <xf numFmtId="0" fontId="9" fillId="15" borderId="59" xfId="0" applyFont="1" applyFill="1" applyBorder="1" applyAlignment="1"/>
    <xf numFmtId="0" fontId="7" fillId="0" borderId="43" xfId="0" applyFont="1" applyBorder="1"/>
    <xf numFmtId="10" fontId="7" fillId="0" borderId="30" xfId="0" applyNumberFormat="1" applyFont="1" applyBorder="1"/>
    <xf numFmtId="0" fontId="7" fillId="0" borderId="46" xfId="0" applyFont="1" applyBorder="1"/>
    <xf numFmtId="10" fontId="7" fillId="0" borderId="35" xfId="0" applyNumberFormat="1" applyFont="1" applyBorder="1"/>
    <xf numFmtId="0" fontId="2" fillId="7" borderId="43" xfId="0" applyFont="1" applyFill="1" applyBorder="1"/>
    <xf numFmtId="10" fontId="2" fillId="7" borderId="30" xfId="0" applyNumberFormat="1" applyFont="1" applyFill="1" applyBorder="1"/>
    <xf numFmtId="0" fontId="0" fillId="0" borderId="48" xfId="0" applyBorder="1"/>
    <xf numFmtId="0" fontId="4" fillId="0" borderId="49" xfId="0" applyFont="1" applyBorder="1"/>
    <xf numFmtId="0" fontId="14" fillId="0" borderId="50" xfId="0" applyFont="1" applyBorder="1"/>
    <xf numFmtId="0" fontId="4" fillId="0" borderId="43" xfId="0" applyFont="1" applyBorder="1"/>
    <xf numFmtId="166" fontId="4" fillId="0" borderId="26" xfId="0" applyNumberFormat="1" applyFont="1" applyBorder="1"/>
    <xf numFmtId="10" fontId="14" fillId="0" borderId="30" xfId="0" applyNumberFormat="1" applyFont="1" applyBorder="1"/>
    <xf numFmtId="166" fontId="4" fillId="0" borderId="34" xfId="0" applyNumberFormat="1" applyFont="1" applyBorder="1"/>
    <xf numFmtId="0" fontId="0" fillId="0" borderId="35" xfId="0" applyBorder="1"/>
    <xf numFmtId="0" fontId="14" fillId="16" borderId="46" xfId="0" applyFont="1" applyFill="1" applyBorder="1"/>
    <xf numFmtId="166" fontId="14" fillId="16" borderId="34" xfId="0" applyNumberFormat="1" applyFont="1" applyFill="1" applyBorder="1"/>
    <xf numFmtId="0" fontId="4" fillId="7" borderId="43" xfId="0" applyFont="1" applyFill="1" applyBorder="1"/>
    <xf numFmtId="166" fontId="4" fillId="7" borderId="26" xfId="0" applyNumberFormat="1" applyFont="1" applyFill="1" applyBorder="1"/>
    <xf numFmtId="10" fontId="14" fillId="7" borderId="30" xfId="0" applyNumberFormat="1" applyFont="1" applyFill="1" applyBorder="1"/>
    <xf numFmtId="0" fontId="7" fillId="0" borderId="63" xfId="0" applyFont="1" applyBorder="1"/>
    <xf numFmtId="0" fontId="7" fillId="0" borderId="64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10" fontId="7" fillId="0" borderId="26" xfId="0" applyNumberFormat="1" applyFont="1" applyBorder="1"/>
    <xf numFmtId="0" fontId="7" fillId="0" borderId="26" xfId="0" applyFont="1" applyBorder="1"/>
    <xf numFmtId="0" fontId="7" fillId="0" borderId="30" xfId="0" applyFont="1" applyBorder="1"/>
    <xf numFmtId="173" fontId="7" fillId="0" borderId="26" xfId="0" applyNumberFormat="1" applyFont="1" applyBorder="1"/>
    <xf numFmtId="0" fontId="7" fillId="0" borderId="46" xfId="0" applyFont="1" applyFill="1" applyBorder="1"/>
    <xf numFmtId="10" fontId="7" fillId="0" borderId="34" xfId="0" applyNumberFormat="1" applyFont="1" applyBorder="1"/>
    <xf numFmtId="0" fontId="7" fillId="0" borderId="34" xfId="0" applyFont="1" applyBorder="1"/>
    <xf numFmtId="0" fontId="4" fillId="0" borderId="48" xfId="0" applyFont="1" applyBorder="1"/>
    <xf numFmtId="0" fontId="0" fillId="0" borderId="49" xfId="0" applyFont="1" applyBorder="1" applyAlignment="1"/>
    <xf numFmtId="4" fontId="4" fillId="0" borderId="26" xfId="0" applyNumberFormat="1" applyFont="1" applyBorder="1"/>
    <xf numFmtId="4" fontId="0" fillId="0" borderId="26" xfId="0" applyNumberFormat="1" applyFont="1" applyBorder="1" applyAlignment="1"/>
    <xf numFmtId="10" fontId="4" fillId="0" borderId="26" xfId="0" applyNumberFormat="1" applyFont="1" applyBorder="1"/>
    <xf numFmtId="0" fontId="4" fillId="0" borderId="46" xfId="0" applyFont="1" applyBorder="1"/>
    <xf numFmtId="43" fontId="0" fillId="0" borderId="35" xfId="1" applyFont="1" applyBorder="1" applyAlignment="1"/>
    <xf numFmtId="0" fontId="9" fillId="0" borderId="26" xfId="0" applyFont="1" applyBorder="1" applyAlignment="1">
      <alignment horizontal="center"/>
    </xf>
    <xf numFmtId="4" fontId="11" fillId="0" borderId="26" xfId="0" applyNumberFormat="1" applyFont="1" applyBorder="1"/>
    <xf numFmtId="0" fontId="11" fillId="0" borderId="43" xfId="0" applyFont="1" applyBorder="1"/>
    <xf numFmtId="0" fontId="4" fillId="0" borderId="30" xfId="0" applyFont="1" applyBorder="1"/>
    <xf numFmtId="10" fontId="0" fillId="12" borderId="30" xfId="0" applyNumberFormat="1" applyFont="1" applyFill="1" applyBorder="1" applyAlignment="1"/>
    <xf numFmtId="9" fontId="4" fillId="0" borderId="50" xfId="0" applyNumberFormat="1" applyFont="1" applyBorder="1"/>
    <xf numFmtId="9" fontId="4" fillId="0" borderId="30" xfId="0" applyNumberFormat="1" applyFont="1" applyBorder="1"/>
    <xf numFmtId="168" fontId="11" fillId="0" borderId="30" xfId="0" applyNumberFormat="1" applyFont="1" applyBorder="1"/>
    <xf numFmtId="168" fontId="4" fillId="0" borderId="30" xfId="0" applyNumberFormat="1" applyFont="1" applyBorder="1"/>
    <xf numFmtId="0" fontId="4" fillId="0" borderId="66" xfId="0" applyFont="1" applyBorder="1"/>
    <xf numFmtId="10" fontId="4" fillId="0" borderId="67" xfId="0" applyNumberFormat="1" applyFont="1" applyBorder="1"/>
    <xf numFmtId="0" fontId="0" fillId="7" borderId="50" xfId="0" applyFont="1" applyFill="1" applyBorder="1" applyAlignment="1"/>
    <xf numFmtId="0" fontId="16" fillId="0" borderId="26" xfId="0" applyFont="1" applyBorder="1"/>
    <xf numFmtId="9" fontId="9" fillId="0" borderId="26" xfId="0" applyNumberFormat="1" applyFont="1" applyBorder="1"/>
    <xf numFmtId="0" fontId="9" fillId="0" borderId="24" xfId="0" applyFont="1" applyFill="1" applyBorder="1" applyAlignment="1">
      <alignment horizontal="center"/>
    </xf>
    <xf numFmtId="0" fontId="36" fillId="0" borderId="26" xfId="0" applyFont="1" applyFill="1" applyBorder="1"/>
    <xf numFmtId="0" fontId="4" fillId="0" borderId="26" xfId="0" applyFont="1" applyFill="1" applyBorder="1"/>
    <xf numFmtId="0" fontId="9" fillId="0" borderId="24" xfId="0" applyFont="1" applyFill="1" applyBorder="1"/>
    <xf numFmtId="0" fontId="14" fillId="14" borderId="16" xfId="0" applyFont="1" applyFill="1" applyBorder="1" applyAlignment="1"/>
    <xf numFmtId="0" fontId="14" fillId="14" borderId="18" xfId="0" applyFont="1" applyFill="1" applyBorder="1"/>
    <xf numFmtId="0" fontId="14" fillId="14" borderId="22" xfId="0" applyFont="1" applyFill="1" applyBorder="1"/>
    <xf numFmtId="0" fontId="9" fillId="0" borderId="49" xfId="0" applyFont="1" applyBorder="1" applyAlignment="1">
      <alignment horizontal="center"/>
    </xf>
    <xf numFmtId="0" fontId="0" fillId="0" borderId="49" xfId="0" applyFont="1" applyBorder="1" applyAlignment="1"/>
    <xf numFmtId="0" fontId="2" fillId="0" borderId="61" xfId="0" applyFont="1" applyBorder="1" applyAlignment="1">
      <alignment horizontal="center"/>
    </xf>
    <xf numFmtId="0" fontId="9" fillId="0" borderId="62" xfId="0" applyFont="1" applyBorder="1"/>
    <xf numFmtId="0" fontId="2" fillId="11" borderId="1" xfId="0" applyFont="1" applyFill="1" applyBorder="1" applyAlignment="1">
      <alignment horizontal="center"/>
    </xf>
    <xf numFmtId="0" fontId="4" fillId="12" borderId="2" xfId="0" applyFont="1" applyFill="1" applyBorder="1"/>
    <xf numFmtId="0" fontId="2" fillId="13" borderId="57" xfId="0" applyFont="1" applyFill="1" applyBorder="1" applyAlignment="1">
      <alignment horizontal="center"/>
    </xf>
    <xf numFmtId="0" fontId="4" fillId="7" borderId="42" xfId="0" applyFont="1" applyFill="1" applyBorder="1"/>
    <xf numFmtId="0" fontId="4" fillId="7" borderId="58" xfId="0" applyFont="1" applyFill="1" applyBorder="1"/>
    <xf numFmtId="0" fontId="35" fillId="13" borderId="4" xfId="0" applyFont="1" applyFill="1" applyBorder="1" applyAlignment="1">
      <alignment horizontal="center"/>
    </xf>
    <xf numFmtId="0" fontId="4" fillId="7" borderId="5" xfId="0" applyFont="1" applyFill="1" applyBorder="1"/>
    <xf numFmtId="0" fontId="9" fillId="14" borderId="4" xfId="0" applyFont="1" applyFill="1" applyBorder="1" applyAlignment="1">
      <alignment horizontal="center"/>
    </xf>
    <xf numFmtId="0" fontId="3" fillId="12" borderId="5" xfId="0" applyFont="1" applyFill="1" applyBorder="1"/>
    <xf numFmtId="0" fontId="11" fillId="0" borderId="9" xfId="0" applyFont="1" applyBorder="1" applyAlignment="1">
      <alignment horizontal="center"/>
    </xf>
    <xf numFmtId="0" fontId="3" fillId="0" borderId="9" xfId="0" applyFont="1" applyBorder="1"/>
    <xf numFmtId="0" fontId="30" fillId="9" borderId="48" xfId="0" applyFont="1" applyFill="1" applyBorder="1" applyAlignment="1">
      <alignment horizontal="center"/>
    </xf>
    <xf numFmtId="0" fontId="30" fillId="9" borderId="49" xfId="0" applyFont="1" applyFill="1" applyBorder="1" applyAlignment="1">
      <alignment horizontal="center"/>
    </xf>
    <xf numFmtId="0" fontId="30" fillId="9" borderId="50" xfId="0" applyFont="1" applyFill="1" applyBorder="1" applyAlignment="1">
      <alignment horizontal="center"/>
    </xf>
  </cellXfs>
  <cellStyles count="3">
    <cellStyle name="Komma" xfId="1" builtinId="3"/>
    <cellStyle name="Normal" xfId="0" builtinId="0"/>
    <cellStyle name="Pros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14" Type="http://customschemas.google.com/relationships/workbookmetadata" Target="meta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Regresjonsanalyse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0282505009454462E-4"/>
                  <c:y val="-0.122776822408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</c:trendlineLbl>
          </c:trendline>
          <c:xVal>
            <c:numRef>
              <c:f>[1]Ark1!$D$3:$D$754</c:f>
              <c:numCache>
                <c:formatCode>General</c:formatCode>
                <c:ptCount val="752"/>
                <c:pt idx="0">
                  <c:v>8.6521529846885696E-4</c:v>
                </c:pt>
                <c:pt idx="1">
                  <c:v>2.9769333325215491E-3</c:v>
                </c:pt>
                <c:pt idx="2">
                  <c:v>7.6599980576867767E-3</c:v>
                </c:pt>
                <c:pt idx="3">
                  <c:v>6.3850036743888514E-3</c:v>
                </c:pt>
                <c:pt idx="4">
                  <c:v>8.6189353220731801E-4</c:v>
                </c:pt>
                <c:pt idx="5">
                  <c:v>5.1071056943630252E-3</c:v>
                </c:pt>
                <c:pt idx="6">
                  <c:v>5.1763529915750664E-3</c:v>
                </c:pt>
                <c:pt idx="7">
                  <c:v>-2.249292656652041E-4</c:v>
                </c:pt>
                <c:pt idx="8">
                  <c:v>2.5280632785487506E-3</c:v>
                </c:pt>
                <c:pt idx="9">
                  <c:v>-1.0139903502607229E-2</c:v>
                </c:pt>
                <c:pt idx="10">
                  <c:v>-6.3777488753923028E-3</c:v>
                </c:pt>
                <c:pt idx="11">
                  <c:v>4.1310156414181643E-3</c:v>
                </c:pt>
                <c:pt idx="12">
                  <c:v>-1.3819042892252068E-2</c:v>
                </c:pt>
                <c:pt idx="13">
                  <c:v>-1.9021113010999211E-2</c:v>
                </c:pt>
                <c:pt idx="14">
                  <c:v>3.4119355935346182E-3</c:v>
                </c:pt>
                <c:pt idx="15">
                  <c:v>-1.6434947054583884E-2</c:v>
                </c:pt>
                <c:pt idx="16">
                  <c:v>4.183654936149056E-3</c:v>
                </c:pt>
                <c:pt idx="17">
                  <c:v>-1.8417458228605983E-2</c:v>
                </c:pt>
                <c:pt idx="18">
                  <c:v>1.078889849031669E-2</c:v>
                </c:pt>
                <c:pt idx="19">
                  <c:v>1.5715165763568475E-3</c:v>
                </c:pt>
                <c:pt idx="20">
                  <c:v>1.3845304144804668E-2</c:v>
                </c:pt>
                <c:pt idx="21">
                  <c:v>-5.2743007837166541E-3</c:v>
                </c:pt>
                <c:pt idx="22">
                  <c:v>-1.1177078276887725E-2</c:v>
                </c:pt>
                <c:pt idx="23">
                  <c:v>8.8174208571967973E-3</c:v>
                </c:pt>
                <c:pt idx="24">
                  <c:v>-4.5355010574517482E-3</c:v>
                </c:pt>
                <c:pt idx="25">
                  <c:v>-2.1602617131683856E-2</c:v>
                </c:pt>
                <c:pt idx="26">
                  <c:v>6.6296431522511381E-3</c:v>
                </c:pt>
                <c:pt idx="27">
                  <c:v>-2.0935145591528988E-3</c:v>
                </c:pt>
                <c:pt idx="28">
                  <c:v>-1.9831274749240401E-3</c:v>
                </c:pt>
                <c:pt idx="29">
                  <c:v>-1.6848548354119742E-2</c:v>
                </c:pt>
                <c:pt idx="30">
                  <c:v>-1.8385052802599489E-2</c:v>
                </c:pt>
                <c:pt idx="31">
                  <c:v>5.144128278802472E-3</c:v>
                </c:pt>
                <c:pt idx="32">
                  <c:v>1.2567265829288004E-2</c:v>
                </c:pt>
                <c:pt idx="33">
                  <c:v>3.0507835114583623E-3</c:v>
                </c:pt>
                <c:pt idx="34">
                  <c:v>1.5654993514915758E-2</c:v>
                </c:pt>
                <c:pt idx="35">
                  <c:v>5.3251944270626623E-3</c:v>
                </c:pt>
                <c:pt idx="36">
                  <c:v>1.1991260606676414E-2</c:v>
                </c:pt>
                <c:pt idx="37">
                  <c:v>1.5062509414068956E-4</c:v>
                </c:pt>
                <c:pt idx="38">
                  <c:v>2.8363453815260934E-3</c:v>
                </c:pt>
                <c:pt idx="39">
                  <c:v>-5.3312642354766742E-3</c:v>
                </c:pt>
                <c:pt idx="40">
                  <c:v>-1.9313034725716761E-3</c:v>
                </c:pt>
                <c:pt idx="41">
                  <c:v>1.4434016375360121E-2</c:v>
                </c:pt>
                <c:pt idx="42">
                  <c:v>1.8453738280012346E-3</c:v>
                </c:pt>
                <c:pt idx="43">
                  <c:v>9.8548747209128446E-3</c:v>
                </c:pt>
                <c:pt idx="44">
                  <c:v>-1.0655350091199915E-2</c:v>
                </c:pt>
                <c:pt idx="45">
                  <c:v>-2.2657578804921915E-3</c:v>
                </c:pt>
                <c:pt idx="46">
                  <c:v>-1.9038256941808543E-3</c:v>
                </c:pt>
                <c:pt idx="47">
                  <c:v>7.922804086695821E-3</c:v>
                </c:pt>
                <c:pt idx="48">
                  <c:v>3.3953022375598409E-3</c:v>
                </c:pt>
                <c:pt idx="49">
                  <c:v>1.2062153683055623E-2</c:v>
                </c:pt>
                <c:pt idx="50">
                  <c:v>3.0572472594396966E-3</c:v>
                </c:pt>
                <c:pt idx="51">
                  <c:v>1.1050260470424989E-3</c:v>
                </c:pt>
                <c:pt idx="52">
                  <c:v>2.0681206181315847E-3</c:v>
                </c:pt>
                <c:pt idx="53">
                  <c:v>-1.0476622787108456E-2</c:v>
                </c:pt>
                <c:pt idx="54">
                  <c:v>4.3610163064087253E-3</c:v>
                </c:pt>
                <c:pt idx="55">
                  <c:v>-6.8145694154328543E-3</c:v>
                </c:pt>
                <c:pt idx="56">
                  <c:v>-5.1689885215344252E-3</c:v>
                </c:pt>
                <c:pt idx="57">
                  <c:v>-5.6950907578045603E-3</c:v>
                </c:pt>
                <c:pt idx="58">
                  <c:v>7.6927368414526657E-3</c:v>
                </c:pt>
                <c:pt idx="59">
                  <c:v>4.4844428587247891E-3</c:v>
                </c:pt>
                <c:pt idx="60">
                  <c:v>-1.4330244777728996E-3</c:v>
                </c:pt>
                <c:pt idx="61">
                  <c:v>-1.9937813157362146E-2</c:v>
                </c:pt>
                <c:pt idx="62">
                  <c:v>-1.2921917825363168E-2</c:v>
                </c:pt>
                <c:pt idx="63">
                  <c:v>1.7756956022847572E-2</c:v>
                </c:pt>
                <c:pt idx="64">
                  <c:v>-2.8279204195786546E-3</c:v>
                </c:pt>
                <c:pt idx="65">
                  <c:v>1.4923042326720223E-2</c:v>
                </c:pt>
                <c:pt idx="66">
                  <c:v>-7.2071739384651588E-3</c:v>
                </c:pt>
                <c:pt idx="67">
                  <c:v>-3.6328468872824943E-3</c:v>
                </c:pt>
                <c:pt idx="68">
                  <c:v>2.1403683424589689E-3</c:v>
                </c:pt>
                <c:pt idx="69">
                  <c:v>2.2723886157054677E-3</c:v>
                </c:pt>
                <c:pt idx="70">
                  <c:v>-8.6972681657684226E-3</c:v>
                </c:pt>
                <c:pt idx="71">
                  <c:v>-2.9995125792059928E-4</c:v>
                </c:pt>
                <c:pt idx="72">
                  <c:v>8.2073785145458187E-3</c:v>
                </c:pt>
                <c:pt idx="73">
                  <c:v>-2.7410084877643535E-2</c:v>
                </c:pt>
                <c:pt idx="74">
                  <c:v>-2.1419009370816686E-2</c:v>
                </c:pt>
                <c:pt idx="75">
                  <c:v>-7.8626799557031703E-3</c:v>
                </c:pt>
                <c:pt idx="76">
                  <c:v>3.3879831651379695E-3</c:v>
                </c:pt>
                <c:pt idx="77">
                  <c:v>1.4677494290631293E-2</c:v>
                </c:pt>
                <c:pt idx="78">
                  <c:v>-1.2317653583727741E-2</c:v>
                </c:pt>
                <c:pt idx="79">
                  <c:v>1.0055369828666709E-3</c:v>
                </c:pt>
                <c:pt idx="80">
                  <c:v>3.5680273440048186E-3</c:v>
                </c:pt>
                <c:pt idx="81">
                  <c:v>-2.5004387304764956E-2</c:v>
                </c:pt>
                <c:pt idx="82">
                  <c:v>-2.899884004639754E-3</c:v>
                </c:pt>
                <c:pt idx="83">
                  <c:v>1.584531760835994E-2</c:v>
                </c:pt>
                <c:pt idx="84">
                  <c:v>1.2873417971449407E-2</c:v>
                </c:pt>
                <c:pt idx="85">
                  <c:v>-3.0085056888698994E-3</c:v>
                </c:pt>
                <c:pt idx="86">
                  <c:v>5.950441232060762E-3</c:v>
                </c:pt>
                <c:pt idx="87">
                  <c:v>-5.1572107005643363E-3</c:v>
                </c:pt>
                <c:pt idx="88">
                  <c:v>-8.2448176827243595E-3</c:v>
                </c:pt>
                <c:pt idx="89">
                  <c:v>-1.3133269855862364E-3</c:v>
                </c:pt>
                <c:pt idx="90">
                  <c:v>6.5489693263635707E-3</c:v>
                </c:pt>
                <c:pt idx="91">
                  <c:v>-1.0974582083993678E-3</c:v>
                </c:pt>
                <c:pt idx="92">
                  <c:v>1.9363952051166283E-2</c:v>
                </c:pt>
                <c:pt idx="93">
                  <c:v>1.1701759113129841E-2</c:v>
                </c:pt>
                <c:pt idx="94">
                  <c:v>-4.3056982333320422E-3</c:v>
                </c:pt>
                <c:pt idx="95">
                  <c:v>-9.7440437144547649E-4</c:v>
                </c:pt>
                <c:pt idx="96">
                  <c:v>8.0450830645263406E-3</c:v>
                </c:pt>
                <c:pt idx="97">
                  <c:v>1.0156329049883605E-2</c:v>
                </c:pt>
                <c:pt idx="98">
                  <c:v>2.8860480548913367E-3</c:v>
                </c:pt>
                <c:pt idx="99">
                  <c:v>5.462093074065982E-3</c:v>
                </c:pt>
                <c:pt idx="100">
                  <c:v>8.8657105606257981E-3</c:v>
                </c:pt>
                <c:pt idx="101">
                  <c:v>7.7785572745509932E-3</c:v>
                </c:pt>
                <c:pt idx="102">
                  <c:v>8.4451826431041124E-3</c:v>
                </c:pt>
                <c:pt idx="103">
                  <c:v>8.4168458021737641E-3</c:v>
                </c:pt>
                <c:pt idx="104">
                  <c:v>-6.2089050349775831E-3</c:v>
                </c:pt>
                <c:pt idx="105">
                  <c:v>-3.4320034320034706E-3</c:v>
                </c:pt>
                <c:pt idx="106">
                  <c:v>3.5044533234707262E-3</c:v>
                </c:pt>
                <c:pt idx="107">
                  <c:v>5.7579254551058242E-3</c:v>
                </c:pt>
                <c:pt idx="108">
                  <c:v>1.3516435986159168E-3</c:v>
                </c:pt>
                <c:pt idx="109">
                  <c:v>-1.7535650222870146E-2</c:v>
                </c:pt>
                <c:pt idx="110">
                  <c:v>-2.7905670285652477E-3</c:v>
                </c:pt>
                <c:pt idx="111">
                  <c:v>-7.6052146544280143E-3</c:v>
                </c:pt>
                <c:pt idx="112">
                  <c:v>6.7502946312326551E-3</c:v>
                </c:pt>
                <c:pt idx="113">
                  <c:v>9.187244500830475E-3</c:v>
                </c:pt>
                <c:pt idx="114">
                  <c:v>6.4982387950939132E-4</c:v>
                </c:pt>
                <c:pt idx="115">
                  <c:v>-7.3012192975534978E-3</c:v>
                </c:pt>
                <c:pt idx="116">
                  <c:v>-2.5873664131471571E-2</c:v>
                </c:pt>
                <c:pt idx="117">
                  <c:v>-3.0816157457383667E-3</c:v>
                </c:pt>
                <c:pt idx="118">
                  <c:v>3.5066513053934037E-3</c:v>
                </c:pt>
                <c:pt idx="119">
                  <c:v>1.5062924252500026E-2</c:v>
                </c:pt>
                <c:pt idx="120">
                  <c:v>-7.6020247343926445E-3</c:v>
                </c:pt>
                <c:pt idx="121">
                  <c:v>8.91205649907513E-3</c:v>
                </c:pt>
                <c:pt idx="122">
                  <c:v>6.1913580246913411E-3</c:v>
                </c:pt>
                <c:pt idx="123">
                  <c:v>1.4263541161819108E-2</c:v>
                </c:pt>
                <c:pt idx="124">
                  <c:v>-4.2340075486308761E-4</c:v>
                </c:pt>
                <c:pt idx="125">
                  <c:v>1.0668167350446036E-2</c:v>
                </c:pt>
                <c:pt idx="126">
                  <c:v>4.1791152010825098E-3</c:v>
                </c:pt>
                <c:pt idx="127">
                  <c:v>3.3866169008876968E-3</c:v>
                </c:pt>
                <c:pt idx="128">
                  <c:v>8.9371133836839405E-3</c:v>
                </c:pt>
                <c:pt idx="129">
                  <c:v>1.5577975275485637E-2</c:v>
                </c:pt>
                <c:pt idx="130">
                  <c:v>2.2385116796957293E-3</c:v>
                </c:pt>
                <c:pt idx="131">
                  <c:v>-1.3597805834906068E-3</c:v>
                </c:pt>
                <c:pt idx="132">
                  <c:v>6.4373330552128074E-3</c:v>
                </c:pt>
                <c:pt idx="133">
                  <c:v>5.9413464749161976E-3</c:v>
                </c:pt>
                <c:pt idx="134">
                  <c:v>7.4457734790820069E-3</c:v>
                </c:pt>
                <c:pt idx="135">
                  <c:v>-1.021979083229659E-2</c:v>
                </c:pt>
                <c:pt idx="136">
                  <c:v>2.5770237384636629E-3</c:v>
                </c:pt>
                <c:pt idx="137">
                  <c:v>-7.5165587556745624E-3</c:v>
                </c:pt>
                <c:pt idx="138">
                  <c:v>2.2091735499053613E-3</c:v>
                </c:pt>
                <c:pt idx="139">
                  <c:v>1.9291975297983887E-2</c:v>
                </c:pt>
                <c:pt idx="140">
                  <c:v>-8.4696476061952653E-4</c:v>
                </c:pt>
                <c:pt idx="141">
                  <c:v>-3.8089210129243411E-3</c:v>
                </c:pt>
                <c:pt idx="142">
                  <c:v>5.7862819734624197E-4</c:v>
                </c:pt>
                <c:pt idx="143">
                  <c:v>4.9608517924266222E-3</c:v>
                </c:pt>
                <c:pt idx="144">
                  <c:v>-5.111251523220622E-3</c:v>
                </c:pt>
                <c:pt idx="145">
                  <c:v>6.3623476041962165E-3</c:v>
                </c:pt>
                <c:pt idx="146">
                  <c:v>-4.5753696357735971E-3</c:v>
                </c:pt>
                <c:pt idx="147">
                  <c:v>-5.1964225065095869E-3</c:v>
                </c:pt>
                <c:pt idx="148">
                  <c:v>-3.1864892854307608E-4</c:v>
                </c:pt>
                <c:pt idx="149">
                  <c:v>-6.6539166467446623E-3</c:v>
                </c:pt>
                <c:pt idx="150">
                  <c:v>-1.100179352154846E-3</c:v>
                </c:pt>
                <c:pt idx="151">
                  <c:v>-8.1399684497347226E-3</c:v>
                </c:pt>
                <c:pt idx="152">
                  <c:v>-5.176222918811404E-3</c:v>
                </c:pt>
                <c:pt idx="153">
                  <c:v>2.3719413293336791E-3</c:v>
                </c:pt>
                <c:pt idx="154">
                  <c:v>1.0352687348842012E-2</c:v>
                </c:pt>
                <c:pt idx="155">
                  <c:v>-6.0274161328095484E-4</c:v>
                </c:pt>
                <c:pt idx="156">
                  <c:v>-1.8322908230374985E-3</c:v>
                </c:pt>
                <c:pt idx="157">
                  <c:v>-1.4386005294049948E-3</c:v>
                </c:pt>
                <c:pt idx="158">
                  <c:v>-2.9101596265775111E-3</c:v>
                </c:pt>
                <c:pt idx="159">
                  <c:v>-1.3541395752058987E-2</c:v>
                </c:pt>
                <c:pt idx="160">
                  <c:v>-5.3549876378293391E-3</c:v>
                </c:pt>
                <c:pt idx="161">
                  <c:v>1.6445973328306773E-2</c:v>
                </c:pt>
                <c:pt idx="162">
                  <c:v>-1.1416318961519471E-3</c:v>
                </c:pt>
                <c:pt idx="163">
                  <c:v>1.1011644030331214E-2</c:v>
                </c:pt>
                <c:pt idx="164">
                  <c:v>4.0169630611556546E-4</c:v>
                </c:pt>
                <c:pt idx="165">
                  <c:v>-4.4742472652597384E-3</c:v>
                </c:pt>
                <c:pt idx="166">
                  <c:v>3.5205789652608742E-3</c:v>
                </c:pt>
                <c:pt idx="167">
                  <c:v>9.5428394253626626E-3</c:v>
                </c:pt>
                <c:pt idx="168">
                  <c:v>6.7567567567566895E-3</c:v>
                </c:pt>
                <c:pt idx="169">
                  <c:v>9.908932727724782E-3</c:v>
                </c:pt>
                <c:pt idx="170">
                  <c:v>2.3885973842900673E-3</c:v>
                </c:pt>
                <c:pt idx="171">
                  <c:v>-2.2154883282271224E-3</c:v>
                </c:pt>
                <c:pt idx="172">
                  <c:v>-2.6119152553748812E-3</c:v>
                </c:pt>
                <c:pt idx="173">
                  <c:v>6.4543624424518676E-3</c:v>
                </c:pt>
                <c:pt idx="174">
                  <c:v>4.7916202362387303E-4</c:v>
                </c:pt>
                <c:pt idx="175">
                  <c:v>1.3254179521735082E-3</c:v>
                </c:pt>
                <c:pt idx="176">
                  <c:v>-1.4565860603768578E-2</c:v>
                </c:pt>
                <c:pt idx="177">
                  <c:v>2.0757964839010188E-2</c:v>
                </c:pt>
                <c:pt idx="178">
                  <c:v>-1.293796962341667E-2</c:v>
                </c:pt>
                <c:pt idx="179">
                  <c:v>6.5089652313706867E-3</c:v>
                </c:pt>
                <c:pt idx="180">
                  <c:v>-8.0140245429492015E-4</c:v>
                </c:pt>
                <c:pt idx="181">
                  <c:v>7.3520811402405929E-4</c:v>
                </c:pt>
                <c:pt idx="182">
                  <c:v>-6.5452238232789513E-3</c:v>
                </c:pt>
                <c:pt idx="183">
                  <c:v>3.1036936195005874E-3</c:v>
                </c:pt>
                <c:pt idx="184">
                  <c:v>1.3348152202445672E-3</c:v>
                </c:pt>
                <c:pt idx="185">
                  <c:v>-3.1290088683139758E-3</c:v>
                </c:pt>
                <c:pt idx="186">
                  <c:v>1.3993252354122717E-2</c:v>
                </c:pt>
                <c:pt idx="187">
                  <c:v>7.52634773492253E-3</c:v>
                </c:pt>
                <c:pt idx="188">
                  <c:v>-2.5466335147924304E-3</c:v>
                </c:pt>
                <c:pt idx="189">
                  <c:v>2.3774357735450845E-3</c:v>
                </c:pt>
                <c:pt idx="190">
                  <c:v>-7.591941367864014E-3</c:v>
                </c:pt>
                <c:pt idx="191">
                  <c:v>-9.0133350995716469E-3</c:v>
                </c:pt>
                <c:pt idx="192">
                  <c:v>9.7024111215696773E-3</c:v>
                </c:pt>
                <c:pt idx="193">
                  <c:v>-2.2820420884242985E-2</c:v>
                </c:pt>
                <c:pt idx="194">
                  <c:v>8.3941111387088145E-3</c:v>
                </c:pt>
                <c:pt idx="195">
                  <c:v>2.9781397822376153E-3</c:v>
                </c:pt>
                <c:pt idx="196">
                  <c:v>-2.0706938219650028E-3</c:v>
                </c:pt>
                <c:pt idx="197">
                  <c:v>-2.6286941542316635E-3</c:v>
                </c:pt>
                <c:pt idx="198">
                  <c:v>-1.9626975314867662E-4</c:v>
                </c:pt>
                <c:pt idx="199">
                  <c:v>2.1386385179285483E-2</c:v>
                </c:pt>
                <c:pt idx="200">
                  <c:v>1.4447788077142702E-2</c:v>
                </c:pt>
                <c:pt idx="201">
                  <c:v>2.4900533196200703E-3</c:v>
                </c:pt>
                <c:pt idx="202">
                  <c:v>-1.128540187370148E-3</c:v>
                </c:pt>
                <c:pt idx="203">
                  <c:v>4.4003329981728888E-3</c:v>
                </c:pt>
                <c:pt idx="204">
                  <c:v>1.406350914962331E-2</c:v>
                </c:pt>
                <c:pt idx="205">
                  <c:v>2.9828090418388808E-3</c:v>
                </c:pt>
                <c:pt idx="206">
                  <c:v>-3.5613176346077618E-3</c:v>
                </c:pt>
                <c:pt idx="207">
                  <c:v>1.3807606929293948E-3</c:v>
                </c:pt>
                <c:pt idx="208">
                  <c:v>1.4477996627104181E-3</c:v>
                </c:pt>
                <c:pt idx="209">
                  <c:v>-5.0626208065241854E-3</c:v>
                </c:pt>
                <c:pt idx="210">
                  <c:v>1.1438212892340288E-2</c:v>
                </c:pt>
                <c:pt idx="211">
                  <c:v>-7.1042162207669878E-4</c:v>
                </c:pt>
                <c:pt idx="212">
                  <c:v>-1.0442723007167275E-2</c:v>
                </c:pt>
                <c:pt idx="213">
                  <c:v>-4.305252514501616E-2</c:v>
                </c:pt>
                <c:pt idx="214">
                  <c:v>-1.6160605049493907E-2</c:v>
                </c:pt>
                <c:pt idx="215">
                  <c:v>7.325593226087143E-3</c:v>
                </c:pt>
                <c:pt idx="216">
                  <c:v>-3.3954323550866951E-2</c:v>
                </c:pt>
                <c:pt idx="217">
                  <c:v>-3.0640280206088558E-2</c:v>
                </c:pt>
                <c:pt idx="218">
                  <c:v>6.1659595886964548E-3</c:v>
                </c:pt>
                <c:pt idx="219">
                  <c:v>9.189282545127438E-3</c:v>
                </c:pt>
                <c:pt idx="220">
                  <c:v>5.6887923708809959E-3</c:v>
                </c:pt>
                <c:pt idx="221">
                  <c:v>-1.2328365215350306E-2</c:v>
                </c:pt>
                <c:pt idx="222">
                  <c:v>-3.2194820549076485E-2</c:v>
                </c:pt>
                <c:pt idx="223">
                  <c:v>-5.313689379987719E-2</c:v>
                </c:pt>
                <c:pt idx="224">
                  <c:v>-5.6079977179015654E-3</c:v>
                </c:pt>
                <c:pt idx="225">
                  <c:v>-1.423271764713548E-2</c:v>
                </c:pt>
                <c:pt idx="226">
                  <c:v>-0.10571046853091347</c:v>
                </c:pt>
                <c:pt idx="227">
                  <c:v>1.7993831954028035E-2</c:v>
                </c:pt>
                <c:pt idx="228">
                  <c:v>-3.4363512197957045E-2</c:v>
                </c:pt>
                <c:pt idx="229">
                  <c:v>3.2825243010623159E-2</c:v>
                </c:pt>
                <c:pt idx="230">
                  <c:v>-2.5896167658563913E-2</c:v>
                </c:pt>
                <c:pt idx="231">
                  <c:v>3.2410038586940207E-2</c:v>
                </c:pt>
                <c:pt idx="232">
                  <c:v>-1.8137304611105451E-2</c:v>
                </c:pt>
                <c:pt idx="233">
                  <c:v>-4.6675125780131894E-2</c:v>
                </c:pt>
                <c:pt idx="234">
                  <c:v>7.0890758123302505E-2</c:v>
                </c:pt>
                <c:pt idx="235">
                  <c:v>4.5292944474954355E-2</c:v>
                </c:pt>
                <c:pt idx="236">
                  <c:v>1.6819212476496072E-2</c:v>
                </c:pt>
                <c:pt idx="237">
                  <c:v>-3.50808014195488E-2</c:v>
                </c:pt>
                <c:pt idx="238">
                  <c:v>2.1073917240310353E-2</c:v>
                </c:pt>
                <c:pt idx="239">
                  <c:v>2.2929892354402442E-2</c:v>
                </c:pt>
                <c:pt idx="240">
                  <c:v>-3.8072624002482444E-2</c:v>
                </c:pt>
                <c:pt idx="241">
                  <c:v>8.4152062777442024E-4</c:v>
                </c:pt>
                <c:pt idx="242">
                  <c:v>-1.5835312747426857E-2</c:v>
                </c:pt>
                <c:pt idx="243">
                  <c:v>4.0324934678447166E-2</c:v>
                </c:pt>
                <c:pt idx="244">
                  <c:v>3.3957693176296606E-2</c:v>
                </c:pt>
                <c:pt idx="245">
                  <c:v>-7.5057087070191739E-3</c:v>
                </c:pt>
                <c:pt idx="246">
                  <c:v>-5.0016338670632406E-4</c:v>
                </c:pt>
                <c:pt idx="247">
                  <c:v>2.4740452107075133E-2</c:v>
                </c:pt>
                <c:pt idx="248">
                  <c:v>-3.5967288259193674E-2</c:v>
                </c:pt>
                <c:pt idx="249">
                  <c:v>2.1545319465082094E-3</c:v>
                </c:pt>
                <c:pt idx="250">
                  <c:v>3.4209692746278109E-2</c:v>
                </c:pt>
                <c:pt idx="251">
                  <c:v>4.3139682643120901E-3</c:v>
                </c:pt>
                <c:pt idx="252">
                  <c:v>-3.0963488778006337E-2</c:v>
                </c:pt>
                <c:pt idx="253">
                  <c:v>2.2886604841139684E-2</c:v>
                </c:pt>
                <c:pt idx="254">
                  <c:v>9.3347211039322281E-3</c:v>
                </c:pt>
                <c:pt idx="255">
                  <c:v>-1.8003878357081237E-2</c:v>
                </c:pt>
                <c:pt idx="256">
                  <c:v>1.6762101008499852E-2</c:v>
                </c:pt>
                <c:pt idx="257">
                  <c:v>1.883066690050731E-2</c:v>
                </c:pt>
                <c:pt idx="258">
                  <c:v>2.0631176283072934E-2</c:v>
                </c:pt>
                <c:pt idx="259">
                  <c:v>-1.4329797733718019E-2</c:v>
                </c:pt>
                <c:pt idx="260">
                  <c:v>-4.6079649158385742E-2</c:v>
                </c:pt>
                <c:pt idx="261">
                  <c:v>2.1903920383202363E-2</c:v>
                </c:pt>
                <c:pt idx="262">
                  <c:v>-1.090899634633136E-2</c:v>
                </c:pt>
                <c:pt idx="263">
                  <c:v>1.0740107795451504E-2</c:v>
                </c:pt>
                <c:pt idx="264">
                  <c:v>1.6550262072912224E-2</c:v>
                </c:pt>
                <c:pt idx="265">
                  <c:v>-4.2861072550362048E-3</c:v>
                </c:pt>
                <c:pt idx="266">
                  <c:v>8.6990600646325786E-3</c:v>
                </c:pt>
                <c:pt idx="267">
                  <c:v>-3.0184136608854526E-2</c:v>
                </c:pt>
                <c:pt idx="268">
                  <c:v>-3.0289497189092705E-2</c:v>
                </c:pt>
                <c:pt idx="269">
                  <c:v>1.1581285725895965E-2</c:v>
                </c:pt>
                <c:pt idx="270">
                  <c:v>4.8566569810259766E-2</c:v>
                </c:pt>
                <c:pt idx="271">
                  <c:v>-3.7544056801349216E-3</c:v>
                </c:pt>
                <c:pt idx="272">
                  <c:v>-2.4610967262285732E-3</c:v>
                </c:pt>
                <c:pt idx="273">
                  <c:v>-6.1036724833597538E-4</c:v>
                </c:pt>
                <c:pt idx="274">
                  <c:v>2.128589704851841E-2</c:v>
                </c:pt>
                <c:pt idx="275">
                  <c:v>1.1362205715724652E-2</c:v>
                </c:pt>
                <c:pt idx="276">
                  <c:v>1.0419195219867431E-2</c:v>
                </c:pt>
                <c:pt idx="277">
                  <c:v>2.1060866458460274E-2</c:v>
                </c:pt>
                <c:pt idx="278">
                  <c:v>-1.6783503661964995E-2</c:v>
                </c:pt>
                <c:pt idx="279">
                  <c:v>1.203858236795609E-2</c:v>
                </c:pt>
                <c:pt idx="280">
                  <c:v>1.0670676254107548E-2</c:v>
                </c:pt>
                <c:pt idx="281">
                  <c:v>2.5783152767279761E-2</c:v>
                </c:pt>
                <c:pt idx="282">
                  <c:v>-5.5439893330838253E-3</c:v>
                </c:pt>
                <c:pt idx="283">
                  <c:v>1.7659719608581089E-2</c:v>
                </c:pt>
                <c:pt idx="284">
                  <c:v>-7.4255566278148694E-3</c:v>
                </c:pt>
                <c:pt idx="285">
                  <c:v>-1.2202647788270109E-2</c:v>
                </c:pt>
                <c:pt idx="286">
                  <c:v>-2.5814816997702062E-3</c:v>
                </c:pt>
                <c:pt idx="287">
                  <c:v>-4.9198733100122904E-2</c:v>
                </c:pt>
                <c:pt idx="288">
                  <c:v>6.2148086460361366E-6</c:v>
                </c:pt>
                <c:pt idx="289">
                  <c:v>4.393842405861873E-3</c:v>
                </c:pt>
                <c:pt idx="290">
                  <c:v>3.4464835967180946E-2</c:v>
                </c:pt>
                <c:pt idx="291">
                  <c:v>3.4034357354771122E-3</c:v>
                </c:pt>
                <c:pt idx="292">
                  <c:v>-5.7226994450173228E-3</c:v>
                </c:pt>
                <c:pt idx="293">
                  <c:v>-6.127355464557881E-3</c:v>
                </c:pt>
                <c:pt idx="294">
                  <c:v>1.5473152722731878E-2</c:v>
                </c:pt>
                <c:pt idx="295">
                  <c:v>-2.4029322307765315E-2</c:v>
                </c:pt>
                <c:pt idx="296">
                  <c:v>1.0986603039728258E-2</c:v>
                </c:pt>
                <c:pt idx="297">
                  <c:v>-1.9868028128311064E-3</c:v>
                </c:pt>
                <c:pt idx="298">
                  <c:v>8.3672164376288813E-3</c:v>
                </c:pt>
                <c:pt idx="299">
                  <c:v>-4.2775182018868121E-3</c:v>
                </c:pt>
                <c:pt idx="300">
                  <c:v>6.4047873682691776E-3</c:v>
                </c:pt>
                <c:pt idx="301">
                  <c:v>1.7181679243480737E-2</c:v>
                </c:pt>
                <c:pt idx="302">
                  <c:v>-5.0240048831449013E-3</c:v>
                </c:pt>
                <c:pt idx="303">
                  <c:v>2.1011526255559691E-2</c:v>
                </c:pt>
                <c:pt idx="304">
                  <c:v>-6.0258365686818626E-3</c:v>
                </c:pt>
                <c:pt idx="305">
                  <c:v>-4.6034467726467337E-3</c:v>
                </c:pt>
                <c:pt idx="306">
                  <c:v>-8.5779519190905002E-3</c:v>
                </c:pt>
                <c:pt idx="307">
                  <c:v>8.1161946944352664E-3</c:v>
                </c:pt>
                <c:pt idx="308">
                  <c:v>1.8175763311950158E-2</c:v>
                </c:pt>
                <c:pt idx="309">
                  <c:v>-2.3698450132838187E-3</c:v>
                </c:pt>
                <c:pt idx="310">
                  <c:v>1.6823881283791559E-2</c:v>
                </c:pt>
                <c:pt idx="311">
                  <c:v>-7.5232627202533901E-3</c:v>
                </c:pt>
                <c:pt idx="312">
                  <c:v>8.8911686757288978E-3</c:v>
                </c:pt>
                <c:pt idx="313">
                  <c:v>8.1292545829448754E-3</c:v>
                </c:pt>
                <c:pt idx="314">
                  <c:v>-5.1273717596690823E-3</c:v>
                </c:pt>
                <c:pt idx="315">
                  <c:v>2.5121240966772419E-3</c:v>
                </c:pt>
                <c:pt idx="316">
                  <c:v>7.0230637413265171E-4</c:v>
                </c:pt>
                <c:pt idx="317">
                  <c:v>-1.7326371343551684E-2</c:v>
                </c:pt>
                <c:pt idx="318">
                  <c:v>5.753496663314709E-3</c:v>
                </c:pt>
                <c:pt idx="319">
                  <c:v>-3.4425754554595189E-3</c:v>
                </c:pt>
                <c:pt idx="320">
                  <c:v>3.6083796494227886E-3</c:v>
                </c:pt>
                <c:pt idx="321">
                  <c:v>-2.2890183916663802E-2</c:v>
                </c:pt>
                <c:pt idx="322">
                  <c:v>-7.516218290045844E-3</c:v>
                </c:pt>
                <c:pt idx="323">
                  <c:v>2.2824845520836402E-2</c:v>
                </c:pt>
                <c:pt idx="324">
                  <c:v>-6.9116771267579459E-3</c:v>
                </c:pt>
                <c:pt idx="325">
                  <c:v>6.4811878333573643E-3</c:v>
                </c:pt>
                <c:pt idx="326">
                  <c:v>-3.6379469375361125E-3</c:v>
                </c:pt>
                <c:pt idx="327">
                  <c:v>7.5899582552292296E-4</c:v>
                </c:pt>
                <c:pt idx="328">
                  <c:v>4.8550383232019382E-3</c:v>
                </c:pt>
                <c:pt idx="329">
                  <c:v>2.1367594673253564E-2</c:v>
                </c:pt>
                <c:pt idx="330">
                  <c:v>1.5171193765815194E-3</c:v>
                </c:pt>
                <c:pt idx="331">
                  <c:v>-1.2241544111482202E-3</c:v>
                </c:pt>
                <c:pt idx="332">
                  <c:v>-1.8244907096485286E-2</c:v>
                </c:pt>
                <c:pt idx="333">
                  <c:v>1.1019268042412454E-2</c:v>
                </c:pt>
                <c:pt idx="334">
                  <c:v>-7.5781069392680447E-3</c:v>
                </c:pt>
                <c:pt idx="335">
                  <c:v>8.6075143884688232E-3</c:v>
                </c:pt>
                <c:pt idx="336">
                  <c:v>-1.3130618958563319E-2</c:v>
                </c:pt>
                <c:pt idx="337">
                  <c:v>6.8495887392763723E-4</c:v>
                </c:pt>
                <c:pt idx="338">
                  <c:v>2.0118302692897834E-2</c:v>
                </c:pt>
                <c:pt idx="339">
                  <c:v>-1.1910087228808482E-3</c:v>
                </c:pt>
                <c:pt idx="340">
                  <c:v>6.7403024178875328E-3</c:v>
                </c:pt>
                <c:pt idx="341">
                  <c:v>-2.4133770039647881E-3</c:v>
                </c:pt>
                <c:pt idx="342">
                  <c:v>-9.6991588488102316E-3</c:v>
                </c:pt>
                <c:pt idx="343">
                  <c:v>-5.763915860337622E-3</c:v>
                </c:pt>
                <c:pt idx="344">
                  <c:v>1.7607128905697846E-3</c:v>
                </c:pt>
                <c:pt idx="345">
                  <c:v>7.5843204629712476E-3</c:v>
                </c:pt>
                <c:pt idx="346">
                  <c:v>-1.2479947948801366E-2</c:v>
                </c:pt>
                <c:pt idx="347">
                  <c:v>7.8381924446646861E-4</c:v>
                </c:pt>
                <c:pt idx="348">
                  <c:v>2.1152219933143764E-2</c:v>
                </c:pt>
                <c:pt idx="349">
                  <c:v>-9.2593621822305173E-3</c:v>
                </c:pt>
                <c:pt idx="350">
                  <c:v>1.6818130820150354E-2</c:v>
                </c:pt>
                <c:pt idx="351">
                  <c:v>-5.3680389279369837E-3</c:v>
                </c:pt>
                <c:pt idx="352">
                  <c:v>-7.7100146989481804E-4</c:v>
                </c:pt>
                <c:pt idx="353">
                  <c:v>6.8277952327557543E-4</c:v>
                </c:pt>
                <c:pt idx="354">
                  <c:v>8.9366446810044426E-3</c:v>
                </c:pt>
                <c:pt idx="355">
                  <c:v>1.0699362216846293E-2</c:v>
                </c:pt>
                <c:pt idx="356">
                  <c:v>-2.4534070262095626E-3</c:v>
                </c:pt>
                <c:pt idx="357">
                  <c:v>8.7798227675522835E-4</c:v>
                </c:pt>
                <c:pt idx="358">
                  <c:v>-3.5279182285764106E-2</c:v>
                </c:pt>
                <c:pt idx="359">
                  <c:v>6.3876291221670349E-3</c:v>
                </c:pt>
                <c:pt idx="360">
                  <c:v>7.6995600251414352E-3</c:v>
                </c:pt>
                <c:pt idx="361">
                  <c:v>-1.0096678621550037E-2</c:v>
                </c:pt>
                <c:pt idx="362">
                  <c:v>3.5780389421155999E-3</c:v>
                </c:pt>
                <c:pt idx="363">
                  <c:v>2.846059410158824E-2</c:v>
                </c:pt>
                <c:pt idx="364">
                  <c:v>1.0683294815330576E-3</c:v>
                </c:pt>
                <c:pt idx="365">
                  <c:v>-3.9202874877490024E-3</c:v>
                </c:pt>
                <c:pt idx="366">
                  <c:v>3.4984147808017526E-4</c:v>
                </c:pt>
                <c:pt idx="367">
                  <c:v>-8.9342309457716273E-3</c:v>
                </c:pt>
                <c:pt idx="368">
                  <c:v>1.4329902022947696E-2</c:v>
                </c:pt>
                <c:pt idx="369">
                  <c:v>-2.8809358149241862E-4</c:v>
                </c:pt>
                <c:pt idx="370">
                  <c:v>3.8061060816103273E-5</c:v>
                </c:pt>
                <c:pt idx="371">
                  <c:v>1.1852850664956143E-3</c:v>
                </c:pt>
                <c:pt idx="372">
                  <c:v>-7.2227652872822558E-4</c:v>
                </c:pt>
                <c:pt idx="373">
                  <c:v>8.3257702152636382E-3</c:v>
                </c:pt>
                <c:pt idx="374">
                  <c:v>-1.181961743892123E-2</c:v>
                </c:pt>
                <c:pt idx="375">
                  <c:v>4.0306306109758995E-3</c:v>
                </c:pt>
                <c:pt idx="376">
                  <c:v>-1.515604204579399E-2</c:v>
                </c:pt>
                <c:pt idx="377">
                  <c:v>1.2327973744449603E-2</c:v>
                </c:pt>
                <c:pt idx="378">
                  <c:v>3.4272326050236823E-3</c:v>
                </c:pt>
                <c:pt idx="379">
                  <c:v>0</c:v>
                </c:pt>
                <c:pt idx="380">
                  <c:v>-1.1332598461112349E-2</c:v>
                </c:pt>
                <c:pt idx="381">
                  <c:v>-2.4331033876708466E-3</c:v>
                </c:pt>
                <c:pt idx="382">
                  <c:v>2.0095909794141304E-3</c:v>
                </c:pt>
                <c:pt idx="383">
                  <c:v>-2.4687627064628539E-2</c:v>
                </c:pt>
                <c:pt idx="384">
                  <c:v>-6.1971481850806474E-3</c:v>
                </c:pt>
                <c:pt idx="385">
                  <c:v>-2.3440910198921722E-2</c:v>
                </c:pt>
                <c:pt idx="386">
                  <c:v>-3.8486991048727599E-3</c:v>
                </c:pt>
                <c:pt idx="387">
                  <c:v>9.2655722802044145E-4</c:v>
                </c:pt>
                <c:pt idx="388">
                  <c:v>1.7931789336407461E-2</c:v>
                </c:pt>
                <c:pt idx="389">
                  <c:v>1.3640887201015722E-2</c:v>
                </c:pt>
                <c:pt idx="390">
                  <c:v>1.3124411066033952E-2</c:v>
                </c:pt>
                <c:pt idx="391">
                  <c:v>1.4859122376122963E-2</c:v>
                </c:pt>
                <c:pt idx="392">
                  <c:v>-1.4762294137339025E-3</c:v>
                </c:pt>
                <c:pt idx="393">
                  <c:v>3.8043000351741137E-2</c:v>
                </c:pt>
                <c:pt idx="394">
                  <c:v>-1.6942511939176622E-3</c:v>
                </c:pt>
                <c:pt idx="395">
                  <c:v>9.2016080274086656E-3</c:v>
                </c:pt>
                <c:pt idx="396">
                  <c:v>-5.5074124095454901E-3</c:v>
                </c:pt>
                <c:pt idx="397">
                  <c:v>2.5840066370394748E-3</c:v>
                </c:pt>
                <c:pt idx="398">
                  <c:v>1.1152690665682856E-2</c:v>
                </c:pt>
                <c:pt idx="399">
                  <c:v>1.9494803123338558E-3</c:v>
                </c:pt>
                <c:pt idx="400">
                  <c:v>1.7167828529805808E-4</c:v>
                </c:pt>
                <c:pt idx="401">
                  <c:v>-3.7086547414083952E-3</c:v>
                </c:pt>
                <c:pt idx="402">
                  <c:v>5.7794716508300804E-3</c:v>
                </c:pt>
                <c:pt idx="403">
                  <c:v>-2.4396954014337339E-3</c:v>
                </c:pt>
                <c:pt idx="404">
                  <c:v>8.5181889612181046E-3</c:v>
                </c:pt>
                <c:pt idx="405">
                  <c:v>-3.4620822025240882E-3</c:v>
                </c:pt>
                <c:pt idx="406">
                  <c:v>2.7958559202247228E-4</c:v>
                </c:pt>
                <c:pt idx="407">
                  <c:v>2.6501446709834473E-3</c:v>
                </c:pt>
                <c:pt idx="408">
                  <c:v>-1.0092458275041405E-2</c:v>
                </c:pt>
                <c:pt idx="409">
                  <c:v>3.3688997361202566E-3</c:v>
                </c:pt>
                <c:pt idx="410">
                  <c:v>-2.6039501039500992E-3</c:v>
                </c:pt>
                <c:pt idx="411">
                  <c:v>-3.5487417860436718E-3</c:v>
                </c:pt>
                <c:pt idx="412">
                  <c:v>2.489305400119231E-3</c:v>
                </c:pt>
                <c:pt idx="413">
                  <c:v>-4.8671319916117114E-3</c:v>
                </c:pt>
                <c:pt idx="414">
                  <c:v>9.3782272057706239E-3</c:v>
                </c:pt>
                <c:pt idx="415">
                  <c:v>4.7779797455210218E-4</c:v>
                </c:pt>
                <c:pt idx="416">
                  <c:v>-1.0174312974325504E-2</c:v>
                </c:pt>
                <c:pt idx="417">
                  <c:v>-8.1811602563429744E-3</c:v>
                </c:pt>
                <c:pt idx="418">
                  <c:v>-3.0139275176866592E-4</c:v>
                </c:pt>
                <c:pt idx="419">
                  <c:v>-4.2842408695431349E-4</c:v>
                </c:pt>
                <c:pt idx="420">
                  <c:v>1.280531685222068E-3</c:v>
                </c:pt>
                <c:pt idx="421">
                  <c:v>-3.7415577140561696E-3</c:v>
                </c:pt>
                <c:pt idx="422">
                  <c:v>9.0177065320024897E-4</c:v>
                </c:pt>
                <c:pt idx="423">
                  <c:v>-2.2137072839820342E-2</c:v>
                </c:pt>
                <c:pt idx="424">
                  <c:v>9.8476513595395793E-3</c:v>
                </c:pt>
                <c:pt idx="425">
                  <c:v>2.5278004379374205E-3</c:v>
                </c:pt>
                <c:pt idx="426">
                  <c:v>9.8448064497133822E-3</c:v>
                </c:pt>
                <c:pt idx="427">
                  <c:v>3.541174100658317E-3</c:v>
                </c:pt>
                <c:pt idx="428">
                  <c:v>-9.6774534351789891E-3</c:v>
                </c:pt>
                <c:pt idx="429">
                  <c:v>1.1068201457268742E-2</c:v>
                </c:pt>
                <c:pt idx="430">
                  <c:v>-1.6565637381363658E-3</c:v>
                </c:pt>
                <c:pt idx="431">
                  <c:v>2.4910825164478085E-2</c:v>
                </c:pt>
                <c:pt idx="432">
                  <c:v>5.0941226817358591E-3</c:v>
                </c:pt>
                <c:pt idx="433">
                  <c:v>-4.0423316250890714E-3</c:v>
                </c:pt>
                <c:pt idx="434">
                  <c:v>8.8231203869192643E-3</c:v>
                </c:pt>
                <c:pt idx="435">
                  <c:v>1.8584513586096846E-3</c:v>
                </c:pt>
                <c:pt idx="436">
                  <c:v>5.075779967996105E-3</c:v>
                </c:pt>
                <c:pt idx="437">
                  <c:v>-8.8783198628956152E-3</c:v>
                </c:pt>
                <c:pt idx="438">
                  <c:v>3.9494349545457011E-3</c:v>
                </c:pt>
                <c:pt idx="439">
                  <c:v>-2.3338412070749806E-3</c:v>
                </c:pt>
                <c:pt idx="440">
                  <c:v>1.0480884643869542E-2</c:v>
                </c:pt>
                <c:pt idx="441">
                  <c:v>4.4935982652386059E-3</c:v>
                </c:pt>
                <c:pt idx="442">
                  <c:v>-5.1326952688625631E-4</c:v>
                </c:pt>
                <c:pt idx="443">
                  <c:v>-5.6287256323506044E-3</c:v>
                </c:pt>
                <c:pt idx="444">
                  <c:v>8.4048079552014304E-3</c:v>
                </c:pt>
                <c:pt idx="445">
                  <c:v>-7.762369079059697E-3</c:v>
                </c:pt>
                <c:pt idx="446">
                  <c:v>-2.4289039570893406E-3</c:v>
                </c:pt>
                <c:pt idx="447">
                  <c:v>-1.1469006797200023E-2</c:v>
                </c:pt>
                <c:pt idx="448">
                  <c:v>1.4891291519353025E-2</c:v>
                </c:pt>
                <c:pt idx="449">
                  <c:v>5.3999120239052612E-3</c:v>
                </c:pt>
                <c:pt idx="450">
                  <c:v>4.6065104677418959E-3</c:v>
                </c:pt>
                <c:pt idx="451">
                  <c:v>4.3451054989611972E-3</c:v>
                </c:pt>
                <c:pt idx="452">
                  <c:v>-8.4681981528462458E-3</c:v>
                </c:pt>
                <c:pt idx="453">
                  <c:v>6.6253129178521844E-3</c:v>
                </c:pt>
                <c:pt idx="454">
                  <c:v>-1.662904740027529E-3</c:v>
                </c:pt>
                <c:pt idx="455">
                  <c:v>-5.6522891771172777E-4</c:v>
                </c:pt>
                <c:pt idx="456">
                  <c:v>6.0108305055904185E-3</c:v>
                </c:pt>
                <c:pt idx="457">
                  <c:v>7.2883033924192146E-3</c:v>
                </c:pt>
                <c:pt idx="458">
                  <c:v>7.1911177841874159E-3</c:v>
                </c:pt>
                <c:pt idx="459">
                  <c:v>-5.9334667137422837E-4</c:v>
                </c:pt>
                <c:pt idx="460">
                  <c:v>-1.0210640458865468E-2</c:v>
                </c:pt>
                <c:pt idx="461">
                  <c:v>-7.187967837562067E-4</c:v>
                </c:pt>
                <c:pt idx="462">
                  <c:v>1.0497021048610774E-2</c:v>
                </c:pt>
                <c:pt idx="463">
                  <c:v>-2.9111867135991516E-3</c:v>
                </c:pt>
                <c:pt idx="464">
                  <c:v>-6.9964156294312456E-3</c:v>
                </c:pt>
                <c:pt idx="465">
                  <c:v>1.0124799809602235E-2</c:v>
                </c:pt>
                <c:pt idx="466">
                  <c:v>8.24641060252823E-4</c:v>
                </c:pt>
                <c:pt idx="467">
                  <c:v>-1.4237860054047943E-2</c:v>
                </c:pt>
                <c:pt idx="468">
                  <c:v>2.2274740036817741E-2</c:v>
                </c:pt>
                <c:pt idx="469">
                  <c:v>6.0496332744430182E-3</c:v>
                </c:pt>
                <c:pt idx="470">
                  <c:v>3.2315804750618214E-3</c:v>
                </c:pt>
                <c:pt idx="471">
                  <c:v>-4.1614828959678019E-3</c:v>
                </c:pt>
                <c:pt idx="472">
                  <c:v>-8.0284725080502269E-3</c:v>
                </c:pt>
                <c:pt idx="473">
                  <c:v>2.6618568074315129E-2</c:v>
                </c:pt>
                <c:pt idx="474">
                  <c:v>1.0341876277875518E-2</c:v>
                </c:pt>
                <c:pt idx="475">
                  <c:v>4.52267218862514E-3</c:v>
                </c:pt>
                <c:pt idx="476">
                  <c:v>1.4617280248868481E-2</c:v>
                </c:pt>
                <c:pt idx="477">
                  <c:v>1.5237848969829901E-3</c:v>
                </c:pt>
                <c:pt idx="478">
                  <c:v>-3.287289760991493E-3</c:v>
                </c:pt>
                <c:pt idx="479">
                  <c:v>8.4696761539991335E-3</c:v>
                </c:pt>
                <c:pt idx="480">
                  <c:v>-3.3392350949937827E-3</c:v>
                </c:pt>
                <c:pt idx="481">
                  <c:v>3.2813895050760999E-3</c:v>
                </c:pt>
                <c:pt idx="482">
                  <c:v>-4.9587383428364102E-3</c:v>
                </c:pt>
                <c:pt idx="483">
                  <c:v>2.5124701500107293E-3</c:v>
                </c:pt>
                <c:pt idx="484">
                  <c:v>-2.9936127065294869E-3</c:v>
                </c:pt>
                <c:pt idx="485">
                  <c:v>7.6010552921425105E-3</c:v>
                </c:pt>
                <c:pt idx="486">
                  <c:v>-5.2000366199762551E-3</c:v>
                </c:pt>
                <c:pt idx="487">
                  <c:v>1.1761241280300566E-2</c:v>
                </c:pt>
                <c:pt idx="488">
                  <c:v>-7.5450245588503479E-3</c:v>
                </c:pt>
                <c:pt idx="489">
                  <c:v>1.0631424106754078E-2</c:v>
                </c:pt>
                <c:pt idx="490">
                  <c:v>-5.6905518701736765E-3</c:v>
                </c:pt>
                <c:pt idx="491">
                  <c:v>4.4462482785038717E-3</c:v>
                </c:pt>
                <c:pt idx="492">
                  <c:v>1.2548748984159643E-2</c:v>
                </c:pt>
                <c:pt idx="493">
                  <c:v>-3.0938235623811439E-4</c:v>
                </c:pt>
                <c:pt idx="494">
                  <c:v>4.861945854787557E-3</c:v>
                </c:pt>
                <c:pt idx="495">
                  <c:v>4.4634886627387968E-3</c:v>
                </c:pt>
                <c:pt idx="496">
                  <c:v>-6.5188410949164914E-3</c:v>
                </c:pt>
                <c:pt idx="497">
                  <c:v>5.1347881899871713E-3</c:v>
                </c:pt>
                <c:pt idx="498">
                  <c:v>-8.4771783678428726E-3</c:v>
                </c:pt>
                <c:pt idx="499">
                  <c:v>6.651227919000505E-3</c:v>
                </c:pt>
                <c:pt idx="500">
                  <c:v>1.6727746123460743E-2</c:v>
                </c:pt>
                <c:pt idx="501">
                  <c:v>-1.0041657531243189E-2</c:v>
                </c:pt>
                <c:pt idx="502">
                  <c:v>-2.338323883770374E-2</c:v>
                </c:pt>
                <c:pt idx="503">
                  <c:v>1.0649443716238596E-2</c:v>
                </c:pt>
                <c:pt idx="504">
                  <c:v>1.8534391843072981E-3</c:v>
                </c:pt>
                <c:pt idx="505">
                  <c:v>3.8209655889123663E-3</c:v>
                </c:pt>
                <c:pt idx="506">
                  <c:v>1.5216760748790958E-3</c:v>
                </c:pt>
                <c:pt idx="507">
                  <c:v>8.2339731593862025E-3</c:v>
                </c:pt>
                <c:pt idx="508">
                  <c:v>-1.0424952714288303E-2</c:v>
                </c:pt>
                <c:pt idx="509">
                  <c:v>-2.8625655911576888E-3</c:v>
                </c:pt>
                <c:pt idx="510">
                  <c:v>-7.0851471668369262E-3</c:v>
                </c:pt>
                <c:pt idx="511">
                  <c:v>6.5718847822753808E-3</c:v>
                </c:pt>
                <c:pt idx="512">
                  <c:v>-1.6584587670674368E-2</c:v>
                </c:pt>
                <c:pt idx="513">
                  <c:v>2.7754741226111535E-2</c:v>
                </c:pt>
                <c:pt idx="514">
                  <c:v>-3.9370602396816903E-3</c:v>
                </c:pt>
                <c:pt idx="515">
                  <c:v>6.017955942508927E-3</c:v>
                </c:pt>
                <c:pt idx="516">
                  <c:v>2.1591678354785384E-3</c:v>
                </c:pt>
                <c:pt idx="517">
                  <c:v>-3.1456814760199729E-2</c:v>
                </c:pt>
                <c:pt idx="518">
                  <c:v>5.483735686674816E-3</c:v>
                </c:pt>
                <c:pt idx="519">
                  <c:v>1.9081598882939966E-2</c:v>
                </c:pt>
                <c:pt idx="520">
                  <c:v>-7.7762158122319774E-3</c:v>
                </c:pt>
                <c:pt idx="521">
                  <c:v>8.6441893830701867E-3</c:v>
                </c:pt>
                <c:pt idx="522">
                  <c:v>-2.1411934141744436E-2</c:v>
                </c:pt>
                <c:pt idx="523">
                  <c:v>1.7610639969838873E-2</c:v>
                </c:pt>
                <c:pt idx="524">
                  <c:v>2.4996875390573742E-4</c:v>
                </c:pt>
                <c:pt idx="525">
                  <c:v>1.8742971385729539E-3</c:v>
                </c:pt>
                <c:pt idx="526">
                  <c:v>-8.3294729715278611E-4</c:v>
                </c:pt>
                <c:pt idx="527">
                  <c:v>-7.1773427783003111E-3</c:v>
                </c:pt>
                <c:pt idx="528">
                  <c:v>7.8084658317878969E-3</c:v>
                </c:pt>
                <c:pt idx="529">
                  <c:v>4.8965007173216637E-3</c:v>
                </c:pt>
                <c:pt idx="530">
                  <c:v>-6.0209714247710785E-3</c:v>
                </c:pt>
                <c:pt idx="531">
                  <c:v>1.0107633359650788E-2</c:v>
                </c:pt>
                <c:pt idx="532">
                  <c:v>1.8856009856349802E-3</c:v>
                </c:pt>
                <c:pt idx="533">
                  <c:v>2.005465444287609E-3</c:v>
                </c:pt>
                <c:pt idx="534">
                  <c:v>-8.4456858820686339E-4</c:v>
                </c:pt>
                <c:pt idx="535">
                  <c:v>-1.6377348190346171E-3</c:v>
                </c:pt>
                <c:pt idx="536">
                  <c:v>3.1617799454075135E-3</c:v>
                </c:pt>
                <c:pt idx="537">
                  <c:v>-1.1385215923477921E-3</c:v>
                </c:pt>
                <c:pt idx="538">
                  <c:v>-1.9231700179113981E-3</c:v>
                </c:pt>
                <c:pt idx="539">
                  <c:v>4.7091608169599619E-3</c:v>
                </c:pt>
                <c:pt idx="540">
                  <c:v>2.6507504608092531E-3</c:v>
                </c:pt>
                <c:pt idx="541">
                  <c:v>-2.0003151481194888E-3</c:v>
                </c:pt>
                <c:pt idx="542">
                  <c:v>2.7806163845845479E-3</c:v>
                </c:pt>
                <c:pt idx="543">
                  <c:v>-5.9481895198148669E-3</c:v>
                </c:pt>
                <c:pt idx="544">
                  <c:v>-1.0907202977811592E-2</c:v>
                </c:pt>
                <c:pt idx="545">
                  <c:v>7.9403208156510665E-3</c:v>
                </c:pt>
                <c:pt idx="546">
                  <c:v>9.4003627745638946E-4</c:v>
                </c:pt>
                <c:pt idx="547">
                  <c:v>-1.1358024691358121E-2</c:v>
                </c:pt>
                <c:pt idx="548">
                  <c:v>1.2799700299700423E-2</c:v>
                </c:pt>
                <c:pt idx="549">
                  <c:v>-6.4290558094885417E-3</c:v>
                </c:pt>
                <c:pt idx="550">
                  <c:v>1.037520940992929E-2</c:v>
                </c:pt>
                <c:pt idx="551">
                  <c:v>-7.2902730562561203E-3</c:v>
                </c:pt>
                <c:pt idx="552">
                  <c:v>4.7544772063468571E-3</c:v>
                </c:pt>
                <c:pt idx="553">
                  <c:v>6.6142161670089423E-3</c:v>
                </c:pt>
                <c:pt idx="554">
                  <c:v>4.4300175191029556E-3</c:v>
                </c:pt>
                <c:pt idx="555">
                  <c:v>-4.5105194709166513E-3</c:v>
                </c:pt>
                <c:pt idx="556">
                  <c:v>1.6328046489273541E-2</c:v>
                </c:pt>
                <c:pt idx="557">
                  <c:v>-1.5532636593051846E-2</c:v>
                </c:pt>
                <c:pt idx="558">
                  <c:v>1.2921735940679732E-2</c:v>
                </c:pt>
                <c:pt idx="559">
                  <c:v>7.846417162097415E-3</c:v>
                </c:pt>
                <c:pt idx="560">
                  <c:v>4.9021914421254961E-3</c:v>
                </c:pt>
                <c:pt idx="561">
                  <c:v>3.043602262907679E-3</c:v>
                </c:pt>
                <c:pt idx="562">
                  <c:v>-5.028985630257248E-3</c:v>
                </c:pt>
                <c:pt idx="563">
                  <c:v>-2.4269670589337554E-3</c:v>
                </c:pt>
                <c:pt idx="564">
                  <c:v>-2.1951428082777554E-2</c:v>
                </c:pt>
                <c:pt idx="565">
                  <c:v>7.0296311192326539E-3</c:v>
                </c:pt>
                <c:pt idx="566">
                  <c:v>1.3383748491452255E-2</c:v>
                </c:pt>
                <c:pt idx="567">
                  <c:v>7.7022922672926823E-3</c:v>
                </c:pt>
                <c:pt idx="568">
                  <c:v>1.3747954173486151E-2</c:v>
                </c:pt>
                <c:pt idx="569">
                  <c:v>1.245444900594962E-3</c:v>
                </c:pt>
                <c:pt idx="570">
                  <c:v>-4.8960069691664871E-3</c:v>
                </c:pt>
                <c:pt idx="571">
                  <c:v>2.4916139513546354E-3</c:v>
                </c:pt>
                <c:pt idx="572">
                  <c:v>9.6561973894687919E-4</c:v>
                </c:pt>
                <c:pt idx="573">
                  <c:v>-5.9978441315499944E-3</c:v>
                </c:pt>
                <c:pt idx="574">
                  <c:v>4.966475237247291E-3</c:v>
                </c:pt>
                <c:pt idx="575">
                  <c:v>-6.3821032389173174E-4</c:v>
                </c:pt>
                <c:pt idx="576">
                  <c:v>5.4450578537397114E-3</c:v>
                </c:pt>
                <c:pt idx="577">
                  <c:v>2.4236346161879039E-4</c:v>
                </c:pt>
                <c:pt idx="578">
                  <c:v>-5.5228769091941283E-3</c:v>
                </c:pt>
                <c:pt idx="579">
                  <c:v>1.8063735580518814E-3</c:v>
                </c:pt>
                <c:pt idx="580">
                  <c:v>3.7655780875222506E-3</c:v>
                </c:pt>
                <c:pt idx="581">
                  <c:v>3.237611436496863E-3</c:v>
                </c:pt>
                <c:pt idx="582">
                  <c:v>1.6822889123004547E-3</c:v>
                </c:pt>
                <c:pt idx="583">
                  <c:v>6.2772029448801862E-4</c:v>
                </c:pt>
                <c:pt idx="584">
                  <c:v>-1.3913354161127269E-2</c:v>
                </c:pt>
                <c:pt idx="585">
                  <c:v>4.170967538075724E-3</c:v>
                </c:pt>
                <c:pt idx="586">
                  <c:v>-5.0682833707440594E-3</c:v>
                </c:pt>
                <c:pt idx="587">
                  <c:v>-1.7319102459759428E-2</c:v>
                </c:pt>
                <c:pt idx="588">
                  <c:v>1.2959704759043822E-2</c:v>
                </c:pt>
                <c:pt idx="589">
                  <c:v>4.6812116077103076E-3</c:v>
                </c:pt>
                <c:pt idx="590">
                  <c:v>-1.8974932006493642E-3</c:v>
                </c:pt>
                <c:pt idx="591">
                  <c:v>3.8486723981325582E-3</c:v>
                </c:pt>
                <c:pt idx="592">
                  <c:v>-1.8769779812807372E-3</c:v>
                </c:pt>
                <c:pt idx="593">
                  <c:v>6.0715942151201867E-4</c:v>
                </c:pt>
                <c:pt idx="594">
                  <c:v>-1.390562714378112E-4</c:v>
                </c:pt>
                <c:pt idx="595">
                  <c:v>-9.0862732372166098E-3</c:v>
                </c:pt>
                <c:pt idx="596">
                  <c:v>7.4088250930356503E-3</c:v>
                </c:pt>
                <c:pt idx="597">
                  <c:v>8.3295689142008043E-3</c:v>
                </c:pt>
                <c:pt idx="598">
                  <c:v>-7.8169485848266929E-3</c:v>
                </c:pt>
                <c:pt idx="599">
                  <c:v>1.0351390242770358E-2</c:v>
                </c:pt>
                <c:pt idx="600">
                  <c:v>-6.8163023230560435E-3</c:v>
                </c:pt>
                <c:pt idx="601">
                  <c:v>-1.29439767193454E-2</c:v>
                </c:pt>
                <c:pt idx="602">
                  <c:v>2.6542715451865311E-3</c:v>
                </c:pt>
                <c:pt idx="603">
                  <c:v>-1.5806984817645184E-3</c:v>
                </c:pt>
                <c:pt idx="604">
                  <c:v>-6.0987287576552991E-3</c:v>
                </c:pt>
                <c:pt idx="605">
                  <c:v>2.7533464078035043E-3</c:v>
                </c:pt>
                <c:pt idx="606">
                  <c:v>-7.2680066787088318E-3</c:v>
                </c:pt>
                <c:pt idx="607">
                  <c:v>8.2933648779439512E-3</c:v>
                </c:pt>
                <c:pt idx="608">
                  <c:v>-8.7370895423693456E-3</c:v>
                </c:pt>
                <c:pt idx="609">
                  <c:v>-2.1987906436272145E-2</c:v>
                </c:pt>
                <c:pt idx="610">
                  <c:v>1.0649252352076925E-3</c:v>
                </c:pt>
                <c:pt idx="611">
                  <c:v>1.0668694612463066E-2</c:v>
                </c:pt>
                <c:pt idx="612">
                  <c:v>1.6897549094230437E-2</c:v>
                </c:pt>
                <c:pt idx="613">
                  <c:v>-1.0577416595380675E-2</c:v>
                </c:pt>
                <c:pt idx="614">
                  <c:v>-4.0029914363648705E-3</c:v>
                </c:pt>
                <c:pt idx="615">
                  <c:v>-2.1696954440302008E-2</c:v>
                </c:pt>
                <c:pt idx="616">
                  <c:v>6.7878723347627795E-4</c:v>
                </c:pt>
                <c:pt idx="617">
                  <c:v>1.6093635698608561E-3</c:v>
                </c:pt>
                <c:pt idx="618">
                  <c:v>-2.2131923972414772E-3</c:v>
                </c:pt>
                <c:pt idx="619">
                  <c:v>-9.262791791249881E-3</c:v>
                </c:pt>
                <c:pt idx="620">
                  <c:v>9.6449200734339147E-3</c:v>
                </c:pt>
                <c:pt idx="621">
                  <c:v>-1.4981107306948696E-2</c:v>
                </c:pt>
                <c:pt idx="622">
                  <c:v>1.6514637155232114E-2</c:v>
                </c:pt>
                <c:pt idx="623">
                  <c:v>-7.7599723617422659E-3</c:v>
                </c:pt>
                <c:pt idx="624">
                  <c:v>-2.990777691476649E-3</c:v>
                </c:pt>
                <c:pt idx="625">
                  <c:v>7.830688778251476E-3</c:v>
                </c:pt>
                <c:pt idx="626">
                  <c:v>1.1523716020808258E-2</c:v>
                </c:pt>
                <c:pt idx="627">
                  <c:v>8.7046268033993575E-3</c:v>
                </c:pt>
                <c:pt idx="628">
                  <c:v>7.9285257121958393E-3</c:v>
                </c:pt>
                <c:pt idx="629">
                  <c:v>-1.4168588929494856E-3</c:v>
                </c:pt>
                <c:pt idx="630">
                  <c:v>6.4714279534541837E-3</c:v>
                </c:pt>
                <c:pt idx="631">
                  <c:v>-1.7621826996632706E-4</c:v>
                </c:pt>
                <c:pt idx="632">
                  <c:v>-4.7286405158513019E-4</c:v>
                </c:pt>
                <c:pt idx="633">
                  <c:v>1.0188589983441951E-2</c:v>
                </c:pt>
                <c:pt idx="634">
                  <c:v>-7.9656341002367279E-3</c:v>
                </c:pt>
                <c:pt idx="635">
                  <c:v>6.038289709157733E-3</c:v>
                </c:pt>
                <c:pt idx="636">
                  <c:v>-8.9710775531096944E-3</c:v>
                </c:pt>
                <c:pt idx="637">
                  <c:v>-4.2743320549078591E-3</c:v>
                </c:pt>
                <c:pt idx="638">
                  <c:v>-9.6790648614064577E-3</c:v>
                </c:pt>
                <c:pt idx="639">
                  <c:v>4.9806840255801604E-3</c:v>
                </c:pt>
                <c:pt idx="640">
                  <c:v>1.780858808300776E-4</c:v>
                </c:pt>
                <c:pt idx="641">
                  <c:v>6.5141770205891418E-3</c:v>
                </c:pt>
                <c:pt idx="642">
                  <c:v>5.3502008482657539E-3</c:v>
                </c:pt>
                <c:pt idx="643">
                  <c:v>-2.2188174604196751E-3</c:v>
                </c:pt>
                <c:pt idx="644">
                  <c:v>2.989375887134852E-3</c:v>
                </c:pt>
                <c:pt idx="645">
                  <c:v>-2.0284323605720858E-3</c:v>
                </c:pt>
                <c:pt idx="646">
                  <c:v>1.8477775103991983E-3</c:v>
                </c:pt>
                <c:pt idx="647">
                  <c:v>6.4510041090837184E-3</c:v>
                </c:pt>
                <c:pt idx="648">
                  <c:v>8.0930422849738674E-3</c:v>
                </c:pt>
                <c:pt idx="649">
                  <c:v>3.8132279270329038E-3</c:v>
                </c:pt>
                <c:pt idx="650">
                  <c:v>4.6999962096806068E-3</c:v>
                </c:pt>
                <c:pt idx="651">
                  <c:v>-6.4134002339013175E-4</c:v>
                </c:pt>
                <c:pt idx="652">
                  <c:v>-4.6390671532234159E-3</c:v>
                </c:pt>
                <c:pt idx="653">
                  <c:v>3.7083235006578444E-4</c:v>
                </c:pt>
                <c:pt idx="654">
                  <c:v>-2.2536563995416477E-3</c:v>
                </c:pt>
                <c:pt idx="655">
                  <c:v>-1.4464423681799657E-2</c:v>
                </c:pt>
                <c:pt idx="656">
                  <c:v>9.3817873375860728E-4</c:v>
                </c:pt>
                <c:pt idx="657">
                  <c:v>-3.8947143162844188E-4</c:v>
                </c:pt>
                <c:pt idx="658">
                  <c:v>-3.9994177060186209E-2</c:v>
                </c:pt>
                <c:pt idx="659">
                  <c:v>1.3419975202704576E-2</c:v>
                </c:pt>
                <c:pt idx="660">
                  <c:v>-1.3471110387410003E-2</c:v>
                </c:pt>
                <c:pt idx="661">
                  <c:v>2.188556694592398E-2</c:v>
                </c:pt>
                <c:pt idx="662">
                  <c:v>-1.2013690018858693E-2</c:v>
                </c:pt>
                <c:pt idx="663">
                  <c:v>-9.8842347119122882E-3</c:v>
                </c:pt>
                <c:pt idx="664">
                  <c:v>1.9947965709134683E-2</c:v>
                </c:pt>
                <c:pt idx="665">
                  <c:v>2.157923982621086E-2</c:v>
                </c:pt>
                <c:pt idx="666">
                  <c:v>-3.5548322162022089E-3</c:v>
                </c:pt>
                <c:pt idx="667">
                  <c:v>-1.1433238056350859E-3</c:v>
                </c:pt>
                <c:pt idx="668">
                  <c:v>-3.5113538076242228E-3</c:v>
                </c:pt>
                <c:pt idx="669">
                  <c:v>-2.3232414832472306E-3</c:v>
                </c:pt>
                <c:pt idx="670">
                  <c:v>-1.037937974765729E-2</c:v>
                </c:pt>
                <c:pt idx="671">
                  <c:v>3.1009854048120586E-3</c:v>
                </c:pt>
                <c:pt idx="672">
                  <c:v>7.6609140774202139E-3</c:v>
                </c:pt>
                <c:pt idx="673">
                  <c:v>-2.2111352946522231E-3</c:v>
                </c:pt>
                <c:pt idx="674">
                  <c:v>-8.760061060227706E-3</c:v>
                </c:pt>
                <c:pt idx="675">
                  <c:v>1.4787463031342502E-2</c:v>
                </c:pt>
                <c:pt idx="676">
                  <c:v>6.5918810788438828E-3</c:v>
                </c:pt>
                <c:pt idx="677">
                  <c:v>2.1766225088979473E-2</c:v>
                </c:pt>
                <c:pt idx="678">
                  <c:v>8.794322673675305E-3</c:v>
                </c:pt>
                <c:pt idx="679">
                  <c:v>5.7591383730640497E-3</c:v>
                </c:pt>
                <c:pt idx="680">
                  <c:v>-6.486343561373242E-4</c:v>
                </c:pt>
                <c:pt idx="681">
                  <c:v>3.4313117532759819E-4</c:v>
                </c:pt>
                <c:pt idx="682">
                  <c:v>1.0108565831725043E-2</c:v>
                </c:pt>
                <c:pt idx="683">
                  <c:v>4.901419284098216E-3</c:v>
                </c:pt>
                <c:pt idx="684">
                  <c:v>-5.439362910547774E-3</c:v>
                </c:pt>
                <c:pt idx="685">
                  <c:v>-3.6875565434888478E-2</c:v>
                </c:pt>
                <c:pt idx="686">
                  <c:v>1.1246509374216351E-2</c:v>
                </c:pt>
                <c:pt idx="687">
                  <c:v>8.4020191745929427E-3</c:v>
                </c:pt>
                <c:pt idx="688">
                  <c:v>-5.0850707324994371E-4</c:v>
                </c:pt>
                <c:pt idx="689">
                  <c:v>-1.6543228410815892E-2</c:v>
                </c:pt>
                <c:pt idx="690">
                  <c:v>2.0480941699281799E-3</c:v>
                </c:pt>
                <c:pt idx="691">
                  <c:v>-1.7062188970513436E-2</c:v>
                </c:pt>
                <c:pt idx="692">
                  <c:v>4.3740313414843525E-3</c:v>
                </c:pt>
                <c:pt idx="693">
                  <c:v>9.2371922364721994E-3</c:v>
                </c:pt>
                <c:pt idx="694">
                  <c:v>-1.7179795371436209E-2</c:v>
                </c:pt>
                <c:pt idx="695">
                  <c:v>-3.8922931989663262E-2</c:v>
                </c:pt>
                <c:pt idx="696">
                  <c:v>7.0728735291076036E-3</c:v>
                </c:pt>
                <c:pt idx="697">
                  <c:v>2.0712410479881562E-2</c:v>
                </c:pt>
                <c:pt idx="698">
                  <c:v>-6.9944140920604149E-3</c:v>
                </c:pt>
                <c:pt idx="699">
                  <c:v>-1.4536676475251208E-3</c:v>
                </c:pt>
                <c:pt idx="700">
                  <c:v>1.0296362304902766E-2</c:v>
                </c:pt>
                <c:pt idx="701">
                  <c:v>1.0060432458867487E-2</c:v>
                </c:pt>
                <c:pt idx="702">
                  <c:v>4.8763617499568571E-3</c:v>
                </c:pt>
                <c:pt idx="703">
                  <c:v>-2.013783727973566E-2</c:v>
                </c:pt>
                <c:pt idx="704">
                  <c:v>-1.0260485496142941E-2</c:v>
                </c:pt>
                <c:pt idx="705">
                  <c:v>1.0797143237368446E-2</c:v>
                </c:pt>
                <c:pt idx="706">
                  <c:v>-1.860759049257356E-3</c:v>
                </c:pt>
                <c:pt idx="707">
                  <c:v>1.7033063665142359E-2</c:v>
                </c:pt>
                <c:pt idx="708">
                  <c:v>4.8419032138147526E-4</c:v>
                </c:pt>
                <c:pt idx="709">
                  <c:v>-8.8538020792824634E-3</c:v>
                </c:pt>
                <c:pt idx="710">
                  <c:v>-2.3018872859964245E-2</c:v>
                </c:pt>
                <c:pt idx="711">
                  <c:v>1.8335809939445932E-2</c:v>
                </c:pt>
                <c:pt idx="712">
                  <c:v>-8.1724406895524616E-3</c:v>
                </c:pt>
                <c:pt idx="713">
                  <c:v>-1.513645340437648E-2</c:v>
                </c:pt>
                <c:pt idx="714">
                  <c:v>-1.4099544669492986E-2</c:v>
                </c:pt>
                <c:pt idx="715">
                  <c:v>-1.7481753817592607E-2</c:v>
                </c:pt>
                <c:pt idx="716">
                  <c:v>-6.3909600333446445E-4</c:v>
                </c:pt>
                <c:pt idx="717">
                  <c:v>-7.3635723289092606E-3</c:v>
                </c:pt>
                <c:pt idx="718">
                  <c:v>-2.9864194245645601E-2</c:v>
                </c:pt>
                <c:pt idx="719">
                  <c:v>3.0538098033743029E-2</c:v>
                </c:pt>
                <c:pt idx="720">
                  <c:v>-3.478837461242397E-3</c:v>
                </c:pt>
                <c:pt idx="721">
                  <c:v>-2.3026423688070365E-2</c:v>
                </c:pt>
                <c:pt idx="722">
                  <c:v>5.5637359527659748E-3</c:v>
                </c:pt>
                <c:pt idx="723">
                  <c:v>-2.290451364874339E-2</c:v>
                </c:pt>
                <c:pt idx="724">
                  <c:v>-3.073941547759115E-2</c:v>
                </c:pt>
                <c:pt idx="725">
                  <c:v>-2.6138984860541994E-3</c:v>
                </c:pt>
                <c:pt idx="726">
                  <c:v>-4.196227939505616E-3</c:v>
                </c:pt>
                <c:pt idx="727">
                  <c:v>3.528325997444267E-2</c:v>
                </c:pt>
                <c:pt idx="728">
                  <c:v>-1.3224792076879234E-3</c:v>
                </c:pt>
                <c:pt idx="729">
                  <c:v>1.5635728719125865E-2</c:v>
                </c:pt>
                <c:pt idx="730">
                  <c:v>1.2381688236430302E-2</c:v>
                </c:pt>
                <c:pt idx="731">
                  <c:v>-5.4187098128256122E-3</c:v>
                </c:pt>
                <c:pt idx="732">
                  <c:v>3.936060007289896E-2</c:v>
                </c:pt>
                <c:pt idx="733">
                  <c:v>-3.7606995362573382E-3</c:v>
                </c:pt>
                <c:pt idx="734">
                  <c:v>9.1848077813802345E-3</c:v>
                </c:pt>
                <c:pt idx="735">
                  <c:v>1.0188954622436146E-3</c:v>
                </c:pt>
                <c:pt idx="736">
                  <c:v>7.9319593773641967E-4</c:v>
                </c:pt>
                <c:pt idx="737">
                  <c:v>-1.243368548364944E-2</c:v>
                </c:pt>
                <c:pt idx="738">
                  <c:v>-9.9645580894769156E-3</c:v>
                </c:pt>
                <c:pt idx="739">
                  <c:v>-1.2951231397833281E-2</c:v>
                </c:pt>
                <c:pt idx="740">
                  <c:v>8.7395324990979691E-3</c:v>
                </c:pt>
                <c:pt idx="741">
                  <c:v>1.3859280070402449E-2</c:v>
                </c:pt>
                <c:pt idx="742">
                  <c:v>-1.1177229643795396E-2</c:v>
                </c:pt>
                <c:pt idx="743">
                  <c:v>-1.6490635121813878E-2</c:v>
                </c:pt>
                <c:pt idx="744">
                  <c:v>1.1669697446985122E-2</c:v>
                </c:pt>
                <c:pt idx="745">
                  <c:v>7.9353846444174727E-3</c:v>
                </c:pt>
                <c:pt idx="746">
                  <c:v>-1.8348280316789016E-3</c:v>
                </c:pt>
                <c:pt idx="747">
                  <c:v>-1.4682160073528006E-2</c:v>
                </c:pt>
                <c:pt idx="748">
                  <c:v>3.2505080406051404E-3</c:v>
                </c:pt>
                <c:pt idx="749">
                  <c:v>1.1299595833096225E-2</c:v>
                </c:pt>
                <c:pt idx="750">
                  <c:v>-1.6018875535917035E-2</c:v>
                </c:pt>
                <c:pt idx="751">
                  <c:v>2.1404293253117837E-3</c:v>
                </c:pt>
              </c:numCache>
            </c:numRef>
          </c:xVal>
          <c:yVal>
            <c:numRef>
              <c:f>[1]Ark1!$E$3:$E$754</c:f>
              <c:numCache>
                <c:formatCode>General</c:formatCode>
                <c:ptCount val="752"/>
                <c:pt idx="0">
                  <c:v>8.9051477875590895E-3</c:v>
                </c:pt>
                <c:pt idx="1">
                  <c:v>3.6519653872267972E-2</c:v>
                </c:pt>
                <c:pt idx="2">
                  <c:v>-6.0765703613887894E-3</c:v>
                </c:pt>
                <c:pt idx="3">
                  <c:v>0</c:v>
                </c:pt>
                <c:pt idx="4">
                  <c:v>7.3336605202271076E-3</c:v>
                </c:pt>
                <c:pt idx="5">
                  <c:v>0</c:v>
                </c:pt>
                <c:pt idx="6">
                  <c:v>-8.4913277095687439E-3</c:v>
                </c:pt>
                <c:pt idx="7">
                  <c:v>-4.8997585219294317E-3</c:v>
                </c:pt>
                <c:pt idx="8">
                  <c:v>-3.6823318613412983E-3</c:v>
                </c:pt>
                <c:pt idx="9">
                  <c:v>-1.4826248265314751E-2</c:v>
                </c:pt>
                <c:pt idx="10">
                  <c:v>-9.6448232740652326E-3</c:v>
                </c:pt>
                <c:pt idx="11">
                  <c:v>-1.5965166908563259E-2</c:v>
                </c:pt>
                <c:pt idx="12">
                  <c:v>-1.1799410029498483E-2</c:v>
                </c:pt>
                <c:pt idx="13">
                  <c:v>-7.611940298507465E-2</c:v>
                </c:pt>
                <c:pt idx="14">
                  <c:v>6.4620355411954536E-3</c:v>
                </c:pt>
                <c:pt idx="15">
                  <c:v>-1.2841091492776841E-2</c:v>
                </c:pt>
                <c:pt idx="16">
                  <c:v>-1.788617886178864E-2</c:v>
                </c:pt>
                <c:pt idx="17">
                  <c:v>-6.1258278145695295E-2</c:v>
                </c:pt>
                <c:pt idx="18">
                  <c:v>3.1746031746031696E-2</c:v>
                </c:pt>
                <c:pt idx="19">
                  <c:v>-1.7094017094017337E-3</c:v>
                </c:pt>
                <c:pt idx="20">
                  <c:v>3.7671232876712375E-2</c:v>
                </c:pt>
                <c:pt idx="21">
                  <c:v>-2.475247524752475E-2</c:v>
                </c:pt>
                <c:pt idx="22">
                  <c:v>3.2148900169204714E-2</c:v>
                </c:pt>
                <c:pt idx="23">
                  <c:v>-6.5573770491803044E-3</c:v>
                </c:pt>
                <c:pt idx="24">
                  <c:v>1.6501650165016736E-3</c:v>
                </c:pt>
                <c:pt idx="25">
                  <c:v>-3.2948929159802775E-3</c:v>
                </c:pt>
                <c:pt idx="26">
                  <c:v>-4.9586776859503658E-3</c:v>
                </c:pt>
                <c:pt idx="27">
                  <c:v>1.4950166112956787E-2</c:v>
                </c:pt>
                <c:pt idx="28">
                  <c:v>1.6366612111293195E-3</c:v>
                </c:pt>
                <c:pt idx="29">
                  <c:v>-3.2679738562091968E-3</c:v>
                </c:pt>
                <c:pt idx="30">
                  <c:v>8.1967213114754103E-3</c:v>
                </c:pt>
                <c:pt idx="31">
                  <c:v>6.5040650406503831E-3</c:v>
                </c:pt>
                <c:pt idx="32">
                  <c:v>-3.2310177705976695E-3</c:v>
                </c:pt>
                <c:pt idx="33">
                  <c:v>-3.2414910858995596E-3</c:v>
                </c:pt>
                <c:pt idx="34">
                  <c:v>1.1382113821138257E-2</c:v>
                </c:pt>
                <c:pt idx="35">
                  <c:v>-1.607717041800643E-2</c:v>
                </c:pt>
                <c:pt idx="36">
                  <c:v>1.3071895424836555E-2</c:v>
                </c:pt>
                <c:pt idx="37">
                  <c:v>0</c:v>
                </c:pt>
                <c:pt idx="38">
                  <c:v>-9.6774193548387327E-3</c:v>
                </c:pt>
                <c:pt idx="39">
                  <c:v>9.7719869706840625E-3</c:v>
                </c:pt>
                <c:pt idx="40">
                  <c:v>0</c:v>
                </c:pt>
                <c:pt idx="41">
                  <c:v>4.0322580645161289E-2</c:v>
                </c:pt>
                <c:pt idx="42">
                  <c:v>-1.5503875968991367E-3</c:v>
                </c:pt>
                <c:pt idx="43">
                  <c:v>-2.9503105590062199E-2</c:v>
                </c:pt>
                <c:pt idx="44">
                  <c:v>-1.4399999999999977E-2</c:v>
                </c:pt>
                <c:pt idx="45">
                  <c:v>4.870129870129824E-3</c:v>
                </c:pt>
                <c:pt idx="46">
                  <c:v>1.6155088852988922E-3</c:v>
                </c:pt>
                <c:pt idx="47">
                  <c:v>-8.0645161290322578E-3</c:v>
                </c:pt>
                <c:pt idx="48">
                  <c:v>8.130081300813009E-3</c:v>
                </c:pt>
                <c:pt idx="49">
                  <c:v>4.8387096774193091E-3</c:v>
                </c:pt>
                <c:pt idx="50">
                  <c:v>-4.8154093097912869E-3</c:v>
                </c:pt>
                <c:pt idx="51">
                  <c:v>-3.2258064516129492E-3</c:v>
                </c:pt>
                <c:pt idx="52">
                  <c:v>3.2362459546926028E-3</c:v>
                </c:pt>
                <c:pt idx="53">
                  <c:v>-1.2903225806451568E-2</c:v>
                </c:pt>
                <c:pt idx="54">
                  <c:v>-4.9019607843137948E-3</c:v>
                </c:pt>
                <c:pt idx="55">
                  <c:v>3.2840722495895377E-3</c:v>
                </c:pt>
                <c:pt idx="56">
                  <c:v>6.5466448445171618E-3</c:v>
                </c:pt>
                <c:pt idx="57">
                  <c:v>-9.7560975609756323E-3</c:v>
                </c:pt>
                <c:pt idx="58">
                  <c:v>-9.8522167487684973E-3</c:v>
                </c:pt>
                <c:pt idx="59">
                  <c:v>-3.3167495854062312E-3</c:v>
                </c:pt>
                <c:pt idx="60">
                  <c:v>-3.327787021630663E-3</c:v>
                </c:pt>
                <c:pt idx="61">
                  <c:v>-2.3372287145242046E-2</c:v>
                </c:pt>
                <c:pt idx="62">
                  <c:v>1.7094017094017337E-3</c:v>
                </c:pt>
                <c:pt idx="63">
                  <c:v>-8.5324232081911266E-3</c:v>
                </c:pt>
                <c:pt idx="64">
                  <c:v>2.9259896729776174E-2</c:v>
                </c:pt>
                <c:pt idx="65">
                  <c:v>-8.3612040133779261E-3</c:v>
                </c:pt>
                <c:pt idx="66">
                  <c:v>-2.0236087689713252E-2</c:v>
                </c:pt>
                <c:pt idx="67">
                  <c:v>1.8932874354561126E-2</c:v>
                </c:pt>
                <c:pt idx="68">
                  <c:v>-5.067567567567639E-3</c:v>
                </c:pt>
                <c:pt idx="69">
                  <c:v>3.3955857385399467E-3</c:v>
                </c:pt>
                <c:pt idx="70">
                  <c:v>1.5228426395939063E-2</c:v>
                </c:pt>
                <c:pt idx="71">
                  <c:v>-8.3333333333333332E-3</c:v>
                </c:pt>
                <c:pt idx="72">
                  <c:v>5.0420168067226417E-3</c:v>
                </c:pt>
                <c:pt idx="73">
                  <c:v>-2.675585284280927E-2</c:v>
                </c:pt>
                <c:pt idx="74">
                  <c:v>1.3745704467353903E-2</c:v>
                </c:pt>
                <c:pt idx="75">
                  <c:v>0</c:v>
                </c:pt>
                <c:pt idx="76">
                  <c:v>8.4745762711864406E-3</c:v>
                </c:pt>
                <c:pt idx="77">
                  <c:v>-2.1848739495798273E-2</c:v>
                </c:pt>
                <c:pt idx="78">
                  <c:v>-1.7182130584192682E-3</c:v>
                </c:pt>
                <c:pt idx="79">
                  <c:v>-8.6058519793459545E-3</c:v>
                </c:pt>
                <c:pt idx="80">
                  <c:v>-3.4722222222222224E-2</c:v>
                </c:pt>
                <c:pt idx="81">
                  <c:v>1.7985611510791622E-3</c:v>
                </c:pt>
                <c:pt idx="82">
                  <c:v>4.1292639138240522E-2</c:v>
                </c:pt>
                <c:pt idx="83">
                  <c:v>-1.7241379310344827E-2</c:v>
                </c:pt>
                <c:pt idx="84">
                  <c:v>1.2280701754386015E-2</c:v>
                </c:pt>
                <c:pt idx="85">
                  <c:v>-3.4662045060659071E-3</c:v>
                </c:pt>
                <c:pt idx="86">
                  <c:v>-2.9565217391304396E-2</c:v>
                </c:pt>
                <c:pt idx="87">
                  <c:v>3.5842293906810548E-3</c:v>
                </c:pt>
                <c:pt idx="88">
                  <c:v>-3.3928571428571405E-2</c:v>
                </c:pt>
                <c:pt idx="89">
                  <c:v>1.2939001848428756E-2</c:v>
                </c:pt>
                <c:pt idx="90">
                  <c:v>-2.0072992700729823E-2</c:v>
                </c:pt>
                <c:pt idx="91">
                  <c:v>0</c:v>
                </c:pt>
                <c:pt idx="92">
                  <c:v>1.8621973929235439E-3</c:v>
                </c:pt>
                <c:pt idx="93">
                  <c:v>0</c:v>
                </c:pt>
                <c:pt idx="94">
                  <c:v>3.717472118959161E-3</c:v>
                </c:pt>
                <c:pt idx="95">
                  <c:v>-2.4074074074074022E-2</c:v>
                </c:pt>
                <c:pt idx="96">
                  <c:v>-3.4155597722960229E-2</c:v>
                </c:pt>
                <c:pt idx="97">
                  <c:v>2.5540275049115997E-2</c:v>
                </c:pt>
                <c:pt idx="98">
                  <c:v>3.8314176245209911E-3</c:v>
                </c:pt>
                <c:pt idx="99">
                  <c:v>-3.8167938931296897E-3</c:v>
                </c:pt>
                <c:pt idx="100">
                  <c:v>4.5977011494252845E-2</c:v>
                </c:pt>
                <c:pt idx="101">
                  <c:v>-9.1575091575091579E-3</c:v>
                </c:pt>
                <c:pt idx="102">
                  <c:v>-1.2939001848428888E-2</c:v>
                </c:pt>
                <c:pt idx="103">
                  <c:v>-1.8726591760299892E-3</c:v>
                </c:pt>
                <c:pt idx="104">
                  <c:v>1.8761726078799516E-3</c:v>
                </c:pt>
                <c:pt idx="105">
                  <c:v>5.6179775280899673E-3</c:v>
                </c:pt>
                <c:pt idx="106">
                  <c:v>1.303538175046547E-2</c:v>
                </c:pt>
                <c:pt idx="107">
                  <c:v>-3.676470588235216E-3</c:v>
                </c:pt>
                <c:pt idx="108">
                  <c:v>-1.2915129151291565E-2</c:v>
                </c:pt>
                <c:pt idx="109">
                  <c:v>-2.056074766355143E-2</c:v>
                </c:pt>
                <c:pt idx="110">
                  <c:v>-1.1450381679389341E-2</c:v>
                </c:pt>
                <c:pt idx="111">
                  <c:v>1.7374517374517486E-2</c:v>
                </c:pt>
                <c:pt idx="112">
                  <c:v>1.3282732447817755E-2</c:v>
                </c:pt>
                <c:pt idx="113">
                  <c:v>-1.8726591760299892E-3</c:v>
                </c:pt>
                <c:pt idx="114">
                  <c:v>-3.7523452157597701E-3</c:v>
                </c:pt>
                <c:pt idx="115">
                  <c:v>-1.5065913370998196E-2</c:v>
                </c:pt>
                <c:pt idx="116">
                  <c:v>-7.6481835564053266E-3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-3.8535645472060837E-3</c:v>
                </c:pt>
                <c:pt idx="121">
                  <c:v>9.6711798839458404E-3</c:v>
                </c:pt>
                <c:pt idx="122">
                  <c:v>-7.6628352490422545E-3</c:v>
                </c:pt>
                <c:pt idx="123">
                  <c:v>-9.6525096525096523E-3</c:v>
                </c:pt>
                <c:pt idx="124">
                  <c:v>3.8986354775829017E-3</c:v>
                </c:pt>
                <c:pt idx="125">
                  <c:v>7.7669902912621087E-3</c:v>
                </c:pt>
                <c:pt idx="126">
                  <c:v>1.9267822736031104E-3</c:v>
                </c:pt>
                <c:pt idx="127">
                  <c:v>1.1538461538461565E-2</c:v>
                </c:pt>
                <c:pt idx="128">
                  <c:v>1.3307984790874442E-2</c:v>
                </c:pt>
                <c:pt idx="129">
                  <c:v>1.6885553470919433E-2</c:v>
                </c:pt>
                <c:pt idx="130">
                  <c:v>-5.5350553505535841E-3</c:v>
                </c:pt>
                <c:pt idx="131">
                  <c:v>-7.4211502782931095E-3</c:v>
                </c:pt>
                <c:pt idx="132">
                  <c:v>0.1046728971962617</c:v>
                </c:pt>
                <c:pt idx="133">
                  <c:v>2.0304568527918711E-2</c:v>
                </c:pt>
                <c:pt idx="134">
                  <c:v>1.1608623548922104E-2</c:v>
                </c:pt>
                <c:pt idx="135">
                  <c:v>-3.6065573770491847E-2</c:v>
                </c:pt>
                <c:pt idx="136">
                  <c:v>-2.7210884353741402E-2</c:v>
                </c:pt>
                <c:pt idx="137">
                  <c:v>4.5454545454545352E-2</c:v>
                </c:pt>
                <c:pt idx="138">
                  <c:v>-1.3377926421404635E-2</c:v>
                </c:pt>
                <c:pt idx="139">
                  <c:v>2.2033898305084697E-2</c:v>
                </c:pt>
                <c:pt idx="140">
                  <c:v>3.3167495854063492E-3</c:v>
                </c:pt>
                <c:pt idx="141">
                  <c:v>3.3057851239669422E-2</c:v>
                </c:pt>
                <c:pt idx="142">
                  <c:v>-1.4399999999999977E-2</c:v>
                </c:pt>
                <c:pt idx="143">
                  <c:v>-1.6233766233766465E-3</c:v>
                </c:pt>
                <c:pt idx="144">
                  <c:v>3.2520325203252497E-3</c:v>
                </c:pt>
                <c:pt idx="145">
                  <c:v>6.4829821717990038E-3</c:v>
                </c:pt>
                <c:pt idx="146">
                  <c:v>-2.0933977455716655E-2</c:v>
                </c:pt>
                <c:pt idx="147">
                  <c:v>-1.8092105263157802E-2</c:v>
                </c:pt>
                <c:pt idx="148">
                  <c:v>4.1876046901172526E-2</c:v>
                </c:pt>
                <c:pt idx="149">
                  <c:v>-1.929260450160776E-2</c:v>
                </c:pt>
                <c:pt idx="150">
                  <c:v>0</c:v>
                </c:pt>
                <c:pt idx="151">
                  <c:v>1.3114754098360609E-2</c:v>
                </c:pt>
                <c:pt idx="152">
                  <c:v>1.6181229773463014E-3</c:v>
                </c:pt>
                <c:pt idx="153">
                  <c:v>3.2310177705977845E-3</c:v>
                </c:pt>
                <c:pt idx="154">
                  <c:v>-3.2206119162641357E-3</c:v>
                </c:pt>
                <c:pt idx="155">
                  <c:v>-9.6930533117932389E-3</c:v>
                </c:pt>
                <c:pt idx="156">
                  <c:v>-1.6313213703098583E-3</c:v>
                </c:pt>
                <c:pt idx="157">
                  <c:v>3.2679738562090806E-3</c:v>
                </c:pt>
                <c:pt idx="158">
                  <c:v>-3.2573289902279438E-3</c:v>
                </c:pt>
                <c:pt idx="159">
                  <c:v>1.1437908496731956E-2</c:v>
                </c:pt>
                <c:pt idx="160">
                  <c:v>-1.6155088852988692E-2</c:v>
                </c:pt>
                <c:pt idx="161">
                  <c:v>8.2101806239737278E-3</c:v>
                </c:pt>
                <c:pt idx="162">
                  <c:v>-6.5146579804560029E-3</c:v>
                </c:pt>
                <c:pt idx="163">
                  <c:v>-1.6393442622951052E-3</c:v>
                </c:pt>
                <c:pt idx="164">
                  <c:v>-1.4778325123152686E-2</c:v>
                </c:pt>
                <c:pt idx="165">
                  <c:v>6.6666666666666428E-3</c:v>
                </c:pt>
                <c:pt idx="166">
                  <c:v>-6.6225165562913673E-3</c:v>
                </c:pt>
                <c:pt idx="167">
                  <c:v>1.0000000000000024E-2</c:v>
                </c:pt>
                <c:pt idx="168">
                  <c:v>0</c:v>
                </c:pt>
                <c:pt idx="169">
                  <c:v>3.3003300330032301E-3</c:v>
                </c:pt>
                <c:pt idx="170">
                  <c:v>-9.8684210526314865E-3</c:v>
                </c:pt>
                <c:pt idx="171">
                  <c:v>-6.644518272425343E-3</c:v>
                </c:pt>
                <c:pt idx="172">
                  <c:v>-6.6889632107023176E-3</c:v>
                </c:pt>
                <c:pt idx="173">
                  <c:v>6.7340067340067103E-3</c:v>
                </c:pt>
                <c:pt idx="174">
                  <c:v>1.5050167224080363E-2</c:v>
                </c:pt>
                <c:pt idx="175">
                  <c:v>-1.9769357495881431E-2</c:v>
                </c:pt>
                <c:pt idx="176">
                  <c:v>1.5126050420168043E-2</c:v>
                </c:pt>
                <c:pt idx="177">
                  <c:v>-2.6490066225165587E-2</c:v>
                </c:pt>
                <c:pt idx="178">
                  <c:v>-1.0204081632652965E-2</c:v>
                </c:pt>
                <c:pt idx="179">
                  <c:v>8.5910652920962189E-3</c:v>
                </c:pt>
                <c:pt idx="180">
                  <c:v>1.8739352640545048E-2</c:v>
                </c:pt>
                <c:pt idx="181">
                  <c:v>-3.3444816053510994E-3</c:v>
                </c:pt>
                <c:pt idx="182">
                  <c:v>-1.6778523489933124E-3</c:v>
                </c:pt>
                <c:pt idx="183">
                  <c:v>-1.3445378151260456E-2</c:v>
                </c:pt>
                <c:pt idx="184">
                  <c:v>-1.873935264054517E-2</c:v>
                </c:pt>
                <c:pt idx="185">
                  <c:v>8.6805555555555559E-3</c:v>
                </c:pt>
                <c:pt idx="186">
                  <c:v>3.6144578313253038E-2</c:v>
                </c:pt>
                <c:pt idx="187">
                  <c:v>1.827242524916934E-2</c:v>
                </c:pt>
                <c:pt idx="188">
                  <c:v>-1.1419249592169589E-2</c:v>
                </c:pt>
                <c:pt idx="189">
                  <c:v>8.2508250825082501E-3</c:v>
                </c:pt>
                <c:pt idx="190">
                  <c:v>-2.2913256955810122E-2</c:v>
                </c:pt>
                <c:pt idx="191">
                  <c:v>0</c:v>
                </c:pt>
                <c:pt idx="192">
                  <c:v>-8.3752093802345051E-3</c:v>
                </c:pt>
                <c:pt idx="193">
                  <c:v>-5.067567567567639E-3</c:v>
                </c:pt>
                <c:pt idx="194">
                  <c:v>3.3955857385399467E-3</c:v>
                </c:pt>
                <c:pt idx="195">
                  <c:v>1.6920473773265892E-3</c:v>
                </c:pt>
                <c:pt idx="196">
                  <c:v>5.0675675675675193E-3</c:v>
                </c:pt>
                <c:pt idx="197">
                  <c:v>-8.4033613445378148E-3</c:v>
                </c:pt>
                <c:pt idx="198">
                  <c:v>-1.6949152542373122E-3</c:v>
                </c:pt>
                <c:pt idx="199">
                  <c:v>-1.6977928692699733E-3</c:v>
                </c:pt>
                <c:pt idx="200">
                  <c:v>3.4013605442177355E-3</c:v>
                </c:pt>
                <c:pt idx="201">
                  <c:v>-1.0169491525423752E-2</c:v>
                </c:pt>
                <c:pt idx="202">
                  <c:v>-1.7123287671233121E-3</c:v>
                </c:pt>
                <c:pt idx="203">
                  <c:v>6.8610634648371477E-3</c:v>
                </c:pt>
                <c:pt idx="204">
                  <c:v>5.1107325383304451E-3</c:v>
                </c:pt>
                <c:pt idx="205">
                  <c:v>-1.8644067796610195E-2</c:v>
                </c:pt>
                <c:pt idx="206">
                  <c:v>-3.4542314335059715E-3</c:v>
                </c:pt>
                <c:pt idx="207">
                  <c:v>2.2530329289428025E-2</c:v>
                </c:pt>
                <c:pt idx="208">
                  <c:v>-9.6610169491525469E-2</c:v>
                </c:pt>
                <c:pt idx="209">
                  <c:v>6.5666041275797379E-2</c:v>
                </c:pt>
                <c:pt idx="210">
                  <c:v>-1.2323943661971757E-2</c:v>
                </c:pt>
                <c:pt idx="211">
                  <c:v>-1.2477718360071352E-2</c:v>
                </c:pt>
                <c:pt idx="212">
                  <c:v>-7.2202166064981692E-3</c:v>
                </c:pt>
                <c:pt idx="213">
                  <c:v>-7.2727272727272467E-3</c:v>
                </c:pt>
                <c:pt idx="214">
                  <c:v>-7.3260073260073E-3</c:v>
                </c:pt>
                <c:pt idx="215">
                  <c:v>-2.2140221402214073E-2</c:v>
                </c:pt>
                <c:pt idx="216">
                  <c:v>-2.6415094339622615E-2</c:v>
                </c:pt>
                <c:pt idx="217">
                  <c:v>-5.5232558139534912E-2</c:v>
                </c:pt>
                <c:pt idx="218">
                  <c:v>0</c:v>
                </c:pt>
                <c:pt idx="219">
                  <c:v>1.1282051282051224E-2</c:v>
                </c:pt>
                <c:pt idx="220">
                  <c:v>-3.5496957403651115E-2</c:v>
                </c:pt>
                <c:pt idx="221">
                  <c:v>-3.5751840168243863E-2</c:v>
                </c:pt>
                <c:pt idx="222">
                  <c:v>-6.1068702290076424E-2</c:v>
                </c:pt>
                <c:pt idx="223">
                  <c:v>-4.64576074332162E-3</c:v>
                </c:pt>
                <c:pt idx="224">
                  <c:v>-2.1003500583430538E-2</c:v>
                </c:pt>
                <c:pt idx="225">
                  <c:v>-7.6281287246722354E-2</c:v>
                </c:pt>
                <c:pt idx="226">
                  <c:v>-8.6451612903225838E-2</c:v>
                </c:pt>
                <c:pt idx="227">
                  <c:v>-8.1920903954802227E-2</c:v>
                </c:pt>
                <c:pt idx="228">
                  <c:v>-4.6153846153846156E-2</c:v>
                </c:pt>
                <c:pt idx="229">
                  <c:v>-2.0967741935483824E-2</c:v>
                </c:pt>
                <c:pt idx="230">
                  <c:v>5.1070840197693479E-2</c:v>
                </c:pt>
                <c:pt idx="231">
                  <c:v>4.5454545454545546E-2</c:v>
                </c:pt>
                <c:pt idx="232">
                  <c:v>-8.5457271364317883E-2</c:v>
                </c:pt>
                <c:pt idx="233">
                  <c:v>4.9180327868851995E-3</c:v>
                </c:pt>
                <c:pt idx="234">
                  <c:v>0.1353996737357259</c:v>
                </c:pt>
                <c:pt idx="235">
                  <c:v>3.5919540229885062E-2</c:v>
                </c:pt>
                <c:pt idx="236">
                  <c:v>1.3869625520112141E-3</c:v>
                </c:pt>
                <c:pt idx="237">
                  <c:v>-1.8005540166204946E-2</c:v>
                </c:pt>
                <c:pt idx="238">
                  <c:v>0.10296191819464029</c:v>
                </c:pt>
                <c:pt idx="239">
                  <c:v>-7.5447570332480882E-2</c:v>
                </c:pt>
                <c:pt idx="240">
                  <c:v>-2.3513139695712351E-2</c:v>
                </c:pt>
                <c:pt idx="241">
                  <c:v>-2.1246458923512748E-2</c:v>
                </c:pt>
                <c:pt idx="242">
                  <c:v>3.1837916063675878E-2</c:v>
                </c:pt>
                <c:pt idx="243">
                  <c:v>9.8176718092567016E-3</c:v>
                </c:pt>
                <c:pt idx="244">
                  <c:v>0</c:v>
                </c:pt>
                <c:pt idx="245">
                  <c:v>0</c:v>
                </c:pt>
                <c:pt idx="246">
                  <c:v>-6.9444444444444441E-3</c:v>
                </c:pt>
                <c:pt idx="247">
                  <c:v>-3.4965034965034968E-2</c:v>
                </c:pt>
                <c:pt idx="248">
                  <c:v>-8.8405797101449302E-2</c:v>
                </c:pt>
                <c:pt idx="249">
                  <c:v>4.2925278219395797E-2</c:v>
                </c:pt>
                <c:pt idx="250">
                  <c:v>-9.1463414634145486E-3</c:v>
                </c:pt>
                <c:pt idx="251">
                  <c:v>-4.6153846153845716E-3</c:v>
                </c:pt>
                <c:pt idx="252">
                  <c:v>4.6367851622874361E-3</c:v>
                </c:pt>
                <c:pt idx="253">
                  <c:v>-4.6153846153845716E-3</c:v>
                </c:pt>
                <c:pt idx="254">
                  <c:v>-1.0819165378670831E-2</c:v>
                </c:pt>
                <c:pt idx="255">
                  <c:v>0</c:v>
                </c:pt>
                <c:pt idx="256">
                  <c:v>8.4375000000000089E-2</c:v>
                </c:pt>
                <c:pt idx="257">
                  <c:v>0.10951008645533132</c:v>
                </c:pt>
                <c:pt idx="258">
                  <c:v>-1.2987012987012988E-2</c:v>
                </c:pt>
                <c:pt idx="259">
                  <c:v>-5.7894736842105339E-2</c:v>
                </c:pt>
                <c:pt idx="260">
                  <c:v>2.3743016759776577E-2</c:v>
                </c:pt>
                <c:pt idx="261">
                  <c:v>-2.0463847203274217E-2</c:v>
                </c:pt>
                <c:pt idx="262">
                  <c:v>-8.3565459610027062E-3</c:v>
                </c:pt>
                <c:pt idx="263">
                  <c:v>5.6179775280897678E-3</c:v>
                </c:pt>
                <c:pt idx="264">
                  <c:v>-3.7709497206703753E-2</c:v>
                </c:pt>
                <c:pt idx="265">
                  <c:v>7.2568940493468789E-3</c:v>
                </c:pt>
                <c:pt idx="266">
                  <c:v>-3.8904899135446723E-2</c:v>
                </c:pt>
                <c:pt idx="267">
                  <c:v>-2.3988005997001627E-2</c:v>
                </c:pt>
                <c:pt idx="268">
                  <c:v>4.6082949308757512E-3</c:v>
                </c:pt>
                <c:pt idx="269">
                  <c:v>3.0581039755351678E-2</c:v>
                </c:pt>
                <c:pt idx="270">
                  <c:v>2.8189910979228357E-2</c:v>
                </c:pt>
                <c:pt idx="271">
                  <c:v>1.0101010101010142E-2</c:v>
                </c:pt>
                <c:pt idx="272">
                  <c:v>-7.1428571428571426E-3</c:v>
                </c:pt>
                <c:pt idx="273">
                  <c:v>1.2949640287769865E-2</c:v>
                </c:pt>
                <c:pt idx="274">
                  <c:v>3.1249999999999837E-2</c:v>
                </c:pt>
                <c:pt idx="275">
                  <c:v>2.4793388429752223E-2</c:v>
                </c:pt>
                <c:pt idx="276">
                  <c:v>-1.6129032258064554E-2</c:v>
                </c:pt>
                <c:pt idx="277">
                  <c:v>-4.7814207650273222E-2</c:v>
                </c:pt>
                <c:pt idx="278">
                  <c:v>7.1736011477761836E-3</c:v>
                </c:pt>
                <c:pt idx="279">
                  <c:v>2.279202279202271E-2</c:v>
                </c:pt>
                <c:pt idx="280">
                  <c:v>2.5069637883008318E-2</c:v>
                </c:pt>
                <c:pt idx="281">
                  <c:v>2.9891304347826129E-2</c:v>
                </c:pt>
                <c:pt idx="282">
                  <c:v>4.4854881266490843E-2</c:v>
                </c:pt>
                <c:pt idx="283">
                  <c:v>1.3888888888888817E-2</c:v>
                </c:pt>
                <c:pt idx="284">
                  <c:v>-2.9887920298879097E-2</c:v>
                </c:pt>
                <c:pt idx="285">
                  <c:v>-2.4390243902439095E-2</c:v>
                </c:pt>
                <c:pt idx="286">
                  <c:v>-4.6052631578947366E-2</c:v>
                </c:pt>
                <c:pt idx="287">
                  <c:v>1.3793103448275078E-3</c:v>
                </c:pt>
                <c:pt idx="288">
                  <c:v>6.8870523415977963E-3</c:v>
                </c:pt>
                <c:pt idx="289">
                  <c:v>6.8399452804377573E-3</c:v>
                </c:pt>
                <c:pt idx="290">
                  <c:v>-5.4347826086955367E-3</c:v>
                </c:pt>
                <c:pt idx="291">
                  <c:v>-4.0983606557376661E-3</c:v>
                </c:pt>
                <c:pt idx="292">
                  <c:v>-1.6460905349794275E-2</c:v>
                </c:pt>
                <c:pt idx="293">
                  <c:v>-1.3947001394700139E-2</c:v>
                </c:pt>
                <c:pt idx="294">
                  <c:v>-7.0721357850070717E-3</c:v>
                </c:pt>
                <c:pt idx="295">
                  <c:v>-9.9715099715100113E-3</c:v>
                </c:pt>
                <c:pt idx="296">
                  <c:v>-1.0071942446043206E-2</c:v>
                </c:pt>
                <c:pt idx="297">
                  <c:v>0</c:v>
                </c:pt>
                <c:pt idx="298">
                  <c:v>1.4534883720931473E-3</c:v>
                </c:pt>
                <c:pt idx="299">
                  <c:v>-5.805515239477586E-3</c:v>
                </c:pt>
                <c:pt idx="300">
                  <c:v>-2.9197080291971217E-3</c:v>
                </c:pt>
                <c:pt idx="301">
                  <c:v>-5.8565153733527303E-3</c:v>
                </c:pt>
                <c:pt idx="302">
                  <c:v>2.2091310751104563E-2</c:v>
                </c:pt>
                <c:pt idx="303">
                  <c:v>-1.873198847262264E-2</c:v>
                </c:pt>
                <c:pt idx="304">
                  <c:v>-4.4052863436122936E-3</c:v>
                </c:pt>
                <c:pt idx="305">
                  <c:v>1.1799410029498483E-2</c:v>
                </c:pt>
                <c:pt idx="306">
                  <c:v>2.0408163265306208E-2</c:v>
                </c:pt>
                <c:pt idx="307">
                  <c:v>2.8571428571428979E-3</c:v>
                </c:pt>
                <c:pt idx="308">
                  <c:v>-2.1367521367521368E-2</c:v>
                </c:pt>
                <c:pt idx="309">
                  <c:v>1.4556040756913292E-3</c:v>
                </c:pt>
                <c:pt idx="310">
                  <c:v>0</c:v>
                </c:pt>
                <c:pt idx="311">
                  <c:v>1.3081395348837293E-2</c:v>
                </c:pt>
                <c:pt idx="312">
                  <c:v>1.7216642754662882E-2</c:v>
                </c:pt>
                <c:pt idx="313">
                  <c:v>-8.4626234132582304E-3</c:v>
                </c:pt>
                <c:pt idx="314">
                  <c:v>1.4224751066857543E-3</c:v>
                </c:pt>
                <c:pt idx="315">
                  <c:v>7.102272727272727E-3</c:v>
                </c:pt>
                <c:pt idx="316">
                  <c:v>-4.231311706629215E-3</c:v>
                </c:pt>
                <c:pt idx="317">
                  <c:v>-3.5410764872521247E-2</c:v>
                </c:pt>
                <c:pt idx="318">
                  <c:v>5.8737151248165302E-3</c:v>
                </c:pt>
                <c:pt idx="319">
                  <c:v>8.7591240875911584E-3</c:v>
                </c:pt>
                <c:pt idx="320">
                  <c:v>-2.8943560057885479E-3</c:v>
                </c:pt>
                <c:pt idx="321">
                  <c:v>0</c:v>
                </c:pt>
                <c:pt idx="322">
                  <c:v>1.7416545718432343E-2</c:v>
                </c:pt>
                <c:pt idx="323">
                  <c:v>-1.1412268188302386E-2</c:v>
                </c:pt>
                <c:pt idx="324">
                  <c:v>-1.1544011544011504E-2</c:v>
                </c:pt>
                <c:pt idx="325">
                  <c:v>4.8175182481751781E-2</c:v>
                </c:pt>
                <c:pt idx="326">
                  <c:v>5.5710306406686035E-3</c:v>
                </c:pt>
                <c:pt idx="327">
                  <c:v>3.6011080332409892E-2</c:v>
                </c:pt>
                <c:pt idx="328">
                  <c:v>4.0106951871657377E-3</c:v>
                </c:pt>
                <c:pt idx="329">
                  <c:v>5.0599201065246492E-2</c:v>
                </c:pt>
                <c:pt idx="330">
                  <c:v>5.323193916349795E-2</c:v>
                </c:pt>
                <c:pt idx="331">
                  <c:v>4.2117930204572808E-2</c:v>
                </c:pt>
                <c:pt idx="332">
                  <c:v>7.0438799076212574E-2</c:v>
                </c:pt>
                <c:pt idx="333">
                  <c:v>-9.7087378640777315E-3</c:v>
                </c:pt>
                <c:pt idx="334">
                  <c:v>-9.8039215686273589E-3</c:v>
                </c:pt>
                <c:pt idx="335">
                  <c:v>-2.2002200220022313E-3</c:v>
                </c:pt>
                <c:pt idx="336">
                  <c:v>2.2050716648291382E-3</c:v>
                </c:pt>
                <c:pt idx="337">
                  <c:v>1.9801980198019771E-2</c:v>
                </c:pt>
                <c:pt idx="338">
                  <c:v>-1.0787486515642774E-3</c:v>
                </c:pt>
                <c:pt idx="339">
                  <c:v>-2.1598272138227716E-3</c:v>
                </c:pt>
                <c:pt idx="340">
                  <c:v>7.5757575757574519E-3</c:v>
                </c:pt>
                <c:pt idx="341">
                  <c:v>-4.5112781954887098E-2</c:v>
                </c:pt>
                <c:pt idx="342">
                  <c:v>-4.4994375703037118E-2</c:v>
                </c:pt>
                <c:pt idx="343">
                  <c:v>-3.5335689045937731E-3</c:v>
                </c:pt>
                <c:pt idx="344">
                  <c:v>-2.3640661938534282E-2</c:v>
                </c:pt>
                <c:pt idx="345">
                  <c:v>-7.2639225181597381E-3</c:v>
                </c:pt>
                <c:pt idx="346">
                  <c:v>-4.8780487804878743E-3</c:v>
                </c:pt>
                <c:pt idx="347">
                  <c:v>3.431372549019622E-2</c:v>
                </c:pt>
                <c:pt idx="348">
                  <c:v>-8.2938388625592753E-3</c:v>
                </c:pt>
                <c:pt idx="349">
                  <c:v>1.1947431302270011E-2</c:v>
                </c:pt>
                <c:pt idx="350">
                  <c:v>1.5348288075560769E-2</c:v>
                </c:pt>
                <c:pt idx="351">
                  <c:v>0</c:v>
                </c:pt>
                <c:pt idx="352">
                  <c:v>-1.3953488372093056E-2</c:v>
                </c:pt>
                <c:pt idx="353">
                  <c:v>5.89622641509434E-3</c:v>
                </c:pt>
                <c:pt idx="354">
                  <c:v>4.4548651817116029E-2</c:v>
                </c:pt>
                <c:pt idx="355">
                  <c:v>0</c:v>
                </c:pt>
                <c:pt idx="356">
                  <c:v>4.4893378226712197E-3</c:v>
                </c:pt>
                <c:pt idx="357">
                  <c:v>-3.575418994413411E-2</c:v>
                </c:pt>
                <c:pt idx="358">
                  <c:v>-1.3904982618771759E-2</c:v>
                </c:pt>
                <c:pt idx="359">
                  <c:v>1.1750881316099711E-3</c:v>
                </c:pt>
                <c:pt idx="360">
                  <c:v>-9.3896713615023129E-3</c:v>
                </c:pt>
                <c:pt idx="361">
                  <c:v>5.9241706161137437E-3</c:v>
                </c:pt>
                <c:pt idx="362">
                  <c:v>1.4134275618374423E-2</c:v>
                </c:pt>
                <c:pt idx="363">
                  <c:v>-2.3228803716607276E-3</c:v>
                </c:pt>
                <c:pt idx="364">
                  <c:v>1.3969732246798469E-2</c:v>
                </c:pt>
                <c:pt idx="365">
                  <c:v>-1.7221584385763492E-2</c:v>
                </c:pt>
                <c:pt idx="366">
                  <c:v>-1.8691588785046665E-2</c:v>
                </c:pt>
                <c:pt idx="367">
                  <c:v>2.857142857142864E-2</c:v>
                </c:pt>
                <c:pt idx="368">
                  <c:v>-9.2592592592593906E-3</c:v>
                </c:pt>
                <c:pt idx="369">
                  <c:v>1.8691588785046828E-2</c:v>
                </c:pt>
                <c:pt idx="370">
                  <c:v>4.5871559633026545E-3</c:v>
                </c:pt>
                <c:pt idx="371">
                  <c:v>-1.8264840182648338E-2</c:v>
                </c:pt>
                <c:pt idx="372">
                  <c:v>8.1395348837209631E-3</c:v>
                </c:pt>
                <c:pt idx="373">
                  <c:v>-1.4994232987312539E-2</c:v>
                </c:pt>
                <c:pt idx="374">
                  <c:v>2.6932084309133453E-2</c:v>
                </c:pt>
                <c:pt idx="375">
                  <c:v>-9.1220068415050985E-3</c:v>
                </c:pt>
                <c:pt idx="376">
                  <c:v>-1.2658227848101363E-2</c:v>
                </c:pt>
                <c:pt idx="377">
                  <c:v>4.6620046620047288E-3</c:v>
                </c:pt>
                <c:pt idx="378">
                  <c:v>-1.1600928074246928E-3</c:v>
                </c:pt>
                <c:pt idx="379">
                  <c:v>-3.3681765389082366E-2</c:v>
                </c:pt>
                <c:pt idx="380">
                  <c:v>3.2451923076923107E-2</c:v>
                </c:pt>
                <c:pt idx="381">
                  <c:v>-5.8207217694994174E-3</c:v>
                </c:pt>
                <c:pt idx="382">
                  <c:v>-2.9274004683840747E-2</c:v>
                </c:pt>
                <c:pt idx="383">
                  <c:v>2.0506634499396725E-2</c:v>
                </c:pt>
                <c:pt idx="384">
                  <c:v>-4.846335697399521E-2</c:v>
                </c:pt>
                <c:pt idx="385">
                  <c:v>8.6956521739130783E-3</c:v>
                </c:pt>
                <c:pt idx="386">
                  <c:v>-8.6206896551724484E-3</c:v>
                </c:pt>
                <c:pt idx="387">
                  <c:v>5.4658385093167776E-2</c:v>
                </c:pt>
                <c:pt idx="388">
                  <c:v>2.3557126030622922E-3</c:v>
                </c:pt>
                <c:pt idx="389">
                  <c:v>1.9976498237367836E-2</c:v>
                </c:pt>
                <c:pt idx="390">
                  <c:v>-1.1520737327188941E-2</c:v>
                </c:pt>
                <c:pt idx="391">
                  <c:v>1.6317016317016386E-2</c:v>
                </c:pt>
                <c:pt idx="392">
                  <c:v>9.1743119266054721E-3</c:v>
                </c:pt>
                <c:pt idx="393">
                  <c:v>-1.7045454545454544E-2</c:v>
                </c:pt>
                <c:pt idx="394">
                  <c:v>1.0404624277456713E-2</c:v>
                </c:pt>
                <c:pt idx="395">
                  <c:v>1.1441647597253354E-3</c:v>
                </c:pt>
                <c:pt idx="396">
                  <c:v>-1.0285714285714351E-2</c:v>
                </c:pt>
                <c:pt idx="397">
                  <c:v>8.0831408775981859E-3</c:v>
                </c:pt>
                <c:pt idx="398">
                  <c:v>8.0183276059565042E-3</c:v>
                </c:pt>
                <c:pt idx="399">
                  <c:v>1.1363636363635717E-3</c:v>
                </c:pt>
                <c:pt idx="400">
                  <c:v>-5.6753688989784343E-3</c:v>
                </c:pt>
                <c:pt idx="401">
                  <c:v>0</c:v>
                </c:pt>
                <c:pt idx="402">
                  <c:v>1.2557077625570874E-2</c:v>
                </c:pt>
                <c:pt idx="403">
                  <c:v>-1.014656144306658E-2</c:v>
                </c:pt>
                <c:pt idx="404">
                  <c:v>-1.1389521640090469E-3</c:v>
                </c:pt>
                <c:pt idx="405">
                  <c:v>-2.6225769669327218E-2</c:v>
                </c:pt>
                <c:pt idx="406">
                  <c:v>1.5222482435597155E-2</c:v>
                </c:pt>
                <c:pt idx="407">
                  <c:v>1.4994232987312539E-2</c:v>
                </c:pt>
                <c:pt idx="408">
                  <c:v>-1.8181818181818118E-2</c:v>
                </c:pt>
                <c:pt idx="409">
                  <c:v>-3.4722222222223534E-3</c:v>
                </c:pt>
                <c:pt idx="410">
                  <c:v>1.5098722415795719E-2</c:v>
                </c:pt>
                <c:pt idx="411">
                  <c:v>6.8649885583523373E-3</c:v>
                </c:pt>
                <c:pt idx="412">
                  <c:v>1.3636363636363669E-2</c:v>
                </c:pt>
                <c:pt idx="413">
                  <c:v>3.1390134529147948E-2</c:v>
                </c:pt>
                <c:pt idx="414">
                  <c:v>1.6304347826086956E-2</c:v>
                </c:pt>
                <c:pt idx="415">
                  <c:v>-5.2406417112299528E-2</c:v>
                </c:pt>
                <c:pt idx="416">
                  <c:v>-2.0316027088036086E-2</c:v>
                </c:pt>
                <c:pt idx="417">
                  <c:v>-1.497695852534559E-2</c:v>
                </c:pt>
                <c:pt idx="418">
                  <c:v>5.8479532163742687E-3</c:v>
                </c:pt>
                <c:pt idx="419">
                  <c:v>1.1627906976744186E-2</c:v>
                </c:pt>
                <c:pt idx="420">
                  <c:v>2.4137931034482692E-2</c:v>
                </c:pt>
                <c:pt idx="421">
                  <c:v>-1.0101010101010006E-2</c:v>
                </c:pt>
                <c:pt idx="422">
                  <c:v>-5.6689342403628117E-3</c:v>
                </c:pt>
                <c:pt idx="423">
                  <c:v>9.1220068415050985E-3</c:v>
                </c:pt>
                <c:pt idx="424">
                  <c:v>3.3898305084745441E-3</c:v>
                </c:pt>
                <c:pt idx="425">
                  <c:v>3.603603603603607E-2</c:v>
                </c:pt>
                <c:pt idx="426">
                  <c:v>2.1739130434782917E-3</c:v>
                </c:pt>
                <c:pt idx="427">
                  <c:v>-1.3015184381778773E-2</c:v>
                </c:pt>
                <c:pt idx="428">
                  <c:v>1.6483516483516484E-2</c:v>
                </c:pt>
                <c:pt idx="429">
                  <c:v>-2.2702702702702641E-2</c:v>
                </c:pt>
                <c:pt idx="430">
                  <c:v>1.991150442477873E-2</c:v>
                </c:pt>
                <c:pt idx="431">
                  <c:v>9.7613882863339628E-3</c:v>
                </c:pt>
                <c:pt idx="432">
                  <c:v>-2.0408163265306031E-2</c:v>
                </c:pt>
                <c:pt idx="433">
                  <c:v>1.7543859649122744E-2</c:v>
                </c:pt>
                <c:pt idx="434">
                  <c:v>1.7241379310344921E-2</c:v>
                </c:pt>
                <c:pt idx="435">
                  <c:v>-4.2372881355932802E-3</c:v>
                </c:pt>
                <c:pt idx="436">
                  <c:v>-6.3829787234041951E-3</c:v>
                </c:pt>
                <c:pt idx="437">
                  <c:v>0</c:v>
                </c:pt>
                <c:pt idx="438">
                  <c:v>1.1777301927194799E-2</c:v>
                </c:pt>
                <c:pt idx="439">
                  <c:v>-2.1164021164021465E-3</c:v>
                </c:pt>
                <c:pt idx="440">
                  <c:v>4.3478260869565306E-2</c:v>
                </c:pt>
                <c:pt idx="441">
                  <c:v>-2.0325203252032809E-3</c:v>
                </c:pt>
                <c:pt idx="442">
                  <c:v>-1.2219959266802473E-2</c:v>
                </c:pt>
                <c:pt idx="443">
                  <c:v>2.4742268041237171E-2</c:v>
                </c:pt>
                <c:pt idx="444">
                  <c:v>0</c:v>
                </c:pt>
                <c:pt idx="445">
                  <c:v>2.0120724346075316E-3</c:v>
                </c:pt>
                <c:pt idx="446">
                  <c:v>1.4056224899598452E-2</c:v>
                </c:pt>
                <c:pt idx="447">
                  <c:v>0</c:v>
                </c:pt>
                <c:pt idx="448">
                  <c:v>0</c:v>
                </c:pt>
                <c:pt idx="449">
                  <c:v>1.5841584158415786E-2</c:v>
                </c:pt>
                <c:pt idx="450">
                  <c:v>1.9493177387914509E-3</c:v>
                </c:pt>
                <c:pt idx="451">
                  <c:v>-1.3618677042801473E-2</c:v>
                </c:pt>
                <c:pt idx="452">
                  <c:v>1.5779092702169567E-2</c:v>
                </c:pt>
                <c:pt idx="453">
                  <c:v>1.9417475728155617E-3</c:v>
                </c:pt>
                <c:pt idx="454">
                  <c:v>-1.9379844961240585E-3</c:v>
                </c:pt>
                <c:pt idx="455">
                  <c:v>-5.8252427184465466E-3</c:v>
                </c:pt>
                <c:pt idx="456">
                  <c:v>-1.1718750000000028E-2</c:v>
                </c:pt>
                <c:pt idx="457">
                  <c:v>1.9762845849802372E-2</c:v>
                </c:pt>
                <c:pt idx="458">
                  <c:v>3.8759689922479791E-3</c:v>
                </c:pt>
                <c:pt idx="459">
                  <c:v>0</c:v>
                </c:pt>
                <c:pt idx="460">
                  <c:v>3.8610038610039162E-3</c:v>
                </c:pt>
                <c:pt idx="461">
                  <c:v>0</c:v>
                </c:pt>
                <c:pt idx="462">
                  <c:v>1.9230769230769505E-3</c:v>
                </c:pt>
                <c:pt idx="463">
                  <c:v>-6.1420345489443431E-2</c:v>
                </c:pt>
                <c:pt idx="464">
                  <c:v>-3.8854805725971345E-2</c:v>
                </c:pt>
                <c:pt idx="465">
                  <c:v>-1.5957446808510637E-2</c:v>
                </c:pt>
                <c:pt idx="466">
                  <c:v>5.4054054054054057E-3</c:v>
                </c:pt>
                <c:pt idx="467">
                  <c:v>1.1827956989247251E-2</c:v>
                </c:pt>
                <c:pt idx="468">
                  <c:v>-5.3134962805526037E-3</c:v>
                </c:pt>
                <c:pt idx="469">
                  <c:v>-1.1752136752136691E-2</c:v>
                </c:pt>
                <c:pt idx="470">
                  <c:v>-1.7297297297297235E-2</c:v>
                </c:pt>
                <c:pt idx="471">
                  <c:v>-1.7601760176017694E-2</c:v>
                </c:pt>
                <c:pt idx="472">
                  <c:v>7.838745800671924E-3</c:v>
                </c:pt>
                <c:pt idx="473">
                  <c:v>2.2222222222222223E-2</c:v>
                </c:pt>
                <c:pt idx="474">
                  <c:v>2.1739130434782917E-3</c:v>
                </c:pt>
                <c:pt idx="475">
                  <c:v>8.6767895878524636E-3</c:v>
                </c:pt>
                <c:pt idx="476">
                  <c:v>1.1827956989247251E-2</c:v>
                </c:pt>
                <c:pt idx="477">
                  <c:v>-2.1253985122210415E-2</c:v>
                </c:pt>
                <c:pt idx="478">
                  <c:v>-4.3431053203039248E-3</c:v>
                </c:pt>
                <c:pt idx="479">
                  <c:v>-1.0905125408942203E-2</c:v>
                </c:pt>
                <c:pt idx="480">
                  <c:v>1.7640573318632793E-2</c:v>
                </c:pt>
                <c:pt idx="481">
                  <c:v>5.4171180931744311E-3</c:v>
                </c:pt>
                <c:pt idx="482">
                  <c:v>-6.4655172413792495E-3</c:v>
                </c:pt>
                <c:pt idx="483">
                  <c:v>-7.5921908893709636E-3</c:v>
                </c:pt>
                <c:pt idx="484">
                  <c:v>6.5573770491802654E-3</c:v>
                </c:pt>
                <c:pt idx="485">
                  <c:v>1.1943539630836142E-2</c:v>
                </c:pt>
                <c:pt idx="486">
                  <c:v>5.9012875536480686E-2</c:v>
                </c:pt>
                <c:pt idx="487">
                  <c:v>-1.0131712259372698E-3</c:v>
                </c:pt>
                <c:pt idx="488">
                  <c:v>1.2170385395537555E-2</c:v>
                </c:pt>
                <c:pt idx="489">
                  <c:v>8.0160320641282281E-3</c:v>
                </c:pt>
                <c:pt idx="490">
                  <c:v>7.9522862823062767E-3</c:v>
                </c:pt>
                <c:pt idx="491">
                  <c:v>-1.972386587771231E-3</c:v>
                </c:pt>
                <c:pt idx="492">
                  <c:v>2.3715415019762761E-2</c:v>
                </c:pt>
                <c:pt idx="493">
                  <c:v>2.3166023166023224E-2</c:v>
                </c:pt>
                <c:pt idx="494">
                  <c:v>-1.8867924528302156E-3</c:v>
                </c:pt>
                <c:pt idx="495">
                  <c:v>2.6465028355387499E-2</c:v>
                </c:pt>
                <c:pt idx="496">
                  <c:v>-2.7624309392265196E-2</c:v>
                </c:pt>
                <c:pt idx="497">
                  <c:v>-1.5151515151515098E-2</c:v>
                </c:pt>
                <c:pt idx="498">
                  <c:v>3.269230769230775E-2</c:v>
                </c:pt>
                <c:pt idx="499">
                  <c:v>1.303538175046547E-2</c:v>
                </c:pt>
                <c:pt idx="500">
                  <c:v>-1.4705882352941124E-2</c:v>
                </c:pt>
                <c:pt idx="501">
                  <c:v>-7.4626865671641521E-3</c:v>
                </c:pt>
                <c:pt idx="502">
                  <c:v>-2.255639097744366E-2</c:v>
                </c:pt>
                <c:pt idx="503">
                  <c:v>1.7307692307692281E-2</c:v>
                </c:pt>
                <c:pt idx="504">
                  <c:v>7.5614366729678372E-3</c:v>
                </c:pt>
                <c:pt idx="505">
                  <c:v>2.2514071294559155E-2</c:v>
                </c:pt>
                <c:pt idx="506">
                  <c:v>-2.5688073394495387E-2</c:v>
                </c:pt>
                <c:pt idx="507">
                  <c:v>1.3182674199623271E-2</c:v>
                </c:pt>
                <c:pt idx="508">
                  <c:v>4.8327137546468432E-2</c:v>
                </c:pt>
                <c:pt idx="509">
                  <c:v>3.191489361702135E-2</c:v>
                </c:pt>
                <c:pt idx="510">
                  <c:v>-2.9209621993127197E-2</c:v>
                </c:pt>
                <c:pt idx="511">
                  <c:v>2.4778761061946878E-2</c:v>
                </c:pt>
                <c:pt idx="512">
                  <c:v>1.7271157167530225E-2</c:v>
                </c:pt>
                <c:pt idx="513">
                  <c:v>3.3955857385399467E-3</c:v>
                </c:pt>
                <c:pt idx="514">
                  <c:v>2.3688663282571888E-2</c:v>
                </c:pt>
                <c:pt idx="515">
                  <c:v>-4.9586776859503658E-3</c:v>
                </c:pt>
                <c:pt idx="516">
                  <c:v>-1.4950166112956905E-2</c:v>
                </c:pt>
                <c:pt idx="517">
                  <c:v>9.1062394603710045E-2</c:v>
                </c:pt>
                <c:pt idx="518">
                  <c:v>4.6367851622874361E-3</c:v>
                </c:pt>
                <c:pt idx="519">
                  <c:v>-6.1538461538462414E-3</c:v>
                </c:pt>
                <c:pt idx="520">
                  <c:v>2.0123839009288103E-2</c:v>
                </c:pt>
                <c:pt idx="521">
                  <c:v>-1.5174506828529366E-3</c:v>
                </c:pt>
                <c:pt idx="522">
                  <c:v>-1.5197568389057751E-2</c:v>
                </c:pt>
                <c:pt idx="523">
                  <c:v>1.54320987654321E-2</c:v>
                </c:pt>
                <c:pt idx="524">
                  <c:v>1.0638297872340469E-2</c:v>
                </c:pt>
                <c:pt idx="525">
                  <c:v>9.0225563909773574E-3</c:v>
                </c:pt>
                <c:pt idx="526">
                  <c:v>-4.4709388971683637E-3</c:v>
                </c:pt>
                <c:pt idx="527">
                  <c:v>7.4850299401197605E-3</c:v>
                </c:pt>
                <c:pt idx="528">
                  <c:v>0</c:v>
                </c:pt>
                <c:pt idx="529">
                  <c:v>2.080237741456175E-2</c:v>
                </c:pt>
                <c:pt idx="530">
                  <c:v>-2.9112081513828652E-3</c:v>
                </c:pt>
                <c:pt idx="531">
                  <c:v>-1.3138686131386945E-2</c:v>
                </c:pt>
                <c:pt idx="532">
                  <c:v>2.0710059171597718E-2</c:v>
                </c:pt>
                <c:pt idx="533">
                  <c:v>1.4492753623187582E-3</c:v>
                </c:pt>
                <c:pt idx="534">
                  <c:v>-7.2358900144717806E-3</c:v>
                </c:pt>
                <c:pt idx="535">
                  <c:v>-5.8309037900873394E-3</c:v>
                </c:pt>
                <c:pt idx="536">
                  <c:v>-5.8651026392962709E-3</c:v>
                </c:pt>
                <c:pt idx="537">
                  <c:v>-8.8495575221238104E-3</c:v>
                </c:pt>
                <c:pt idx="538">
                  <c:v>8.9285714285713431E-3</c:v>
                </c:pt>
                <c:pt idx="539">
                  <c:v>1.4749262536874414E-3</c:v>
                </c:pt>
                <c:pt idx="540">
                  <c:v>-1.0309278350515505E-2</c:v>
                </c:pt>
                <c:pt idx="541">
                  <c:v>-1.1904761904761862E-2</c:v>
                </c:pt>
                <c:pt idx="542">
                  <c:v>1.0542168674698623E-2</c:v>
                </c:pt>
                <c:pt idx="543">
                  <c:v>-8.9418777943367275E-3</c:v>
                </c:pt>
                <c:pt idx="544">
                  <c:v>-6.0150375939850478E-3</c:v>
                </c:pt>
                <c:pt idx="545">
                  <c:v>-1.5128593040846343E-3</c:v>
                </c:pt>
                <c:pt idx="546">
                  <c:v>3.0303030303030732E-3</c:v>
                </c:pt>
                <c:pt idx="547">
                  <c:v>2.1148036253776304E-2</c:v>
                </c:pt>
                <c:pt idx="548">
                  <c:v>1.1834319526627389E-2</c:v>
                </c:pt>
                <c:pt idx="549">
                  <c:v>2.9239766081869682E-3</c:v>
                </c:pt>
                <c:pt idx="550">
                  <c:v>0</c:v>
                </c:pt>
                <c:pt idx="551">
                  <c:v>7.28862973760933E-3</c:v>
                </c:pt>
                <c:pt idx="552">
                  <c:v>5.7887120115775069E-3</c:v>
                </c:pt>
                <c:pt idx="553">
                  <c:v>4.8920863309352601E-2</c:v>
                </c:pt>
                <c:pt idx="554">
                  <c:v>0</c:v>
                </c:pt>
                <c:pt idx="555">
                  <c:v>1.0973936899862785E-2</c:v>
                </c:pt>
                <c:pt idx="556">
                  <c:v>-8.1411126187246746E-3</c:v>
                </c:pt>
                <c:pt idx="557">
                  <c:v>6.8399452804377573E-3</c:v>
                </c:pt>
                <c:pt idx="558">
                  <c:v>1.6304347826086998E-2</c:v>
                </c:pt>
                <c:pt idx="559">
                  <c:v>6.6844919786096255E-3</c:v>
                </c:pt>
                <c:pt idx="560">
                  <c:v>1.3280212483399735E-2</c:v>
                </c:pt>
                <c:pt idx="561">
                  <c:v>-7.8636959370903588E-3</c:v>
                </c:pt>
                <c:pt idx="562">
                  <c:v>-1.3210039630118889E-2</c:v>
                </c:pt>
                <c:pt idx="563">
                  <c:v>-5.3547523427042261E-3</c:v>
                </c:pt>
                <c:pt idx="564">
                  <c:v>2.5572005383580159E-2</c:v>
                </c:pt>
                <c:pt idx="565">
                  <c:v>3.0183727034120696E-2</c:v>
                </c:pt>
                <c:pt idx="566">
                  <c:v>1.7834394904458671E-2</c:v>
                </c:pt>
                <c:pt idx="567">
                  <c:v>-2.5031289111389588E-3</c:v>
                </c:pt>
                <c:pt idx="568">
                  <c:v>2.0075282308657395E-2</c:v>
                </c:pt>
                <c:pt idx="569">
                  <c:v>-2.9520295202951925E-2</c:v>
                </c:pt>
                <c:pt idx="570">
                  <c:v>1.2674271229403589E-3</c:v>
                </c:pt>
                <c:pt idx="571">
                  <c:v>1.139240506329121E-2</c:v>
                </c:pt>
                <c:pt idx="572">
                  <c:v>-8.7609511889862671E-3</c:v>
                </c:pt>
                <c:pt idx="573">
                  <c:v>1.2626262626261907E-3</c:v>
                </c:pt>
                <c:pt idx="574">
                  <c:v>1.2610340479194014E-3</c:v>
                </c:pt>
                <c:pt idx="575">
                  <c:v>1.133501259445833E-2</c:v>
                </c:pt>
                <c:pt idx="576">
                  <c:v>4.9813200498132716E-3</c:v>
                </c:pt>
                <c:pt idx="577">
                  <c:v>-1.858736059479554E-2</c:v>
                </c:pt>
                <c:pt idx="578">
                  <c:v>-5.0505050505051221E-3</c:v>
                </c:pt>
                <c:pt idx="579">
                  <c:v>1.2690355329949238E-2</c:v>
                </c:pt>
                <c:pt idx="580">
                  <c:v>-7.5187969924811323E-3</c:v>
                </c:pt>
                <c:pt idx="581">
                  <c:v>8.8383838383838745E-3</c:v>
                </c:pt>
                <c:pt idx="582">
                  <c:v>7.5093867334166996E-3</c:v>
                </c:pt>
                <c:pt idx="583">
                  <c:v>-1.6149068322981332E-2</c:v>
                </c:pt>
                <c:pt idx="584">
                  <c:v>3.787878787878752E-3</c:v>
                </c:pt>
                <c:pt idx="585">
                  <c:v>6.2893081761006293E-3</c:v>
                </c:pt>
                <c:pt idx="586">
                  <c:v>1.5000000000000036E-2</c:v>
                </c:pt>
                <c:pt idx="587">
                  <c:v>9.8522167487684383E-3</c:v>
                </c:pt>
                <c:pt idx="588">
                  <c:v>-4.1463414634146413E-2</c:v>
                </c:pt>
                <c:pt idx="589">
                  <c:v>1.781170483460567E-2</c:v>
                </c:pt>
                <c:pt idx="590">
                  <c:v>0</c:v>
                </c:pt>
                <c:pt idx="591">
                  <c:v>3.125E-2</c:v>
                </c:pt>
                <c:pt idx="592">
                  <c:v>-6.0606060606060606E-3</c:v>
                </c:pt>
                <c:pt idx="593">
                  <c:v>2.4390243902439371E-3</c:v>
                </c:pt>
                <c:pt idx="594">
                  <c:v>-2.9197080291970871E-2</c:v>
                </c:pt>
                <c:pt idx="595">
                  <c:v>1.5037593984962442E-2</c:v>
                </c:pt>
                <c:pt idx="596">
                  <c:v>1.8518518518518517E-2</c:v>
                </c:pt>
                <c:pt idx="597">
                  <c:v>-1.0909090909090978E-2</c:v>
                </c:pt>
                <c:pt idx="598">
                  <c:v>4.9019607843137957E-3</c:v>
                </c:pt>
                <c:pt idx="599">
                  <c:v>7.3170731707316384E-3</c:v>
                </c:pt>
                <c:pt idx="600">
                  <c:v>-1.9370460048426082E-2</c:v>
                </c:pt>
                <c:pt idx="601">
                  <c:v>2.4691358024691709E-3</c:v>
                </c:pt>
                <c:pt idx="602">
                  <c:v>-1.1083743842364602E-2</c:v>
                </c:pt>
                <c:pt idx="603">
                  <c:v>-2.8642590286425868E-2</c:v>
                </c:pt>
                <c:pt idx="604">
                  <c:v>-8.9743589743590101E-3</c:v>
                </c:pt>
                <c:pt idx="605">
                  <c:v>-1.4230271668822696E-2</c:v>
                </c:pt>
                <c:pt idx="606">
                  <c:v>7.8740157480314214E-3</c:v>
                </c:pt>
                <c:pt idx="607">
                  <c:v>-3.5156250000000042E-2</c:v>
                </c:pt>
                <c:pt idx="608">
                  <c:v>-2.2941970310391212E-2</c:v>
                </c:pt>
                <c:pt idx="609">
                  <c:v>-2.0718232044198894E-2</c:v>
                </c:pt>
                <c:pt idx="610">
                  <c:v>5.6417489421719527E-3</c:v>
                </c:pt>
                <c:pt idx="611">
                  <c:v>7.0126227208976164E-3</c:v>
                </c:pt>
                <c:pt idx="612">
                  <c:v>-1.9498607242339715E-2</c:v>
                </c:pt>
                <c:pt idx="613">
                  <c:v>-2.130681818181818E-2</c:v>
                </c:pt>
                <c:pt idx="614">
                  <c:v>-2.4673439767779429E-2</c:v>
                </c:pt>
                <c:pt idx="615">
                  <c:v>-2.9761904761905185E-3</c:v>
                </c:pt>
                <c:pt idx="616">
                  <c:v>-1.4925373134327511E-3</c:v>
                </c:pt>
                <c:pt idx="617">
                  <c:v>4.4843049327353834E-3</c:v>
                </c:pt>
                <c:pt idx="618">
                  <c:v>-2.6785714285714243E-2</c:v>
                </c:pt>
                <c:pt idx="619">
                  <c:v>1.6819571865443337E-2</c:v>
                </c:pt>
                <c:pt idx="620">
                  <c:v>-1.5037593984962405E-2</c:v>
                </c:pt>
                <c:pt idx="621">
                  <c:v>7.6335877862595417E-3</c:v>
                </c:pt>
                <c:pt idx="622">
                  <c:v>-4.5454545454545027E-3</c:v>
                </c:pt>
                <c:pt idx="623">
                  <c:v>-4.5662100456620568E-3</c:v>
                </c:pt>
                <c:pt idx="624">
                  <c:v>1.8348623853210833E-2</c:v>
                </c:pt>
                <c:pt idx="625">
                  <c:v>1.951951951951969E-2</c:v>
                </c:pt>
                <c:pt idx="626">
                  <c:v>1.6200294550809929E-2</c:v>
                </c:pt>
                <c:pt idx="627">
                  <c:v>1.4492753623187582E-3</c:v>
                </c:pt>
                <c:pt idx="628">
                  <c:v>1.3024602026049287E-2</c:v>
                </c:pt>
                <c:pt idx="629">
                  <c:v>0</c:v>
                </c:pt>
                <c:pt idx="630">
                  <c:v>-2.4285714285714327E-2</c:v>
                </c:pt>
                <c:pt idx="631">
                  <c:v>1.9033674963396738E-2</c:v>
                </c:pt>
                <c:pt idx="632">
                  <c:v>1.7241379310344869E-2</c:v>
                </c:pt>
                <c:pt idx="633">
                  <c:v>-5.6497175141241732E-3</c:v>
                </c:pt>
                <c:pt idx="634">
                  <c:v>-4.2613636363637974E-3</c:v>
                </c:pt>
                <c:pt idx="635">
                  <c:v>-1.5691868758915754E-2</c:v>
                </c:pt>
                <c:pt idx="636">
                  <c:v>1.4492753623187582E-3</c:v>
                </c:pt>
                <c:pt idx="637">
                  <c:v>-2.8943560057885479E-3</c:v>
                </c:pt>
                <c:pt idx="638">
                  <c:v>-8.1277213352685174E-2</c:v>
                </c:pt>
                <c:pt idx="639">
                  <c:v>6.3191153238547505E-3</c:v>
                </c:pt>
                <c:pt idx="640">
                  <c:v>1.0989010989011033E-2</c:v>
                </c:pt>
                <c:pt idx="641">
                  <c:v>-6.2111801242236905E-3</c:v>
                </c:pt>
                <c:pt idx="642">
                  <c:v>0</c:v>
                </c:pt>
                <c:pt idx="643">
                  <c:v>2.8124999999999956E-2</c:v>
                </c:pt>
                <c:pt idx="644">
                  <c:v>-1.3677811550151847E-2</c:v>
                </c:pt>
                <c:pt idx="645">
                  <c:v>-6.1633281972265893E-3</c:v>
                </c:pt>
                <c:pt idx="646">
                  <c:v>2.1705426356589234E-2</c:v>
                </c:pt>
                <c:pt idx="647">
                  <c:v>2.5796661608497549E-2</c:v>
                </c:pt>
                <c:pt idx="648">
                  <c:v>5.9171597633136943E-3</c:v>
                </c:pt>
                <c:pt idx="649">
                  <c:v>0</c:v>
                </c:pt>
                <c:pt idx="650">
                  <c:v>7.3529411764705881E-3</c:v>
                </c:pt>
                <c:pt idx="651">
                  <c:v>-2.9197080291971217E-3</c:v>
                </c:pt>
                <c:pt idx="652">
                  <c:v>-2.0497803806734868E-2</c:v>
                </c:pt>
                <c:pt idx="653">
                  <c:v>1.0463378176382489E-2</c:v>
                </c:pt>
                <c:pt idx="654">
                  <c:v>-2.5147928994082674E-2</c:v>
                </c:pt>
                <c:pt idx="655">
                  <c:v>-1.3657056145675351E-2</c:v>
                </c:pt>
                <c:pt idx="656">
                  <c:v>1.6923076923076836E-2</c:v>
                </c:pt>
                <c:pt idx="657">
                  <c:v>-4.8411497730710983E-2</c:v>
                </c:pt>
                <c:pt idx="658">
                  <c:v>-3.1796502384737E-3</c:v>
                </c:pt>
                <c:pt idx="659">
                  <c:v>2.0733652312599635E-2</c:v>
                </c:pt>
                <c:pt idx="660">
                  <c:v>7.8125E-3</c:v>
                </c:pt>
                <c:pt idx="661">
                  <c:v>-2.6356589147286866E-2</c:v>
                </c:pt>
                <c:pt idx="662">
                  <c:v>-1.751592356687889E-2</c:v>
                </c:pt>
                <c:pt idx="663">
                  <c:v>1.7828200972447233E-2</c:v>
                </c:pt>
                <c:pt idx="664">
                  <c:v>2.7070063694267562E-2</c:v>
                </c:pt>
                <c:pt idx="665">
                  <c:v>1.2403100775193755E-2</c:v>
                </c:pt>
                <c:pt idx="666">
                  <c:v>-4.1347626339969308E-2</c:v>
                </c:pt>
                <c:pt idx="667">
                  <c:v>-3.1948881789137834E-3</c:v>
                </c:pt>
                <c:pt idx="668">
                  <c:v>-2.5641025641025664E-2</c:v>
                </c:pt>
                <c:pt idx="669">
                  <c:v>-2.6315789473684119E-2</c:v>
                </c:pt>
                <c:pt idx="670">
                  <c:v>-1.3513513513513585E-2</c:v>
                </c:pt>
                <c:pt idx="671">
                  <c:v>-1.7123287671233121E-3</c:v>
                </c:pt>
                <c:pt idx="672">
                  <c:v>1.7152658662092869E-3</c:v>
                </c:pt>
                <c:pt idx="673">
                  <c:v>-1.3698630136986254E-2</c:v>
                </c:pt>
                <c:pt idx="674">
                  <c:v>1.2152777777777703E-2</c:v>
                </c:pt>
                <c:pt idx="675">
                  <c:v>1.7152658662092625E-2</c:v>
                </c:pt>
                <c:pt idx="676">
                  <c:v>1.0118043844856685E-2</c:v>
                </c:pt>
                <c:pt idx="677">
                  <c:v>-3.338898163605939E-3</c:v>
                </c:pt>
                <c:pt idx="678">
                  <c:v>1.3400335008375161E-2</c:v>
                </c:pt>
                <c:pt idx="679">
                  <c:v>-3.3057851239669893E-3</c:v>
                </c:pt>
                <c:pt idx="680">
                  <c:v>9.9502487562189296E-3</c:v>
                </c:pt>
                <c:pt idx="681">
                  <c:v>-1.6420361247947456E-2</c:v>
                </c:pt>
                <c:pt idx="682">
                  <c:v>3.5058430717863132E-2</c:v>
                </c:pt>
                <c:pt idx="683">
                  <c:v>9.6774193548387327E-3</c:v>
                </c:pt>
                <c:pt idx="684">
                  <c:v>-6.5495207667731647E-2</c:v>
                </c:pt>
                <c:pt idx="685">
                  <c:v>-2.564102564102564E-2</c:v>
                </c:pt>
                <c:pt idx="686">
                  <c:v>0</c:v>
                </c:pt>
                <c:pt idx="687">
                  <c:v>4.3859649122807015E-2</c:v>
                </c:pt>
                <c:pt idx="688">
                  <c:v>-1.3445378151260456E-2</c:v>
                </c:pt>
                <c:pt idx="689">
                  <c:v>-2.3850085178875734E-2</c:v>
                </c:pt>
                <c:pt idx="690">
                  <c:v>-1.0471204188481577E-2</c:v>
                </c:pt>
                <c:pt idx="691">
                  <c:v>-8.8183421516754845E-3</c:v>
                </c:pt>
                <c:pt idx="692">
                  <c:v>-7.1174377224200299E-3</c:v>
                </c:pt>
                <c:pt idx="693">
                  <c:v>8.9605734767025103E-3</c:v>
                </c:pt>
                <c:pt idx="694">
                  <c:v>-3.5523978685612035E-3</c:v>
                </c:pt>
                <c:pt idx="695">
                  <c:v>-1.7825311942959254E-3</c:v>
                </c:pt>
                <c:pt idx="696">
                  <c:v>7.1428571428571175E-3</c:v>
                </c:pt>
                <c:pt idx="697">
                  <c:v>1.5957446808510613E-2</c:v>
                </c:pt>
                <c:pt idx="698">
                  <c:v>-1.9197207678882975E-2</c:v>
                </c:pt>
                <c:pt idx="699">
                  <c:v>3.0249110320284621E-2</c:v>
                </c:pt>
                <c:pt idx="700">
                  <c:v>-1.7271157167530471E-3</c:v>
                </c:pt>
                <c:pt idx="701">
                  <c:v>3.2871972318339202E-2</c:v>
                </c:pt>
                <c:pt idx="702">
                  <c:v>1.3400335008375161E-2</c:v>
                </c:pt>
                <c:pt idx="703">
                  <c:v>-3.3057851239669422E-2</c:v>
                </c:pt>
                <c:pt idx="704">
                  <c:v>-1.7094017094017337E-3</c:v>
                </c:pt>
                <c:pt idx="705">
                  <c:v>-1.7123287671233121E-3</c:v>
                </c:pt>
                <c:pt idx="706">
                  <c:v>-1.7152658662092625E-2</c:v>
                </c:pt>
                <c:pt idx="707">
                  <c:v>2.7923211169284493E-2</c:v>
                </c:pt>
                <c:pt idx="708">
                  <c:v>-2.0373514431239317E-2</c:v>
                </c:pt>
                <c:pt idx="709">
                  <c:v>8.6655112651646445E-3</c:v>
                </c:pt>
                <c:pt idx="710">
                  <c:v>-2.9209621993127197E-2</c:v>
                </c:pt>
                <c:pt idx="711">
                  <c:v>3.0088495575221291E-2</c:v>
                </c:pt>
                <c:pt idx="712">
                  <c:v>-1.7182130584192438E-2</c:v>
                </c:pt>
                <c:pt idx="713">
                  <c:v>-3.4965034965035459E-3</c:v>
                </c:pt>
                <c:pt idx="714">
                  <c:v>-1.052631578947371E-2</c:v>
                </c:pt>
                <c:pt idx="715">
                  <c:v>-1.7730496453900962E-3</c:v>
                </c:pt>
                <c:pt idx="716">
                  <c:v>1.7761989342806649E-3</c:v>
                </c:pt>
                <c:pt idx="717">
                  <c:v>1.7730496453900962E-3</c:v>
                </c:pt>
                <c:pt idx="718">
                  <c:v>0</c:v>
                </c:pt>
                <c:pt idx="719">
                  <c:v>-3.1858407079645969E-2</c:v>
                </c:pt>
                <c:pt idx="720">
                  <c:v>3.1078610603290598E-2</c:v>
                </c:pt>
                <c:pt idx="721">
                  <c:v>-2.482269503546097E-2</c:v>
                </c:pt>
                <c:pt idx="722">
                  <c:v>0</c:v>
                </c:pt>
                <c:pt idx="723">
                  <c:v>-6.5454545454545474E-2</c:v>
                </c:pt>
                <c:pt idx="724">
                  <c:v>-2.9182879377431907E-2</c:v>
                </c:pt>
                <c:pt idx="725">
                  <c:v>-1.1022044088176296E-2</c:v>
                </c:pt>
                <c:pt idx="726">
                  <c:v>-3.0395136778115211E-3</c:v>
                </c:pt>
                <c:pt idx="727">
                  <c:v>3.8617886178861756E-2</c:v>
                </c:pt>
                <c:pt idx="728">
                  <c:v>3.9138943248531455E-3</c:v>
                </c:pt>
                <c:pt idx="729">
                  <c:v>7.7972709551658035E-3</c:v>
                </c:pt>
                <c:pt idx="730">
                  <c:v>2.127659574468074E-2</c:v>
                </c:pt>
                <c:pt idx="731">
                  <c:v>-4.1666666666666588E-2</c:v>
                </c:pt>
                <c:pt idx="732">
                  <c:v>3.162055335968382E-2</c:v>
                </c:pt>
                <c:pt idx="733">
                  <c:v>3.2567049808429033E-2</c:v>
                </c:pt>
                <c:pt idx="734">
                  <c:v>-1.1131725417439731E-2</c:v>
                </c:pt>
                <c:pt idx="735">
                  <c:v>-5.6285178236397219E-3</c:v>
                </c:pt>
                <c:pt idx="736">
                  <c:v>-5.6603773584905127E-3</c:v>
                </c:pt>
                <c:pt idx="737">
                  <c:v>-2.087286527514234E-2</c:v>
                </c:pt>
                <c:pt idx="738">
                  <c:v>-2.3255813953488427E-2</c:v>
                </c:pt>
                <c:pt idx="739">
                  <c:v>-1.5873015873015817E-2</c:v>
                </c:pt>
                <c:pt idx="740">
                  <c:v>3.2258064516129059E-2</c:v>
                </c:pt>
                <c:pt idx="741">
                  <c:v>2.5390624999999944E-2</c:v>
                </c:pt>
                <c:pt idx="742">
                  <c:v>-1.9047619047619049E-2</c:v>
                </c:pt>
                <c:pt idx="743">
                  <c:v>-2.3300970873786464E-2</c:v>
                </c:pt>
                <c:pt idx="744">
                  <c:v>1.3916500994035843E-2</c:v>
                </c:pt>
                <c:pt idx="745">
                  <c:v>-3.9215686274510358E-3</c:v>
                </c:pt>
                <c:pt idx="746">
                  <c:v>-2.7559055118110208E-2</c:v>
                </c:pt>
                <c:pt idx="747">
                  <c:v>-1.4170040485829873E-2</c:v>
                </c:pt>
                <c:pt idx="748">
                  <c:v>-1.4373716632443589E-2</c:v>
                </c:pt>
                <c:pt idx="749">
                  <c:v>0</c:v>
                </c:pt>
                <c:pt idx="750">
                  <c:v>-7.2916666666666963E-3</c:v>
                </c:pt>
                <c:pt idx="751">
                  <c:v>-5.2465897166841559E-3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6C-41BC-8126-BFED3126F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202160"/>
        <c:axId val="956202488"/>
      </c:scatterChart>
      <c:valAx>
        <c:axId val="95620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OMXS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6202488"/>
        <c:crosses val="autoZero"/>
        <c:crossBetween val="midCat"/>
      </c:valAx>
      <c:valAx>
        <c:axId val="95620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Fagerhult AB</a:t>
                </a:r>
              </a:p>
            </c:rich>
          </c:tx>
          <c:layout>
            <c:manualLayout>
              <c:xMode val="edge"/>
              <c:yMode val="edge"/>
              <c:x val="1.0116275788107133E-2"/>
              <c:y val="0.34609621131266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6202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18143</xdr:colOff>
      <xdr:row>7</xdr:row>
      <xdr:rowOff>45358</xdr:rowOff>
    </xdr:from>
    <xdr:ext cx="7905750" cy="3067050"/>
    <xdr:pic>
      <xdr:nvPicPr>
        <xdr:cNvPr id="3" name="image2.png" title="Bilde">
          <a:extLst>
            <a:ext uri="{FF2B5EF4-FFF2-40B4-BE49-F238E27FC236}">
              <a16:creationId xmlns:a16="http://schemas.microsoft.com/office/drawing/2014/main" id="{3D264927-AFFA-49CF-A45F-969E485E2C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3" y="1315358"/>
          <a:ext cx="7905750" cy="30670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739775</xdr:colOff>
      <xdr:row>15</xdr:row>
      <xdr:rowOff>134935</xdr:rowOff>
    </xdr:from>
    <xdr:to>
      <xdr:col>13</xdr:col>
      <xdr:colOff>149225</xdr:colOff>
      <xdr:row>34</xdr:row>
      <xdr:rowOff>123824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35AA322-A3FE-4360-BE02-6899934B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gresjonsanaly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"/>
      <sheetName val="Ark2"/>
    </sheetNames>
    <sheetDataSet>
      <sheetData sheetId="0">
        <row r="3">
          <cell r="D3">
            <v>8.6521529846885696E-4</v>
          </cell>
          <cell r="E3">
            <v>8.9051477875590895E-3</v>
          </cell>
        </row>
        <row r="4">
          <cell r="D4">
            <v>2.9769333325215491E-3</v>
          </cell>
          <cell r="E4">
            <v>3.6519653872267972E-2</v>
          </cell>
        </row>
        <row r="5">
          <cell r="D5">
            <v>7.6599980576867767E-3</v>
          </cell>
          <cell r="E5">
            <v>-6.0765703613887894E-3</v>
          </cell>
        </row>
        <row r="6">
          <cell r="D6">
            <v>6.3850036743888514E-3</v>
          </cell>
          <cell r="E6">
            <v>0</v>
          </cell>
        </row>
        <row r="7">
          <cell r="D7">
            <v>8.6189353220731801E-4</v>
          </cell>
          <cell r="E7">
            <v>7.3336605202271076E-3</v>
          </cell>
        </row>
        <row r="8">
          <cell r="D8">
            <v>5.1071056943630252E-3</v>
          </cell>
          <cell r="E8">
            <v>0</v>
          </cell>
        </row>
        <row r="9">
          <cell r="D9">
            <v>5.1763529915750664E-3</v>
          </cell>
          <cell r="E9">
            <v>-8.4913277095687439E-3</v>
          </cell>
        </row>
        <row r="10">
          <cell r="D10">
            <v>-2.249292656652041E-4</v>
          </cell>
          <cell r="E10">
            <v>-4.8997585219294317E-3</v>
          </cell>
        </row>
        <row r="11">
          <cell r="D11">
            <v>2.5280632785487506E-3</v>
          </cell>
          <cell r="E11">
            <v>-3.6823318613412983E-3</v>
          </cell>
        </row>
        <row r="12">
          <cell r="D12">
            <v>-1.0139903502607229E-2</v>
          </cell>
          <cell r="E12">
            <v>-1.4826248265314751E-2</v>
          </cell>
        </row>
        <row r="13">
          <cell r="D13">
            <v>-6.3777488753923028E-3</v>
          </cell>
          <cell r="E13">
            <v>-9.6448232740652326E-3</v>
          </cell>
        </row>
        <row r="14">
          <cell r="D14">
            <v>4.1310156414181643E-3</v>
          </cell>
          <cell r="E14">
            <v>-1.5965166908563259E-2</v>
          </cell>
        </row>
        <row r="15">
          <cell r="D15">
            <v>-1.3819042892252068E-2</v>
          </cell>
          <cell r="E15">
            <v>-1.1799410029498483E-2</v>
          </cell>
        </row>
        <row r="16">
          <cell r="D16">
            <v>-1.9021113010999211E-2</v>
          </cell>
          <cell r="E16">
            <v>-7.611940298507465E-2</v>
          </cell>
        </row>
        <row r="17">
          <cell r="D17">
            <v>3.4119355935346182E-3</v>
          </cell>
          <cell r="E17">
            <v>6.4620355411954536E-3</v>
          </cell>
        </row>
        <row r="18">
          <cell r="D18">
            <v>-1.6434947054583884E-2</v>
          </cell>
          <cell r="E18">
            <v>-1.2841091492776841E-2</v>
          </cell>
        </row>
        <row r="19">
          <cell r="D19">
            <v>4.183654936149056E-3</v>
          </cell>
          <cell r="E19">
            <v>-1.788617886178864E-2</v>
          </cell>
        </row>
        <row r="20">
          <cell r="D20">
            <v>-1.8417458228605983E-2</v>
          </cell>
          <cell r="E20">
            <v>-6.1258278145695295E-2</v>
          </cell>
        </row>
        <row r="21">
          <cell r="D21">
            <v>1.078889849031669E-2</v>
          </cell>
          <cell r="E21">
            <v>3.1746031746031696E-2</v>
          </cell>
        </row>
        <row r="22">
          <cell r="D22">
            <v>1.5715165763568475E-3</v>
          </cell>
          <cell r="E22">
            <v>-1.7094017094017337E-3</v>
          </cell>
        </row>
        <row r="23">
          <cell r="D23">
            <v>1.3845304144804668E-2</v>
          </cell>
          <cell r="E23">
            <v>3.7671232876712375E-2</v>
          </cell>
        </row>
        <row r="24">
          <cell r="D24">
            <v>-5.2743007837166541E-3</v>
          </cell>
          <cell r="E24">
            <v>-2.475247524752475E-2</v>
          </cell>
        </row>
        <row r="25">
          <cell r="D25">
            <v>-1.1177078276887725E-2</v>
          </cell>
          <cell r="E25">
            <v>3.2148900169204714E-2</v>
          </cell>
        </row>
        <row r="26">
          <cell r="D26">
            <v>8.8174208571967973E-3</v>
          </cell>
          <cell r="E26">
            <v>-6.5573770491803044E-3</v>
          </cell>
        </row>
        <row r="27">
          <cell r="D27">
            <v>-4.5355010574517482E-3</v>
          </cell>
          <cell r="E27">
            <v>1.6501650165016736E-3</v>
          </cell>
        </row>
        <row r="28">
          <cell r="D28">
            <v>-2.1602617131683856E-2</v>
          </cell>
          <cell r="E28">
            <v>-3.2948929159802775E-3</v>
          </cell>
        </row>
        <row r="29">
          <cell r="D29">
            <v>6.6296431522511381E-3</v>
          </cell>
          <cell r="E29">
            <v>-4.9586776859503658E-3</v>
          </cell>
        </row>
        <row r="30">
          <cell r="D30">
            <v>-2.0935145591528988E-3</v>
          </cell>
          <cell r="E30">
            <v>1.4950166112956787E-2</v>
          </cell>
        </row>
        <row r="31">
          <cell r="D31">
            <v>-1.9831274749240401E-3</v>
          </cell>
          <cell r="E31">
            <v>1.6366612111293195E-3</v>
          </cell>
        </row>
        <row r="32">
          <cell r="D32">
            <v>-1.6848548354119742E-2</v>
          </cell>
          <cell r="E32">
            <v>-3.2679738562091968E-3</v>
          </cell>
        </row>
        <row r="33">
          <cell r="D33">
            <v>-1.8385052802599489E-2</v>
          </cell>
          <cell r="E33">
            <v>8.1967213114754103E-3</v>
          </cell>
        </row>
        <row r="34">
          <cell r="D34">
            <v>5.144128278802472E-3</v>
          </cell>
          <cell r="E34">
            <v>6.5040650406503831E-3</v>
          </cell>
        </row>
        <row r="35">
          <cell r="D35">
            <v>1.2567265829288004E-2</v>
          </cell>
          <cell r="E35">
            <v>-3.2310177705976695E-3</v>
          </cell>
        </row>
        <row r="36">
          <cell r="D36">
            <v>3.0507835114583623E-3</v>
          </cell>
          <cell r="E36">
            <v>-3.2414910858995596E-3</v>
          </cell>
        </row>
        <row r="37">
          <cell r="D37">
            <v>1.5654993514915758E-2</v>
          </cell>
          <cell r="E37">
            <v>1.1382113821138257E-2</v>
          </cell>
        </row>
        <row r="38">
          <cell r="D38">
            <v>5.3251944270626623E-3</v>
          </cell>
          <cell r="E38">
            <v>-1.607717041800643E-2</v>
          </cell>
        </row>
        <row r="39">
          <cell r="D39">
            <v>1.1991260606676414E-2</v>
          </cell>
          <cell r="E39">
            <v>1.3071895424836555E-2</v>
          </cell>
        </row>
        <row r="40">
          <cell r="D40">
            <v>1.5062509414068956E-4</v>
          </cell>
          <cell r="E40">
            <v>0</v>
          </cell>
        </row>
        <row r="41">
          <cell r="D41">
            <v>2.8363453815260934E-3</v>
          </cell>
          <cell r="E41">
            <v>-9.6774193548387327E-3</v>
          </cell>
        </row>
        <row r="42">
          <cell r="D42">
            <v>-5.3312642354766742E-3</v>
          </cell>
          <cell r="E42">
            <v>9.7719869706840625E-3</v>
          </cell>
        </row>
        <row r="43">
          <cell r="D43">
            <v>-1.9313034725716761E-3</v>
          </cell>
          <cell r="E43">
            <v>0</v>
          </cell>
        </row>
        <row r="44">
          <cell r="D44">
            <v>1.4434016375360121E-2</v>
          </cell>
          <cell r="E44">
            <v>4.0322580645161289E-2</v>
          </cell>
        </row>
        <row r="45">
          <cell r="D45">
            <v>1.8453738280012346E-3</v>
          </cell>
          <cell r="E45">
            <v>-1.5503875968991367E-3</v>
          </cell>
        </row>
        <row r="46">
          <cell r="D46">
            <v>9.8548747209128446E-3</v>
          </cell>
          <cell r="E46">
            <v>-2.9503105590062199E-2</v>
          </cell>
        </row>
        <row r="47">
          <cell r="D47">
            <v>-1.0655350091199915E-2</v>
          </cell>
          <cell r="E47">
            <v>-1.4399999999999977E-2</v>
          </cell>
        </row>
        <row r="48">
          <cell r="D48">
            <v>-2.2657578804921915E-3</v>
          </cell>
          <cell r="E48">
            <v>4.870129870129824E-3</v>
          </cell>
        </row>
        <row r="49">
          <cell r="D49">
            <v>-1.9038256941808543E-3</v>
          </cell>
          <cell r="E49">
            <v>1.6155088852988922E-3</v>
          </cell>
        </row>
        <row r="50">
          <cell r="D50">
            <v>7.922804086695821E-3</v>
          </cell>
          <cell r="E50">
            <v>-8.0645161290322578E-3</v>
          </cell>
        </row>
        <row r="51">
          <cell r="D51">
            <v>3.3953022375598409E-3</v>
          </cell>
          <cell r="E51">
            <v>8.130081300813009E-3</v>
          </cell>
        </row>
        <row r="52">
          <cell r="D52">
            <v>1.2062153683055623E-2</v>
          </cell>
          <cell r="E52">
            <v>4.8387096774193091E-3</v>
          </cell>
        </row>
        <row r="53">
          <cell r="D53">
            <v>3.0572472594396966E-3</v>
          </cell>
          <cell r="E53">
            <v>-4.8154093097912869E-3</v>
          </cell>
        </row>
        <row r="54">
          <cell r="D54">
            <v>1.1050260470424989E-3</v>
          </cell>
          <cell r="E54">
            <v>-3.2258064516129492E-3</v>
          </cell>
        </row>
        <row r="55">
          <cell r="D55">
            <v>2.0681206181315847E-3</v>
          </cell>
          <cell r="E55">
            <v>3.2362459546926028E-3</v>
          </cell>
        </row>
        <row r="56">
          <cell r="D56">
            <v>-1.0476622787108456E-2</v>
          </cell>
          <cell r="E56">
            <v>-1.2903225806451568E-2</v>
          </cell>
        </row>
        <row r="57">
          <cell r="D57">
            <v>4.3610163064087253E-3</v>
          </cell>
          <cell r="E57">
            <v>-4.9019607843137948E-3</v>
          </cell>
        </row>
        <row r="58">
          <cell r="D58">
            <v>-6.8145694154328543E-3</v>
          </cell>
          <cell r="E58">
            <v>3.2840722495895377E-3</v>
          </cell>
        </row>
        <row r="59">
          <cell r="D59">
            <v>-5.1689885215344252E-3</v>
          </cell>
          <cell r="E59">
            <v>6.5466448445171618E-3</v>
          </cell>
        </row>
        <row r="60">
          <cell r="D60">
            <v>-5.6950907578045603E-3</v>
          </cell>
          <cell r="E60">
            <v>-9.7560975609756323E-3</v>
          </cell>
        </row>
        <row r="61">
          <cell r="D61">
            <v>7.6927368414526657E-3</v>
          </cell>
          <cell r="E61">
            <v>-9.8522167487684973E-3</v>
          </cell>
        </row>
        <row r="62">
          <cell r="D62">
            <v>4.4844428587247891E-3</v>
          </cell>
          <cell r="E62">
            <v>-3.3167495854062312E-3</v>
          </cell>
        </row>
        <row r="63">
          <cell r="D63">
            <v>-1.4330244777728996E-3</v>
          </cell>
          <cell r="E63">
            <v>-3.327787021630663E-3</v>
          </cell>
        </row>
        <row r="64">
          <cell r="D64">
            <v>-1.9937813157362146E-2</v>
          </cell>
          <cell r="E64">
            <v>-2.3372287145242046E-2</v>
          </cell>
        </row>
        <row r="65">
          <cell r="D65">
            <v>-1.2921917825363168E-2</v>
          </cell>
          <cell r="E65">
            <v>1.7094017094017337E-3</v>
          </cell>
        </row>
        <row r="66">
          <cell r="D66">
            <v>1.7756956022847572E-2</v>
          </cell>
          <cell r="E66">
            <v>-8.5324232081911266E-3</v>
          </cell>
        </row>
        <row r="67">
          <cell r="D67">
            <v>-2.8279204195786546E-3</v>
          </cell>
          <cell r="E67">
            <v>2.9259896729776174E-2</v>
          </cell>
        </row>
        <row r="68">
          <cell r="D68">
            <v>1.4923042326720223E-2</v>
          </cell>
          <cell r="E68">
            <v>-8.3612040133779261E-3</v>
          </cell>
        </row>
        <row r="69">
          <cell r="D69">
            <v>-7.2071739384651588E-3</v>
          </cell>
          <cell r="E69">
            <v>-2.0236087689713252E-2</v>
          </cell>
        </row>
        <row r="70">
          <cell r="D70">
            <v>-3.6328468872824943E-3</v>
          </cell>
          <cell r="E70">
            <v>1.8932874354561126E-2</v>
          </cell>
        </row>
        <row r="71">
          <cell r="D71">
            <v>2.1403683424589689E-3</v>
          </cell>
          <cell r="E71">
            <v>-5.067567567567639E-3</v>
          </cell>
        </row>
        <row r="72">
          <cell r="D72">
            <v>2.2723886157054677E-3</v>
          </cell>
          <cell r="E72">
            <v>3.3955857385399467E-3</v>
          </cell>
        </row>
        <row r="73">
          <cell r="D73">
            <v>-8.6972681657684226E-3</v>
          </cell>
          <cell r="E73">
            <v>1.5228426395939063E-2</v>
          </cell>
        </row>
        <row r="74">
          <cell r="D74">
            <v>-2.9995125792059928E-4</v>
          </cell>
          <cell r="E74">
            <v>-8.3333333333333332E-3</v>
          </cell>
        </row>
        <row r="75">
          <cell r="D75">
            <v>8.2073785145458187E-3</v>
          </cell>
          <cell r="E75">
            <v>5.0420168067226417E-3</v>
          </cell>
        </row>
        <row r="76">
          <cell r="D76">
            <v>-2.7410084877643535E-2</v>
          </cell>
          <cell r="E76">
            <v>-2.675585284280927E-2</v>
          </cell>
        </row>
        <row r="77">
          <cell r="D77">
            <v>-2.1419009370816686E-2</v>
          </cell>
          <cell r="E77">
            <v>1.3745704467353903E-2</v>
          </cell>
        </row>
        <row r="78">
          <cell r="D78">
            <v>-7.8626799557031703E-3</v>
          </cell>
          <cell r="E78">
            <v>0</v>
          </cell>
        </row>
        <row r="79">
          <cell r="D79">
            <v>3.3879831651379695E-3</v>
          </cell>
          <cell r="E79">
            <v>8.4745762711864406E-3</v>
          </cell>
        </row>
        <row r="80">
          <cell r="D80">
            <v>1.4677494290631293E-2</v>
          </cell>
          <cell r="E80">
            <v>-2.1848739495798273E-2</v>
          </cell>
        </row>
        <row r="81">
          <cell r="D81">
            <v>-1.2317653583727741E-2</v>
          </cell>
          <cell r="E81">
            <v>-1.7182130584192682E-3</v>
          </cell>
        </row>
        <row r="82">
          <cell r="D82">
            <v>1.0055369828666709E-3</v>
          </cell>
          <cell r="E82">
            <v>-8.6058519793459545E-3</v>
          </cell>
        </row>
        <row r="83">
          <cell r="D83">
            <v>3.5680273440048186E-3</v>
          </cell>
          <cell r="E83">
            <v>-3.4722222222222224E-2</v>
          </cell>
        </row>
        <row r="84">
          <cell r="D84">
            <v>-2.5004387304764956E-2</v>
          </cell>
          <cell r="E84">
            <v>1.7985611510791622E-3</v>
          </cell>
        </row>
        <row r="85">
          <cell r="D85">
            <v>-2.899884004639754E-3</v>
          </cell>
          <cell r="E85">
            <v>4.1292639138240522E-2</v>
          </cell>
        </row>
        <row r="86">
          <cell r="D86">
            <v>1.584531760835994E-2</v>
          </cell>
          <cell r="E86">
            <v>-1.7241379310344827E-2</v>
          </cell>
        </row>
        <row r="87">
          <cell r="D87">
            <v>1.2873417971449407E-2</v>
          </cell>
          <cell r="E87">
            <v>1.2280701754386015E-2</v>
          </cell>
        </row>
        <row r="88">
          <cell r="D88">
            <v>-3.0085056888698994E-3</v>
          </cell>
          <cell r="E88">
            <v>-3.4662045060659071E-3</v>
          </cell>
        </row>
        <row r="89">
          <cell r="D89">
            <v>5.950441232060762E-3</v>
          </cell>
          <cell r="E89">
            <v>-2.9565217391304396E-2</v>
          </cell>
        </row>
        <row r="90">
          <cell r="D90">
            <v>-5.1572107005643363E-3</v>
          </cell>
          <cell r="E90">
            <v>3.5842293906810548E-3</v>
          </cell>
        </row>
        <row r="91">
          <cell r="D91">
            <v>-8.2448176827243595E-3</v>
          </cell>
          <cell r="E91">
            <v>-3.3928571428571405E-2</v>
          </cell>
        </row>
        <row r="92">
          <cell r="D92">
            <v>-1.3133269855862364E-3</v>
          </cell>
          <cell r="E92">
            <v>1.2939001848428756E-2</v>
          </cell>
        </row>
        <row r="93">
          <cell r="D93">
            <v>6.5489693263635707E-3</v>
          </cell>
          <cell r="E93">
            <v>-2.0072992700729823E-2</v>
          </cell>
        </row>
        <row r="94">
          <cell r="D94">
            <v>-1.0974582083993678E-3</v>
          </cell>
          <cell r="E94">
            <v>0</v>
          </cell>
        </row>
        <row r="95">
          <cell r="D95">
            <v>1.9363952051166283E-2</v>
          </cell>
          <cell r="E95">
            <v>1.8621973929235439E-3</v>
          </cell>
        </row>
        <row r="96">
          <cell r="D96">
            <v>1.1701759113129841E-2</v>
          </cell>
          <cell r="E96">
            <v>0</v>
          </cell>
        </row>
        <row r="97">
          <cell r="D97">
            <v>-4.3056982333320422E-3</v>
          </cell>
          <cell r="E97">
            <v>3.717472118959161E-3</v>
          </cell>
        </row>
        <row r="98">
          <cell r="D98">
            <v>-9.7440437144547649E-4</v>
          </cell>
          <cell r="E98">
            <v>-2.4074074074074022E-2</v>
          </cell>
        </row>
        <row r="99">
          <cell r="D99">
            <v>8.0450830645263406E-3</v>
          </cell>
          <cell r="E99">
            <v>-3.4155597722960229E-2</v>
          </cell>
        </row>
        <row r="100">
          <cell r="D100">
            <v>1.0156329049883605E-2</v>
          </cell>
          <cell r="E100">
            <v>2.5540275049115997E-2</v>
          </cell>
        </row>
        <row r="101">
          <cell r="D101">
            <v>2.8860480548913367E-3</v>
          </cell>
          <cell r="E101">
            <v>3.8314176245209911E-3</v>
          </cell>
        </row>
        <row r="102">
          <cell r="D102">
            <v>5.462093074065982E-3</v>
          </cell>
          <cell r="E102">
            <v>-3.8167938931296897E-3</v>
          </cell>
        </row>
        <row r="103">
          <cell r="D103">
            <v>8.8657105606257981E-3</v>
          </cell>
          <cell r="E103">
            <v>4.5977011494252845E-2</v>
          </cell>
        </row>
        <row r="104">
          <cell r="D104">
            <v>7.7785572745509932E-3</v>
          </cell>
          <cell r="E104">
            <v>-9.1575091575091579E-3</v>
          </cell>
        </row>
        <row r="105">
          <cell r="D105">
            <v>8.4451826431041124E-3</v>
          </cell>
          <cell r="E105">
            <v>-1.2939001848428888E-2</v>
          </cell>
        </row>
        <row r="106">
          <cell r="D106">
            <v>8.4168458021737641E-3</v>
          </cell>
          <cell r="E106">
            <v>-1.8726591760299892E-3</v>
          </cell>
        </row>
        <row r="107">
          <cell r="D107">
            <v>-6.2089050349775831E-3</v>
          </cell>
          <cell r="E107">
            <v>1.8761726078799516E-3</v>
          </cell>
        </row>
        <row r="108">
          <cell r="D108">
            <v>-3.4320034320034706E-3</v>
          </cell>
          <cell r="E108">
            <v>5.6179775280899673E-3</v>
          </cell>
        </row>
        <row r="109">
          <cell r="D109">
            <v>3.5044533234707262E-3</v>
          </cell>
          <cell r="E109">
            <v>1.303538175046547E-2</v>
          </cell>
        </row>
        <row r="110">
          <cell r="D110">
            <v>5.7579254551058242E-3</v>
          </cell>
          <cell r="E110">
            <v>-3.676470588235216E-3</v>
          </cell>
        </row>
        <row r="111">
          <cell r="D111">
            <v>1.3516435986159168E-3</v>
          </cell>
          <cell r="E111">
            <v>-1.2915129151291565E-2</v>
          </cell>
        </row>
        <row r="112">
          <cell r="D112">
            <v>-1.7535650222870146E-2</v>
          </cell>
          <cell r="E112">
            <v>-2.056074766355143E-2</v>
          </cell>
        </row>
        <row r="113">
          <cell r="D113">
            <v>-2.7905670285652477E-3</v>
          </cell>
          <cell r="E113">
            <v>-1.1450381679389341E-2</v>
          </cell>
        </row>
        <row r="114">
          <cell r="D114">
            <v>-7.6052146544280143E-3</v>
          </cell>
          <cell r="E114">
            <v>1.7374517374517486E-2</v>
          </cell>
        </row>
        <row r="115">
          <cell r="D115">
            <v>6.7502946312326551E-3</v>
          </cell>
          <cell r="E115">
            <v>1.3282732447817755E-2</v>
          </cell>
        </row>
        <row r="116">
          <cell r="D116">
            <v>9.187244500830475E-3</v>
          </cell>
          <cell r="E116">
            <v>-1.8726591760299892E-3</v>
          </cell>
        </row>
        <row r="117">
          <cell r="D117">
            <v>6.4982387950939132E-4</v>
          </cell>
          <cell r="E117">
            <v>-3.7523452157597701E-3</v>
          </cell>
        </row>
        <row r="118">
          <cell r="D118">
            <v>-7.3012192975534978E-3</v>
          </cell>
          <cell r="E118">
            <v>-1.5065913370998196E-2</v>
          </cell>
        </row>
        <row r="119">
          <cell r="D119">
            <v>-2.5873664131471571E-2</v>
          </cell>
          <cell r="E119">
            <v>-7.6481835564053266E-3</v>
          </cell>
        </row>
        <row r="120">
          <cell r="D120">
            <v>-3.0816157457383667E-3</v>
          </cell>
          <cell r="E120">
            <v>0</v>
          </cell>
        </row>
        <row r="121">
          <cell r="D121">
            <v>3.5066513053934037E-3</v>
          </cell>
          <cell r="E121">
            <v>0</v>
          </cell>
        </row>
        <row r="122">
          <cell r="D122">
            <v>1.5062924252500026E-2</v>
          </cell>
          <cell r="E122">
            <v>0</v>
          </cell>
        </row>
        <row r="123">
          <cell r="D123">
            <v>-7.6020247343926445E-3</v>
          </cell>
          <cell r="E123">
            <v>-3.8535645472060837E-3</v>
          </cell>
        </row>
        <row r="124">
          <cell r="D124">
            <v>8.91205649907513E-3</v>
          </cell>
          <cell r="E124">
            <v>9.6711798839458404E-3</v>
          </cell>
        </row>
        <row r="125">
          <cell r="D125">
            <v>6.1913580246913411E-3</v>
          </cell>
          <cell r="E125">
            <v>-7.6628352490422545E-3</v>
          </cell>
        </row>
        <row r="126">
          <cell r="D126">
            <v>1.4263541161819108E-2</v>
          </cell>
          <cell r="E126">
            <v>-9.6525096525096523E-3</v>
          </cell>
        </row>
        <row r="127">
          <cell r="D127">
            <v>-4.2340075486308761E-4</v>
          </cell>
          <cell r="E127">
            <v>3.8986354775829017E-3</v>
          </cell>
        </row>
        <row r="128">
          <cell r="D128">
            <v>1.0668167350446036E-2</v>
          </cell>
          <cell r="E128">
            <v>7.7669902912621087E-3</v>
          </cell>
        </row>
        <row r="129">
          <cell r="D129">
            <v>4.1791152010825098E-3</v>
          </cell>
          <cell r="E129">
            <v>1.9267822736031104E-3</v>
          </cell>
        </row>
        <row r="130">
          <cell r="D130">
            <v>3.3866169008876968E-3</v>
          </cell>
          <cell r="E130">
            <v>1.1538461538461565E-2</v>
          </cell>
        </row>
        <row r="131">
          <cell r="D131">
            <v>8.9371133836839405E-3</v>
          </cell>
          <cell r="E131">
            <v>1.3307984790874442E-2</v>
          </cell>
        </row>
        <row r="132">
          <cell r="D132">
            <v>1.5577975275485637E-2</v>
          </cell>
          <cell r="E132">
            <v>1.6885553470919433E-2</v>
          </cell>
        </row>
        <row r="133">
          <cell r="D133">
            <v>2.2385116796957293E-3</v>
          </cell>
          <cell r="E133">
            <v>-5.5350553505535841E-3</v>
          </cell>
        </row>
        <row r="134">
          <cell r="D134">
            <v>-1.3597805834906068E-3</v>
          </cell>
          <cell r="E134">
            <v>-7.4211502782931095E-3</v>
          </cell>
        </row>
        <row r="135">
          <cell r="D135">
            <v>6.4373330552128074E-3</v>
          </cell>
          <cell r="E135">
            <v>0.1046728971962617</v>
          </cell>
        </row>
        <row r="136">
          <cell r="D136">
            <v>5.9413464749161976E-3</v>
          </cell>
          <cell r="E136">
            <v>2.0304568527918711E-2</v>
          </cell>
        </row>
        <row r="137">
          <cell r="D137">
            <v>7.4457734790820069E-3</v>
          </cell>
          <cell r="E137">
            <v>1.1608623548922104E-2</v>
          </cell>
        </row>
        <row r="138">
          <cell r="D138">
            <v>-1.021979083229659E-2</v>
          </cell>
          <cell r="E138">
            <v>-3.6065573770491847E-2</v>
          </cell>
        </row>
        <row r="139">
          <cell r="D139">
            <v>2.5770237384636629E-3</v>
          </cell>
          <cell r="E139">
            <v>-2.7210884353741402E-2</v>
          </cell>
        </row>
        <row r="140">
          <cell r="D140">
            <v>-7.5165587556745624E-3</v>
          </cell>
          <cell r="E140">
            <v>4.5454545454545352E-2</v>
          </cell>
        </row>
        <row r="141">
          <cell r="D141">
            <v>2.2091735499053613E-3</v>
          </cell>
          <cell r="E141">
            <v>-1.3377926421404635E-2</v>
          </cell>
        </row>
        <row r="142">
          <cell r="D142">
            <v>1.9291975297983887E-2</v>
          </cell>
          <cell r="E142">
            <v>2.2033898305084697E-2</v>
          </cell>
        </row>
        <row r="143">
          <cell r="D143">
            <v>-8.4696476061952653E-4</v>
          </cell>
          <cell r="E143">
            <v>3.3167495854063492E-3</v>
          </cell>
        </row>
        <row r="144">
          <cell r="D144">
            <v>-3.8089210129243411E-3</v>
          </cell>
          <cell r="E144">
            <v>3.3057851239669422E-2</v>
          </cell>
        </row>
        <row r="145">
          <cell r="D145">
            <v>5.7862819734624197E-4</v>
          </cell>
          <cell r="E145">
            <v>-1.4399999999999977E-2</v>
          </cell>
        </row>
        <row r="146">
          <cell r="D146">
            <v>4.9608517924266222E-3</v>
          </cell>
          <cell r="E146">
            <v>-1.6233766233766465E-3</v>
          </cell>
        </row>
        <row r="147">
          <cell r="D147">
            <v>-5.111251523220622E-3</v>
          </cell>
          <cell r="E147">
            <v>3.2520325203252497E-3</v>
          </cell>
        </row>
        <row r="148">
          <cell r="D148">
            <v>6.3623476041962165E-3</v>
          </cell>
          <cell r="E148">
            <v>6.4829821717990038E-3</v>
          </cell>
        </row>
        <row r="149">
          <cell r="D149">
            <v>-4.5753696357735971E-3</v>
          </cell>
          <cell r="E149">
            <v>-2.0933977455716655E-2</v>
          </cell>
        </row>
        <row r="150">
          <cell r="D150">
            <v>-5.1964225065095869E-3</v>
          </cell>
          <cell r="E150">
            <v>-1.8092105263157802E-2</v>
          </cell>
        </row>
        <row r="151">
          <cell r="D151">
            <v>-3.1864892854307608E-4</v>
          </cell>
          <cell r="E151">
            <v>4.1876046901172526E-2</v>
          </cell>
        </row>
        <row r="152">
          <cell r="D152">
            <v>-6.6539166467446623E-3</v>
          </cell>
          <cell r="E152">
            <v>-1.929260450160776E-2</v>
          </cell>
        </row>
        <row r="153">
          <cell r="D153">
            <v>-1.100179352154846E-3</v>
          </cell>
          <cell r="E153">
            <v>0</v>
          </cell>
        </row>
        <row r="154">
          <cell r="D154">
            <v>-8.1399684497347226E-3</v>
          </cell>
          <cell r="E154">
            <v>1.3114754098360609E-2</v>
          </cell>
        </row>
        <row r="155">
          <cell r="D155">
            <v>-5.176222918811404E-3</v>
          </cell>
          <cell r="E155">
            <v>1.6181229773463014E-3</v>
          </cell>
        </row>
        <row r="156">
          <cell r="D156">
            <v>2.3719413293336791E-3</v>
          </cell>
          <cell r="E156">
            <v>3.2310177705977845E-3</v>
          </cell>
        </row>
        <row r="157">
          <cell r="D157">
            <v>1.0352687348842012E-2</v>
          </cell>
          <cell r="E157">
            <v>-3.2206119162641357E-3</v>
          </cell>
        </row>
        <row r="158">
          <cell r="D158">
            <v>-6.0274161328095484E-4</v>
          </cell>
          <cell r="E158">
            <v>-9.6930533117932389E-3</v>
          </cell>
        </row>
        <row r="159">
          <cell r="D159">
            <v>-1.8322908230374985E-3</v>
          </cell>
          <cell r="E159">
            <v>-1.6313213703098583E-3</v>
          </cell>
        </row>
        <row r="160">
          <cell r="D160">
            <v>-1.4386005294049948E-3</v>
          </cell>
          <cell r="E160">
            <v>3.2679738562090806E-3</v>
          </cell>
        </row>
        <row r="161">
          <cell r="D161">
            <v>-2.9101596265775111E-3</v>
          </cell>
          <cell r="E161">
            <v>-3.2573289902279438E-3</v>
          </cell>
        </row>
        <row r="162">
          <cell r="D162">
            <v>-1.3541395752058987E-2</v>
          </cell>
          <cell r="E162">
            <v>1.1437908496731956E-2</v>
          </cell>
        </row>
        <row r="163">
          <cell r="D163">
            <v>-5.3549876378293391E-3</v>
          </cell>
          <cell r="E163">
            <v>-1.6155088852988692E-2</v>
          </cell>
        </row>
        <row r="164">
          <cell r="D164">
            <v>1.6445973328306773E-2</v>
          </cell>
          <cell r="E164">
            <v>8.2101806239737278E-3</v>
          </cell>
        </row>
        <row r="165">
          <cell r="D165">
            <v>-1.1416318961519471E-3</v>
          </cell>
          <cell r="E165">
            <v>-6.5146579804560029E-3</v>
          </cell>
        </row>
        <row r="166">
          <cell r="D166">
            <v>1.1011644030331214E-2</v>
          </cell>
          <cell r="E166">
            <v>-1.6393442622951052E-3</v>
          </cell>
        </row>
        <row r="167">
          <cell r="D167">
            <v>4.0169630611556546E-4</v>
          </cell>
          <cell r="E167">
            <v>-1.4778325123152686E-2</v>
          </cell>
        </row>
        <row r="168">
          <cell r="D168">
            <v>-4.4742472652597384E-3</v>
          </cell>
          <cell r="E168">
            <v>6.6666666666666428E-3</v>
          </cell>
        </row>
        <row r="169">
          <cell r="D169">
            <v>3.5205789652608742E-3</v>
          </cell>
          <cell r="E169">
            <v>-6.6225165562913673E-3</v>
          </cell>
        </row>
        <row r="170">
          <cell r="D170">
            <v>9.5428394253626626E-3</v>
          </cell>
          <cell r="E170">
            <v>1.0000000000000024E-2</v>
          </cell>
        </row>
        <row r="171">
          <cell r="D171">
            <v>6.7567567567566895E-3</v>
          </cell>
          <cell r="E171">
            <v>0</v>
          </cell>
        </row>
        <row r="172">
          <cell r="D172">
            <v>9.908932727724782E-3</v>
          </cell>
          <cell r="E172">
            <v>3.3003300330032301E-3</v>
          </cell>
        </row>
        <row r="173">
          <cell r="D173">
            <v>2.3885973842900673E-3</v>
          </cell>
          <cell r="E173">
            <v>-9.8684210526314865E-3</v>
          </cell>
        </row>
        <row r="174">
          <cell r="D174">
            <v>-2.2154883282271224E-3</v>
          </cell>
          <cell r="E174">
            <v>-6.644518272425343E-3</v>
          </cell>
        </row>
        <row r="175">
          <cell r="D175">
            <v>-2.6119152553748812E-3</v>
          </cell>
          <cell r="E175">
            <v>-6.6889632107023176E-3</v>
          </cell>
        </row>
        <row r="176">
          <cell r="D176">
            <v>6.4543624424518676E-3</v>
          </cell>
          <cell r="E176">
            <v>6.7340067340067103E-3</v>
          </cell>
        </row>
        <row r="177">
          <cell r="D177">
            <v>4.7916202362387303E-4</v>
          </cell>
          <cell r="E177">
            <v>1.5050167224080363E-2</v>
          </cell>
        </row>
        <row r="178">
          <cell r="D178">
            <v>1.3254179521735082E-3</v>
          </cell>
          <cell r="E178">
            <v>-1.9769357495881431E-2</v>
          </cell>
        </row>
        <row r="179">
          <cell r="D179">
            <v>-1.4565860603768578E-2</v>
          </cell>
          <cell r="E179">
            <v>1.5126050420168043E-2</v>
          </cell>
        </row>
        <row r="180">
          <cell r="D180">
            <v>2.0757964839010188E-2</v>
          </cell>
          <cell r="E180">
            <v>-2.6490066225165587E-2</v>
          </cell>
        </row>
        <row r="181">
          <cell r="D181">
            <v>-1.293796962341667E-2</v>
          </cell>
          <cell r="E181">
            <v>-1.0204081632652965E-2</v>
          </cell>
        </row>
        <row r="182">
          <cell r="D182">
            <v>6.5089652313706867E-3</v>
          </cell>
          <cell r="E182">
            <v>8.5910652920962189E-3</v>
          </cell>
        </row>
        <row r="183">
          <cell r="D183">
            <v>-8.0140245429492015E-4</v>
          </cell>
          <cell r="E183">
            <v>1.8739352640545048E-2</v>
          </cell>
        </row>
        <row r="184">
          <cell r="D184">
            <v>7.3520811402405929E-4</v>
          </cell>
          <cell r="E184">
            <v>-3.3444816053510994E-3</v>
          </cell>
        </row>
        <row r="185">
          <cell r="D185">
            <v>-6.5452238232789513E-3</v>
          </cell>
          <cell r="E185">
            <v>-1.6778523489933124E-3</v>
          </cell>
        </row>
        <row r="186">
          <cell r="D186">
            <v>3.1036936195005874E-3</v>
          </cell>
          <cell r="E186">
            <v>-1.3445378151260456E-2</v>
          </cell>
        </row>
        <row r="187">
          <cell r="D187">
            <v>1.3348152202445672E-3</v>
          </cell>
          <cell r="E187">
            <v>-1.873935264054517E-2</v>
          </cell>
        </row>
        <row r="188">
          <cell r="D188">
            <v>-3.1290088683139758E-3</v>
          </cell>
          <cell r="E188">
            <v>8.6805555555555559E-3</v>
          </cell>
        </row>
        <row r="189">
          <cell r="D189">
            <v>1.3993252354122717E-2</v>
          </cell>
          <cell r="E189">
            <v>3.6144578313253038E-2</v>
          </cell>
        </row>
        <row r="190">
          <cell r="D190">
            <v>7.52634773492253E-3</v>
          </cell>
          <cell r="E190">
            <v>1.827242524916934E-2</v>
          </cell>
        </row>
        <row r="191">
          <cell r="D191">
            <v>-2.5466335147924304E-3</v>
          </cell>
          <cell r="E191">
            <v>-1.1419249592169589E-2</v>
          </cell>
        </row>
        <row r="192">
          <cell r="D192">
            <v>2.3774357735450845E-3</v>
          </cell>
          <cell r="E192">
            <v>8.2508250825082501E-3</v>
          </cell>
        </row>
        <row r="193">
          <cell r="D193">
            <v>-7.591941367864014E-3</v>
          </cell>
          <cell r="E193">
            <v>-2.2913256955810122E-2</v>
          </cell>
        </row>
        <row r="194">
          <cell r="D194">
            <v>-9.0133350995716469E-3</v>
          </cell>
          <cell r="E194">
            <v>0</v>
          </cell>
        </row>
        <row r="195">
          <cell r="D195">
            <v>9.7024111215696773E-3</v>
          </cell>
          <cell r="E195">
            <v>-8.3752093802345051E-3</v>
          </cell>
        </row>
        <row r="196">
          <cell r="D196">
            <v>-2.2820420884242985E-2</v>
          </cell>
          <cell r="E196">
            <v>-5.067567567567639E-3</v>
          </cell>
        </row>
        <row r="197">
          <cell r="D197">
            <v>8.3941111387088145E-3</v>
          </cell>
          <cell r="E197">
            <v>3.3955857385399467E-3</v>
          </cell>
        </row>
        <row r="198">
          <cell r="D198">
            <v>2.9781397822376153E-3</v>
          </cell>
          <cell r="E198">
            <v>1.6920473773265892E-3</v>
          </cell>
        </row>
        <row r="199">
          <cell r="D199">
            <v>-2.0706938219650028E-3</v>
          </cell>
          <cell r="E199">
            <v>5.0675675675675193E-3</v>
          </cell>
        </row>
        <row r="200">
          <cell r="D200">
            <v>-2.6286941542316635E-3</v>
          </cell>
          <cell r="E200">
            <v>-8.4033613445378148E-3</v>
          </cell>
        </row>
        <row r="201">
          <cell r="D201">
            <v>-1.9626975314867662E-4</v>
          </cell>
          <cell r="E201">
            <v>-1.6949152542373122E-3</v>
          </cell>
        </row>
        <row r="202">
          <cell r="D202">
            <v>2.1386385179285483E-2</v>
          </cell>
          <cell r="E202">
            <v>-1.6977928692699733E-3</v>
          </cell>
        </row>
        <row r="203">
          <cell r="D203">
            <v>1.4447788077142702E-2</v>
          </cell>
          <cell r="E203">
            <v>3.4013605442177355E-3</v>
          </cell>
        </row>
        <row r="204">
          <cell r="D204">
            <v>2.4900533196200703E-3</v>
          </cell>
          <cell r="E204">
            <v>-1.0169491525423752E-2</v>
          </cell>
        </row>
        <row r="205">
          <cell r="D205">
            <v>-1.128540187370148E-3</v>
          </cell>
          <cell r="E205">
            <v>-1.7123287671233121E-3</v>
          </cell>
        </row>
        <row r="206">
          <cell r="D206">
            <v>4.4003329981728888E-3</v>
          </cell>
          <cell r="E206">
            <v>6.8610634648371477E-3</v>
          </cell>
        </row>
        <row r="207">
          <cell r="D207">
            <v>1.406350914962331E-2</v>
          </cell>
          <cell r="E207">
            <v>5.1107325383304451E-3</v>
          </cell>
        </row>
        <row r="208">
          <cell r="D208">
            <v>2.9828090418388808E-3</v>
          </cell>
          <cell r="E208">
            <v>-1.8644067796610195E-2</v>
          </cell>
        </row>
        <row r="209">
          <cell r="D209">
            <v>-3.5613176346077618E-3</v>
          </cell>
          <cell r="E209">
            <v>-3.4542314335059715E-3</v>
          </cell>
        </row>
        <row r="210">
          <cell r="D210">
            <v>1.3807606929293948E-3</v>
          </cell>
          <cell r="E210">
            <v>2.2530329289428025E-2</v>
          </cell>
        </row>
        <row r="211">
          <cell r="D211">
            <v>1.4477996627104181E-3</v>
          </cell>
          <cell r="E211">
            <v>-9.6610169491525469E-2</v>
          </cell>
        </row>
        <row r="212">
          <cell r="D212">
            <v>-5.0626208065241854E-3</v>
          </cell>
          <cell r="E212">
            <v>6.5666041275797379E-2</v>
          </cell>
        </row>
        <row r="213">
          <cell r="D213">
            <v>1.1438212892340288E-2</v>
          </cell>
          <cell r="E213">
            <v>-1.2323943661971757E-2</v>
          </cell>
        </row>
        <row r="214">
          <cell r="D214">
            <v>-7.1042162207669878E-4</v>
          </cell>
          <cell r="E214">
            <v>-1.2477718360071352E-2</v>
          </cell>
        </row>
        <row r="215">
          <cell r="D215">
            <v>-1.0442723007167275E-2</v>
          </cell>
          <cell r="E215">
            <v>-7.2202166064981692E-3</v>
          </cell>
        </row>
        <row r="216">
          <cell r="D216">
            <v>-4.305252514501616E-2</v>
          </cell>
          <cell r="E216">
            <v>-7.2727272727272467E-3</v>
          </cell>
        </row>
        <row r="217">
          <cell r="D217">
            <v>-1.6160605049493907E-2</v>
          </cell>
          <cell r="E217">
            <v>-7.3260073260073E-3</v>
          </cell>
        </row>
        <row r="218">
          <cell r="D218">
            <v>7.325593226087143E-3</v>
          </cell>
          <cell r="E218">
            <v>-2.2140221402214073E-2</v>
          </cell>
        </row>
        <row r="219">
          <cell r="D219">
            <v>-3.3954323550866951E-2</v>
          </cell>
          <cell r="E219">
            <v>-2.6415094339622615E-2</v>
          </cell>
        </row>
        <row r="220">
          <cell r="D220">
            <v>-3.0640280206088558E-2</v>
          </cell>
          <cell r="E220">
            <v>-5.5232558139534912E-2</v>
          </cell>
        </row>
        <row r="221">
          <cell r="D221">
            <v>6.1659595886964548E-3</v>
          </cell>
          <cell r="E221">
            <v>0</v>
          </cell>
        </row>
        <row r="222">
          <cell r="D222">
            <v>9.189282545127438E-3</v>
          </cell>
          <cell r="E222">
            <v>1.1282051282051224E-2</v>
          </cell>
        </row>
        <row r="223">
          <cell r="D223">
            <v>5.6887923708809959E-3</v>
          </cell>
          <cell r="E223">
            <v>-3.5496957403651115E-2</v>
          </cell>
        </row>
        <row r="224">
          <cell r="D224">
            <v>-1.2328365215350306E-2</v>
          </cell>
          <cell r="E224">
            <v>-3.5751840168243863E-2</v>
          </cell>
        </row>
        <row r="225">
          <cell r="D225">
            <v>-3.2194820549076485E-2</v>
          </cell>
          <cell r="E225">
            <v>-6.1068702290076424E-2</v>
          </cell>
        </row>
        <row r="226">
          <cell r="D226">
            <v>-5.313689379987719E-2</v>
          </cell>
          <cell r="E226">
            <v>-4.64576074332162E-3</v>
          </cell>
        </row>
        <row r="227">
          <cell r="D227">
            <v>-5.6079977179015654E-3</v>
          </cell>
          <cell r="E227">
            <v>-2.1003500583430538E-2</v>
          </cell>
        </row>
        <row r="228">
          <cell r="D228">
            <v>-1.423271764713548E-2</v>
          </cell>
          <cell r="E228">
            <v>-7.6281287246722354E-2</v>
          </cell>
        </row>
        <row r="229">
          <cell r="D229">
            <v>-0.10571046853091347</v>
          </cell>
          <cell r="E229">
            <v>-8.6451612903225838E-2</v>
          </cell>
        </row>
        <row r="230">
          <cell r="D230">
            <v>1.7993831954028035E-2</v>
          </cell>
          <cell r="E230">
            <v>-8.1920903954802227E-2</v>
          </cell>
        </row>
        <row r="231">
          <cell r="D231">
            <v>-3.4363512197957045E-2</v>
          </cell>
          <cell r="E231">
            <v>-4.6153846153846156E-2</v>
          </cell>
        </row>
        <row r="232">
          <cell r="D232">
            <v>3.2825243010623159E-2</v>
          </cell>
          <cell r="E232">
            <v>-2.0967741935483824E-2</v>
          </cell>
        </row>
        <row r="233">
          <cell r="D233">
            <v>-2.5896167658563913E-2</v>
          </cell>
          <cell r="E233">
            <v>5.1070840197693479E-2</v>
          </cell>
        </row>
        <row r="234">
          <cell r="D234">
            <v>3.2410038586940207E-2</v>
          </cell>
          <cell r="E234">
            <v>4.5454545454545546E-2</v>
          </cell>
        </row>
        <row r="235">
          <cell r="D235">
            <v>-1.8137304611105451E-2</v>
          </cell>
          <cell r="E235">
            <v>-8.5457271364317883E-2</v>
          </cell>
        </row>
        <row r="236">
          <cell r="D236">
            <v>-4.6675125780131894E-2</v>
          </cell>
          <cell r="E236">
            <v>4.9180327868851995E-3</v>
          </cell>
        </row>
        <row r="237">
          <cell r="D237">
            <v>7.0890758123302505E-2</v>
          </cell>
          <cell r="E237">
            <v>0.1353996737357259</v>
          </cell>
        </row>
        <row r="238">
          <cell r="D238">
            <v>4.5292944474954355E-2</v>
          </cell>
          <cell r="E238">
            <v>3.5919540229885062E-2</v>
          </cell>
        </row>
        <row r="239">
          <cell r="D239">
            <v>1.6819212476496072E-2</v>
          </cell>
          <cell r="E239">
            <v>1.3869625520112141E-3</v>
          </cell>
        </row>
        <row r="240">
          <cell r="D240">
            <v>-3.50808014195488E-2</v>
          </cell>
          <cell r="E240">
            <v>-1.8005540166204946E-2</v>
          </cell>
        </row>
        <row r="241">
          <cell r="D241">
            <v>2.1073917240310353E-2</v>
          </cell>
          <cell r="E241">
            <v>0.10296191819464029</v>
          </cell>
        </row>
        <row r="242">
          <cell r="D242">
            <v>2.2929892354402442E-2</v>
          </cell>
          <cell r="E242">
            <v>-7.5447570332480882E-2</v>
          </cell>
        </row>
        <row r="243">
          <cell r="D243">
            <v>-3.8072624002482444E-2</v>
          </cell>
          <cell r="E243">
            <v>-2.3513139695712351E-2</v>
          </cell>
        </row>
        <row r="244">
          <cell r="D244">
            <v>8.4152062777442024E-4</v>
          </cell>
          <cell r="E244">
            <v>-2.1246458923512748E-2</v>
          </cell>
        </row>
        <row r="245">
          <cell r="D245">
            <v>-1.5835312747426857E-2</v>
          </cell>
          <cell r="E245">
            <v>3.1837916063675878E-2</v>
          </cell>
        </row>
        <row r="246">
          <cell r="D246">
            <v>4.0324934678447166E-2</v>
          </cell>
          <cell r="E246">
            <v>9.8176718092567016E-3</v>
          </cell>
        </row>
        <row r="247">
          <cell r="D247">
            <v>3.3957693176296606E-2</v>
          </cell>
          <cell r="E247">
            <v>0</v>
          </cell>
        </row>
        <row r="248">
          <cell r="D248">
            <v>-7.5057087070191739E-3</v>
          </cell>
          <cell r="E248">
            <v>0</v>
          </cell>
        </row>
        <row r="249">
          <cell r="D249">
            <v>-5.0016338670632406E-4</v>
          </cell>
          <cell r="E249">
            <v>-6.9444444444444441E-3</v>
          </cell>
        </row>
        <row r="250">
          <cell r="D250">
            <v>2.4740452107075133E-2</v>
          </cell>
          <cell r="E250">
            <v>-3.4965034965034968E-2</v>
          </cell>
        </row>
        <row r="251">
          <cell r="D251">
            <v>-3.5967288259193674E-2</v>
          </cell>
          <cell r="E251">
            <v>-8.8405797101449302E-2</v>
          </cell>
        </row>
        <row r="252">
          <cell r="D252">
            <v>2.1545319465082094E-3</v>
          </cell>
          <cell r="E252">
            <v>4.2925278219395797E-2</v>
          </cell>
        </row>
        <row r="253">
          <cell r="D253">
            <v>3.4209692746278109E-2</v>
          </cell>
          <cell r="E253">
            <v>-9.1463414634145486E-3</v>
          </cell>
        </row>
        <row r="254">
          <cell r="D254">
            <v>4.3139682643120901E-3</v>
          </cell>
          <cell r="E254">
            <v>-4.6153846153845716E-3</v>
          </cell>
        </row>
        <row r="255">
          <cell r="D255">
            <v>-3.0963488778006337E-2</v>
          </cell>
          <cell r="E255">
            <v>4.6367851622874361E-3</v>
          </cell>
        </row>
        <row r="256">
          <cell r="D256">
            <v>2.2886604841139684E-2</v>
          </cell>
          <cell r="E256">
            <v>-4.6153846153845716E-3</v>
          </cell>
        </row>
        <row r="257">
          <cell r="D257">
            <v>9.3347211039322281E-3</v>
          </cell>
          <cell r="E257">
            <v>-1.0819165378670831E-2</v>
          </cell>
        </row>
        <row r="258">
          <cell r="D258">
            <v>-1.8003878357081237E-2</v>
          </cell>
          <cell r="E258">
            <v>0</v>
          </cell>
        </row>
        <row r="259">
          <cell r="D259">
            <v>1.6762101008499852E-2</v>
          </cell>
          <cell r="E259">
            <v>8.4375000000000089E-2</v>
          </cell>
        </row>
        <row r="260">
          <cell r="D260">
            <v>1.883066690050731E-2</v>
          </cell>
          <cell r="E260">
            <v>0.10951008645533132</v>
          </cell>
        </row>
        <row r="261">
          <cell r="D261">
            <v>2.0631176283072934E-2</v>
          </cell>
          <cell r="E261">
            <v>-1.2987012987012988E-2</v>
          </cell>
        </row>
        <row r="262">
          <cell r="D262">
            <v>-1.4329797733718019E-2</v>
          </cell>
          <cell r="E262">
            <v>-5.7894736842105339E-2</v>
          </cell>
        </row>
        <row r="263">
          <cell r="D263">
            <v>-4.6079649158385742E-2</v>
          </cell>
          <cell r="E263">
            <v>2.3743016759776577E-2</v>
          </cell>
        </row>
        <row r="264">
          <cell r="D264">
            <v>2.1903920383202363E-2</v>
          </cell>
          <cell r="E264">
            <v>-2.0463847203274217E-2</v>
          </cell>
        </row>
        <row r="265">
          <cell r="D265">
            <v>-1.090899634633136E-2</v>
          </cell>
          <cell r="E265">
            <v>-8.3565459610027062E-3</v>
          </cell>
        </row>
        <row r="266">
          <cell r="D266">
            <v>1.0740107795451504E-2</v>
          </cell>
          <cell r="E266">
            <v>5.6179775280897678E-3</v>
          </cell>
        </row>
        <row r="267">
          <cell r="D267">
            <v>1.6550262072912224E-2</v>
          </cell>
          <cell r="E267">
            <v>-3.7709497206703753E-2</v>
          </cell>
        </row>
        <row r="268">
          <cell r="D268">
            <v>-4.2861072550362048E-3</v>
          </cell>
          <cell r="E268">
            <v>7.2568940493468789E-3</v>
          </cell>
        </row>
        <row r="269">
          <cell r="D269">
            <v>8.6990600646325786E-3</v>
          </cell>
          <cell r="E269">
            <v>-3.8904899135446723E-2</v>
          </cell>
        </row>
        <row r="270">
          <cell r="D270">
            <v>-3.0184136608854526E-2</v>
          </cell>
          <cell r="E270">
            <v>-2.3988005997001627E-2</v>
          </cell>
        </row>
        <row r="271">
          <cell r="D271">
            <v>-3.0289497189092705E-2</v>
          </cell>
          <cell r="E271">
            <v>4.6082949308757512E-3</v>
          </cell>
        </row>
        <row r="272">
          <cell r="D272">
            <v>1.1581285725895965E-2</v>
          </cell>
          <cell r="E272">
            <v>3.0581039755351678E-2</v>
          </cell>
        </row>
        <row r="273">
          <cell r="D273">
            <v>4.8566569810259766E-2</v>
          </cell>
          <cell r="E273">
            <v>2.8189910979228357E-2</v>
          </cell>
        </row>
        <row r="274">
          <cell r="D274">
            <v>-3.7544056801349216E-3</v>
          </cell>
          <cell r="E274">
            <v>1.0101010101010142E-2</v>
          </cell>
        </row>
        <row r="275">
          <cell r="D275">
            <v>-2.4610967262285732E-3</v>
          </cell>
          <cell r="E275">
            <v>-7.1428571428571426E-3</v>
          </cell>
        </row>
        <row r="276">
          <cell r="D276">
            <v>-6.1036724833597538E-4</v>
          </cell>
          <cell r="E276">
            <v>1.2949640287769865E-2</v>
          </cell>
        </row>
        <row r="277">
          <cell r="D277">
            <v>2.128589704851841E-2</v>
          </cell>
          <cell r="E277">
            <v>3.1249999999999837E-2</v>
          </cell>
        </row>
        <row r="278">
          <cell r="D278">
            <v>1.1362205715724652E-2</v>
          </cell>
          <cell r="E278">
            <v>2.4793388429752223E-2</v>
          </cell>
        </row>
        <row r="279">
          <cell r="D279">
            <v>1.0419195219867431E-2</v>
          </cell>
          <cell r="E279">
            <v>-1.6129032258064554E-2</v>
          </cell>
        </row>
        <row r="280">
          <cell r="D280">
            <v>2.1060866458460274E-2</v>
          </cell>
          <cell r="E280">
            <v>-4.7814207650273222E-2</v>
          </cell>
        </row>
        <row r="281">
          <cell r="D281">
            <v>-1.6783503661964995E-2</v>
          </cell>
          <cell r="E281">
            <v>7.1736011477761836E-3</v>
          </cell>
        </row>
        <row r="282">
          <cell r="D282">
            <v>1.203858236795609E-2</v>
          </cell>
          <cell r="E282">
            <v>2.279202279202271E-2</v>
          </cell>
        </row>
        <row r="283">
          <cell r="D283">
            <v>1.0670676254107548E-2</v>
          </cell>
          <cell r="E283">
            <v>2.5069637883008318E-2</v>
          </cell>
        </row>
        <row r="284">
          <cell r="D284">
            <v>2.5783152767279761E-2</v>
          </cell>
          <cell r="E284">
            <v>2.9891304347826129E-2</v>
          </cell>
        </row>
        <row r="285">
          <cell r="D285">
            <v>-5.5439893330838253E-3</v>
          </cell>
          <cell r="E285">
            <v>4.4854881266490843E-2</v>
          </cell>
        </row>
        <row r="286">
          <cell r="D286">
            <v>1.7659719608581089E-2</v>
          </cell>
          <cell r="E286">
            <v>1.3888888888888817E-2</v>
          </cell>
        </row>
        <row r="287">
          <cell r="D287">
            <v>-7.4255566278148694E-3</v>
          </cell>
          <cell r="E287">
            <v>-2.9887920298879097E-2</v>
          </cell>
        </row>
        <row r="288">
          <cell r="D288">
            <v>-1.2202647788270109E-2</v>
          </cell>
          <cell r="E288">
            <v>-2.4390243902439095E-2</v>
          </cell>
        </row>
        <row r="289">
          <cell r="D289">
            <v>-2.5814816997702062E-3</v>
          </cell>
          <cell r="E289">
            <v>-4.6052631578947366E-2</v>
          </cell>
        </row>
        <row r="290">
          <cell r="D290">
            <v>-4.9198733100122904E-2</v>
          </cell>
          <cell r="E290">
            <v>1.3793103448275078E-3</v>
          </cell>
        </row>
        <row r="291">
          <cell r="D291">
            <v>6.2148086460361366E-6</v>
          </cell>
          <cell r="E291">
            <v>6.8870523415977963E-3</v>
          </cell>
        </row>
        <row r="292">
          <cell r="D292">
            <v>4.393842405861873E-3</v>
          </cell>
          <cell r="E292">
            <v>6.8399452804377573E-3</v>
          </cell>
        </row>
        <row r="293">
          <cell r="D293">
            <v>3.4464835967180946E-2</v>
          </cell>
          <cell r="E293">
            <v>-5.4347826086955367E-3</v>
          </cell>
        </row>
        <row r="294">
          <cell r="D294">
            <v>3.4034357354771122E-3</v>
          </cell>
          <cell r="E294">
            <v>-4.0983606557376661E-3</v>
          </cell>
        </row>
        <row r="295">
          <cell r="D295">
            <v>-5.7226994450173228E-3</v>
          </cell>
          <cell r="E295">
            <v>-1.6460905349794275E-2</v>
          </cell>
        </row>
        <row r="296">
          <cell r="D296">
            <v>-6.127355464557881E-3</v>
          </cell>
          <cell r="E296">
            <v>-1.3947001394700139E-2</v>
          </cell>
        </row>
        <row r="297">
          <cell r="D297">
            <v>1.5473152722731878E-2</v>
          </cell>
          <cell r="E297">
            <v>-7.0721357850070717E-3</v>
          </cell>
        </row>
        <row r="298">
          <cell r="D298">
            <v>-2.4029322307765315E-2</v>
          </cell>
          <cell r="E298">
            <v>-9.9715099715100113E-3</v>
          </cell>
        </row>
        <row r="299">
          <cell r="D299">
            <v>1.0986603039728258E-2</v>
          </cell>
          <cell r="E299">
            <v>-1.0071942446043206E-2</v>
          </cell>
        </row>
        <row r="300">
          <cell r="D300">
            <v>-1.9868028128311064E-3</v>
          </cell>
          <cell r="E300">
            <v>0</v>
          </cell>
        </row>
        <row r="301">
          <cell r="D301">
            <v>8.3672164376288813E-3</v>
          </cell>
          <cell r="E301">
            <v>1.4534883720931473E-3</v>
          </cell>
        </row>
        <row r="302">
          <cell r="D302">
            <v>-4.2775182018868121E-3</v>
          </cell>
          <cell r="E302">
            <v>-5.805515239477586E-3</v>
          </cell>
        </row>
        <row r="303">
          <cell r="D303">
            <v>6.4047873682691776E-3</v>
          </cell>
          <cell r="E303">
            <v>-2.9197080291971217E-3</v>
          </cell>
        </row>
        <row r="304">
          <cell r="D304">
            <v>1.7181679243480737E-2</v>
          </cell>
          <cell r="E304">
            <v>-5.8565153733527303E-3</v>
          </cell>
        </row>
        <row r="305">
          <cell r="D305">
            <v>-5.0240048831449013E-3</v>
          </cell>
          <cell r="E305">
            <v>2.2091310751104563E-2</v>
          </cell>
        </row>
        <row r="306">
          <cell r="D306">
            <v>2.1011526255559691E-2</v>
          </cell>
          <cell r="E306">
            <v>-1.873198847262264E-2</v>
          </cell>
        </row>
        <row r="307">
          <cell r="D307">
            <v>-6.0258365686818626E-3</v>
          </cell>
          <cell r="E307">
            <v>-4.4052863436122936E-3</v>
          </cell>
        </row>
        <row r="308">
          <cell r="D308">
            <v>-4.6034467726467337E-3</v>
          </cell>
          <cell r="E308">
            <v>1.1799410029498483E-2</v>
          </cell>
        </row>
        <row r="309">
          <cell r="D309">
            <v>-8.5779519190905002E-3</v>
          </cell>
          <cell r="E309">
            <v>2.0408163265306208E-2</v>
          </cell>
        </row>
        <row r="310">
          <cell r="D310">
            <v>8.1161946944352664E-3</v>
          </cell>
          <cell r="E310">
            <v>2.8571428571428979E-3</v>
          </cell>
        </row>
        <row r="311">
          <cell r="D311">
            <v>1.8175763311950158E-2</v>
          </cell>
          <cell r="E311">
            <v>-2.1367521367521368E-2</v>
          </cell>
        </row>
        <row r="312">
          <cell r="D312">
            <v>-2.3698450132838187E-3</v>
          </cell>
          <cell r="E312">
            <v>1.4556040756913292E-3</v>
          </cell>
        </row>
        <row r="313">
          <cell r="D313">
            <v>1.6823881283791559E-2</v>
          </cell>
          <cell r="E313">
            <v>0</v>
          </cell>
        </row>
        <row r="314">
          <cell r="D314">
            <v>-7.5232627202533901E-3</v>
          </cell>
          <cell r="E314">
            <v>1.3081395348837293E-2</v>
          </cell>
        </row>
        <row r="315">
          <cell r="D315">
            <v>8.8911686757288978E-3</v>
          </cell>
          <cell r="E315">
            <v>1.7216642754662882E-2</v>
          </cell>
        </row>
        <row r="316">
          <cell r="D316">
            <v>8.1292545829448754E-3</v>
          </cell>
          <cell r="E316">
            <v>-8.4626234132582304E-3</v>
          </cell>
        </row>
        <row r="317">
          <cell r="D317">
            <v>-5.1273717596690823E-3</v>
          </cell>
          <cell r="E317">
            <v>1.4224751066857543E-3</v>
          </cell>
        </row>
        <row r="318">
          <cell r="D318">
            <v>2.5121240966772419E-3</v>
          </cell>
          <cell r="E318">
            <v>7.102272727272727E-3</v>
          </cell>
        </row>
        <row r="319">
          <cell r="D319">
            <v>7.0230637413265171E-4</v>
          </cell>
          <cell r="E319">
            <v>-4.231311706629215E-3</v>
          </cell>
        </row>
        <row r="320">
          <cell r="D320">
            <v>-1.7326371343551684E-2</v>
          </cell>
          <cell r="E320">
            <v>-3.5410764872521247E-2</v>
          </cell>
        </row>
        <row r="321">
          <cell r="D321">
            <v>5.753496663314709E-3</v>
          </cell>
          <cell r="E321">
            <v>5.8737151248165302E-3</v>
          </cell>
        </row>
        <row r="322">
          <cell r="D322">
            <v>-3.4425754554595189E-3</v>
          </cell>
          <cell r="E322">
            <v>8.7591240875911584E-3</v>
          </cell>
        </row>
        <row r="323">
          <cell r="D323">
            <v>3.6083796494227886E-3</v>
          </cell>
          <cell r="E323">
            <v>-2.8943560057885479E-3</v>
          </cell>
        </row>
        <row r="324">
          <cell r="D324">
            <v>-2.2890183916663802E-2</v>
          </cell>
          <cell r="E324">
            <v>0</v>
          </cell>
        </row>
        <row r="325">
          <cell r="D325">
            <v>-7.516218290045844E-3</v>
          </cell>
          <cell r="E325">
            <v>1.7416545718432343E-2</v>
          </cell>
        </row>
        <row r="326">
          <cell r="D326">
            <v>2.2824845520836402E-2</v>
          </cell>
          <cell r="E326">
            <v>-1.1412268188302386E-2</v>
          </cell>
        </row>
        <row r="327">
          <cell r="D327">
            <v>-6.9116771267579459E-3</v>
          </cell>
          <cell r="E327">
            <v>-1.1544011544011504E-2</v>
          </cell>
        </row>
        <row r="328">
          <cell r="D328">
            <v>6.4811878333573643E-3</v>
          </cell>
          <cell r="E328">
            <v>4.8175182481751781E-2</v>
          </cell>
        </row>
        <row r="329">
          <cell r="D329">
            <v>-3.6379469375361125E-3</v>
          </cell>
          <cell r="E329">
            <v>5.5710306406686035E-3</v>
          </cell>
        </row>
        <row r="330">
          <cell r="D330">
            <v>7.5899582552292296E-4</v>
          </cell>
          <cell r="E330">
            <v>3.6011080332409892E-2</v>
          </cell>
        </row>
        <row r="331">
          <cell r="D331">
            <v>4.8550383232019382E-3</v>
          </cell>
          <cell r="E331">
            <v>4.0106951871657377E-3</v>
          </cell>
        </row>
        <row r="332">
          <cell r="D332">
            <v>2.1367594673253564E-2</v>
          </cell>
          <cell r="E332">
            <v>5.0599201065246492E-2</v>
          </cell>
        </row>
        <row r="333">
          <cell r="D333">
            <v>1.5171193765815194E-3</v>
          </cell>
          <cell r="E333">
            <v>5.323193916349795E-2</v>
          </cell>
        </row>
        <row r="334">
          <cell r="D334">
            <v>-1.2241544111482202E-3</v>
          </cell>
          <cell r="E334">
            <v>4.2117930204572808E-2</v>
          </cell>
        </row>
        <row r="335">
          <cell r="D335">
            <v>-1.8244907096485286E-2</v>
          </cell>
          <cell r="E335">
            <v>7.0438799076212574E-2</v>
          </cell>
        </row>
        <row r="336">
          <cell r="D336">
            <v>1.1019268042412454E-2</v>
          </cell>
          <cell r="E336">
            <v>-9.7087378640777315E-3</v>
          </cell>
        </row>
        <row r="337">
          <cell r="D337">
            <v>-7.5781069392680447E-3</v>
          </cell>
          <cell r="E337">
            <v>-9.8039215686273589E-3</v>
          </cell>
        </row>
        <row r="338">
          <cell r="D338">
            <v>8.6075143884688232E-3</v>
          </cell>
          <cell r="E338">
            <v>-2.2002200220022313E-3</v>
          </cell>
        </row>
        <row r="339">
          <cell r="D339">
            <v>-1.3130618958563319E-2</v>
          </cell>
          <cell r="E339">
            <v>2.2050716648291382E-3</v>
          </cell>
        </row>
        <row r="340">
          <cell r="D340">
            <v>6.8495887392763723E-4</v>
          </cell>
          <cell r="E340">
            <v>1.9801980198019771E-2</v>
          </cell>
        </row>
        <row r="341">
          <cell r="D341">
            <v>2.0118302692897834E-2</v>
          </cell>
          <cell r="E341">
            <v>-1.0787486515642774E-3</v>
          </cell>
        </row>
        <row r="342">
          <cell r="D342">
            <v>-1.1910087228808482E-3</v>
          </cell>
          <cell r="E342">
            <v>-2.1598272138227716E-3</v>
          </cell>
        </row>
        <row r="343">
          <cell r="D343">
            <v>6.7403024178875328E-3</v>
          </cell>
          <cell r="E343">
            <v>7.5757575757574519E-3</v>
          </cell>
        </row>
        <row r="344">
          <cell r="D344">
            <v>-2.4133770039647881E-3</v>
          </cell>
          <cell r="E344">
            <v>-4.5112781954887098E-2</v>
          </cell>
        </row>
        <row r="345">
          <cell r="D345">
            <v>-9.6991588488102316E-3</v>
          </cell>
          <cell r="E345">
            <v>-4.4994375703037118E-2</v>
          </cell>
        </row>
        <row r="346">
          <cell r="D346">
            <v>-5.763915860337622E-3</v>
          </cell>
          <cell r="E346">
            <v>-3.5335689045937731E-3</v>
          </cell>
        </row>
        <row r="347">
          <cell r="D347">
            <v>1.7607128905697846E-3</v>
          </cell>
          <cell r="E347">
            <v>-2.3640661938534282E-2</v>
          </cell>
        </row>
        <row r="348">
          <cell r="D348">
            <v>7.5843204629712476E-3</v>
          </cell>
          <cell r="E348">
            <v>-7.2639225181597381E-3</v>
          </cell>
        </row>
        <row r="349">
          <cell r="D349">
            <v>-1.2479947948801366E-2</v>
          </cell>
          <cell r="E349">
            <v>-4.8780487804878743E-3</v>
          </cell>
        </row>
        <row r="350">
          <cell r="D350">
            <v>7.8381924446646861E-4</v>
          </cell>
          <cell r="E350">
            <v>3.431372549019622E-2</v>
          </cell>
        </row>
        <row r="351">
          <cell r="D351">
            <v>2.1152219933143764E-2</v>
          </cell>
          <cell r="E351">
            <v>-8.2938388625592753E-3</v>
          </cell>
        </row>
        <row r="352">
          <cell r="D352">
            <v>-9.2593621822305173E-3</v>
          </cell>
          <cell r="E352">
            <v>1.1947431302270011E-2</v>
          </cell>
        </row>
        <row r="353">
          <cell r="D353">
            <v>1.6818130820150354E-2</v>
          </cell>
          <cell r="E353">
            <v>1.5348288075560769E-2</v>
          </cell>
        </row>
        <row r="354">
          <cell r="D354">
            <v>-5.3680389279369837E-3</v>
          </cell>
          <cell r="E354">
            <v>0</v>
          </cell>
        </row>
        <row r="355">
          <cell r="D355">
            <v>-7.7100146989481804E-4</v>
          </cell>
          <cell r="E355">
            <v>-1.3953488372093056E-2</v>
          </cell>
        </row>
        <row r="356">
          <cell r="D356">
            <v>6.8277952327557543E-4</v>
          </cell>
          <cell r="E356">
            <v>5.89622641509434E-3</v>
          </cell>
        </row>
        <row r="357">
          <cell r="D357">
            <v>8.9366446810044426E-3</v>
          </cell>
          <cell r="E357">
            <v>4.4548651817116029E-2</v>
          </cell>
        </row>
        <row r="358">
          <cell r="D358">
            <v>1.0699362216846293E-2</v>
          </cell>
          <cell r="E358">
            <v>0</v>
          </cell>
        </row>
        <row r="359">
          <cell r="D359">
            <v>-2.4534070262095626E-3</v>
          </cell>
          <cell r="E359">
            <v>4.4893378226712197E-3</v>
          </cell>
        </row>
        <row r="360">
          <cell r="D360">
            <v>8.7798227675522835E-4</v>
          </cell>
          <cell r="E360">
            <v>-3.575418994413411E-2</v>
          </cell>
        </row>
        <row r="361">
          <cell r="D361">
            <v>-3.5279182285764106E-2</v>
          </cell>
          <cell r="E361">
            <v>-1.3904982618771759E-2</v>
          </cell>
        </row>
        <row r="362">
          <cell r="D362">
            <v>6.3876291221670349E-3</v>
          </cell>
          <cell r="E362">
            <v>1.1750881316099711E-3</v>
          </cell>
        </row>
        <row r="363">
          <cell r="D363">
            <v>7.6995600251414352E-3</v>
          </cell>
          <cell r="E363">
            <v>-9.3896713615023129E-3</v>
          </cell>
        </row>
        <row r="364">
          <cell r="D364">
            <v>-1.0096678621550037E-2</v>
          </cell>
          <cell r="E364">
            <v>5.9241706161137437E-3</v>
          </cell>
        </row>
        <row r="365">
          <cell r="D365">
            <v>3.5780389421155999E-3</v>
          </cell>
          <cell r="E365">
            <v>1.4134275618374423E-2</v>
          </cell>
        </row>
        <row r="366">
          <cell r="D366">
            <v>2.846059410158824E-2</v>
          </cell>
          <cell r="E366">
            <v>-2.3228803716607276E-3</v>
          </cell>
        </row>
        <row r="367">
          <cell r="D367">
            <v>1.0683294815330576E-3</v>
          </cell>
          <cell r="E367">
            <v>1.3969732246798469E-2</v>
          </cell>
        </row>
        <row r="368">
          <cell r="D368">
            <v>-3.9202874877490024E-3</v>
          </cell>
          <cell r="E368">
            <v>-1.7221584385763492E-2</v>
          </cell>
        </row>
        <row r="369">
          <cell r="D369">
            <v>3.4984147808017526E-4</v>
          </cell>
          <cell r="E369">
            <v>-1.8691588785046665E-2</v>
          </cell>
        </row>
        <row r="370">
          <cell r="D370">
            <v>-8.9342309457716273E-3</v>
          </cell>
          <cell r="E370">
            <v>2.857142857142864E-2</v>
          </cell>
        </row>
        <row r="371">
          <cell r="D371">
            <v>1.4329902022947696E-2</v>
          </cell>
          <cell r="E371">
            <v>-9.2592592592593906E-3</v>
          </cell>
        </row>
        <row r="372">
          <cell r="D372">
            <v>-2.8809358149241862E-4</v>
          </cell>
          <cell r="E372">
            <v>1.8691588785046828E-2</v>
          </cell>
        </row>
        <row r="373">
          <cell r="D373">
            <v>3.8061060816103273E-5</v>
          </cell>
          <cell r="E373">
            <v>4.5871559633026545E-3</v>
          </cell>
        </row>
        <row r="374">
          <cell r="D374">
            <v>1.1852850664956143E-3</v>
          </cell>
          <cell r="E374">
            <v>-1.8264840182648338E-2</v>
          </cell>
        </row>
        <row r="375">
          <cell r="D375">
            <v>-7.2227652872822558E-4</v>
          </cell>
          <cell r="E375">
            <v>8.1395348837209631E-3</v>
          </cell>
        </row>
        <row r="376">
          <cell r="D376">
            <v>8.3257702152636382E-3</v>
          </cell>
          <cell r="E376">
            <v>-1.4994232987312539E-2</v>
          </cell>
        </row>
        <row r="377">
          <cell r="D377">
            <v>-1.181961743892123E-2</v>
          </cell>
          <cell r="E377">
            <v>2.6932084309133453E-2</v>
          </cell>
        </row>
        <row r="378">
          <cell r="D378">
            <v>4.0306306109758995E-3</v>
          </cell>
          <cell r="E378">
            <v>-9.1220068415050985E-3</v>
          </cell>
        </row>
        <row r="379">
          <cell r="D379">
            <v>-1.515604204579399E-2</v>
          </cell>
          <cell r="E379">
            <v>-1.2658227848101363E-2</v>
          </cell>
        </row>
        <row r="380">
          <cell r="D380">
            <v>1.2327973744449603E-2</v>
          </cell>
          <cell r="E380">
            <v>4.6620046620047288E-3</v>
          </cell>
        </row>
        <row r="381">
          <cell r="D381">
            <v>3.4272326050236823E-3</v>
          </cell>
          <cell r="E381">
            <v>-1.1600928074246928E-3</v>
          </cell>
        </row>
        <row r="382">
          <cell r="D382">
            <v>0</v>
          </cell>
          <cell r="E382">
            <v>-3.3681765389082366E-2</v>
          </cell>
        </row>
        <row r="383">
          <cell r="D383">
            <v>-1.1332598461112349E-2</v>
          </cell>
          <cell r="E383">
            <v>3.2451923076923107E-2</v>
          </cell>
        </row>
        <row r="384">
          <cell r="D384">
            <v>-2.4331033876708466E-3</v>
          </cell>
          <cell r="E384">
            <v>-5.8207217694994174E-3</v>
          </cell>
        </row>
        <row r="385">
          <cell r="D385">
            <v>2.0095909794141304E-3</v>
          </cell>
          <cell r="E385">
            <v>-2.9274004683840747E-2</v>
          </cell>
        </row>
        <row r="386">
          <cell r="D386">
            <v>-2.4687627064628539E-2</v>
          </cell>
          <cell r="E386">
            <v>2.0506634499396725E-2</v>
          </cell>
        </row>
        <row r="387">
          <cell r="D387">
            <v>-6.1971481850806474E-3</v>
          </cell>
          <cell r="E387">
            <v>-4.846335697399521E-2</v>
          </cell>
        </row>
        <row r="388">
          <cell r="D388">
            <v>-2.3440910198921722E-2</v>
          </cell>
          <cell r="E388">
            <v>8.6956521739130783E-3</v>
          </cell>
        </row>
        <row r="389">
          <cell r="D389">
            <v>-3.8486991048727599E-3</v>
          </cell>
          <cell r="E389">
            <v>-8.6206896551724484E-3</v>
          </cell>
        </row>
        <row r="390">
          <cell r="D390">
            <v>9.2655722802044145E-4</v>
          </cell>
          <cell r="E390">
            <v>5.4658385093167776E-2</v>
          </cell>
        </row>
        <row r="391">
          <cell r="D391">
            <v>1.7931789336407461E-2</v>
          </cell>
          <cell r="E391">
            <v>2.3557126030622922E-3</v>
          </cell>
        </row>
        <row r="392">
          <cell r="D392">
            <v>1.3640887201015722E-2</v>
          </cell>
          <cell r="E392">
            <v>1.9976498237367836E-2</v>
          </cell>
        </row>
        <row r="393">
          <cell r="D393">
            <v>1.3124411066033952E-2</v>
          </cell>
          <cell r="E393">
            <v>-1.1520737327188941E-2</v>
          </cell>
        </row>
        <row r="394">
          <cell r="D394">
            <v>1.4859122376122963E-2</v>
          </cell>
          <cell r="E394">
            <v>1.6317016317016386E-2</v>
          </cell>
        </row>
        <row r="395">
          <cell r="D395">
            <v>-1.4762294137339025E-3</v>
          </cell>
          <cell r="E395">
            <v>9.1743119266054721E-3</v>
          </cell>
        </row>
        <row r="396">
          <cell r="D396">
            <v>3.8043000351741137E-2</v>
          </cell>
          <cell r="E396">
            <v>-1.7045454545454544E-2</v>
          </cell>
        </row>
        <row r="397">
          <cell r="D397">
            <v>-1.6942511939176622E-3</v>
          </cell>
          <cell r="E397">
            <v>1.0404624277456713E-2</v>
          </cell>
        </row>
        <row r="398">
          <cell r="D398">
            <v>9.2016080274086656E-3</v>
          </cell>
          <cell r="E398">
            <v>1.1441647597253354E-3</v>
          </cell>
        </row>
        <row r="399">
          <cell r="D399">
            <v>-5.5074124095454901E-3</v>
          </cell>
          <cell r="E399">
            <v>-1.0285714285714351E-2</v>
          </cell>
        </row>
        <row r="400">
          <cell r="D400">
            <v>2.5840066370394748E-3</v>
          </cell>
          <cell r="E400">
            <v>8.0831408775981859E-3</v>
          </cell>
        </row>
        <row r="401">
          <cell r="D401">
            <v>1.1152690665682856E-2</v>
          </cell>
          <cell r="E401">
            <v>8.0183276059565042E-3</v>
          </cell>
        </row>
        <row r="402">
          <cell r="D402">
            <v>1.9494803123338558E-3</v>
          </cell>
          <cell r="E402">
            <v>1.1363636363635717E-3</v>
          </cell>
        </row>
        <row r="403">
          <cell r="D403">
            <v>1.7167828529805808E-4</v>
          </cell>
          <cell r="E403">
            <v>-5.6753688989784343E-3</v>
          </cell>
        </row>
        <row r="404">
          <cell r="D404">
            <v>-3.7086547414083952E-3</v>
          </cell>
          <cell r="E404">
            <v>0</v>
          </cell>
        </row>
        <row r="405">
          <cell r="D405">
            <v>5.7794716508300804E-3</v>
          </cell>
          <cell r="E405">
            <v>1.2557077625570874E-2</v>
          </cell>
        </row>
        <row r="406">
          <cell r="D406">
            <v>-2.4396954014337339E-3</v>
          </cell>
          <cell r="E406">
            <v>-1.014656144306658E-2</v>
          </cell>
        </row>
        <row r="407">
          <cell r="D407">
            <v>8.5181889612181046E-3</v>
          </cell>
          <cell r="E407">
            <v>-1.1389521640090469E-3</v>
          </cell>
        </row>
        <row r="408">
          <cell r="D408">
            <v>-3.4620822025240882E-3</v>
          </cell>
          <cell r="E408">
            <v>-2.6225769669327218E-2</v>
          </cell>
        </row>
        <row r="409">
          <cell r="D409">
            <v>2.7958559202247228E-4</v>
          </cell>
          <cell r="E409">
            <v>1.5222482435597155E-2</v>
          </cell>
        </row>
        <row r="410">
          <cell r="D410">
            <v>2.6501446709834473E-3</v>
          </cell>
          <cell r="E410">
            <v>1.4994232987312539E-2</v>
          </cell>
        </row>
        <row r="411">
          <cell r="D411">
            <v>-1.0092458275041405E-2</v>
          </cell>
          <cell r="E411">
            <v>-1.8181818181818118E-2</v>
          </cell>
        </row>
        <row r="412">
          <cell r="D412">
            <v>3.3688997361202566E-3</v>
          </cell>
          <cell r="E412">
            <v>-3.4722222222223534E-3</v>
          </cell>
        </row>
        <row r="413">
          <cell r="D413">
            <v>-2.6039501039500992E-3</v>
          </cell>
          <cell r="E413">
            <v>1.5098722415795719E-2</v>
          </cell>
        </row>
        <row r="414">
          <cell r="D414">
            <v>-3.5487417860436718E-3</v>
          </cell>
          <cell r="E414">
            <v>6.8649885583523373E-3</v>
          </cell>
        </row>
        <row r="415">
          <cell r="D415">
            <v>2.489305400119231E-3</v>
          </cell>
          <cell r="E415">
            <v>1.3636363636363669E-2</v>
          </cell>
        </row>
        <row r="416">
          <cell r="D416">
            <v>-4.8671319916117114E-3</v>
          </cell>
          <cell r="E416">
            <v>3.1390134529147948E-2</v>
          </cell>
        </row>
        <row r="417">
          <cell r="D417">
            <v>9.3782272057706239E-3</v>
          </cell>
          <cell r="E417">
            <v>1.6304347826086956E-2</v>
          </cell>
        </row>
        <row r="418">
          <cell r="D418">
            <v>4.7779797455210218E-4</v>
          </cell>
          <cell r="E418">
            <v>-5.2406417112299528E-2</v>
          </cell>
        </row>
        <row r="419">
          <cell r="D419">
            <v>-1.0174312974325504E-2</v>
          </cell>
          <cell r="E419">
            <v>-2.0316027088036086E-2</v>
          </cell>
        </row>
        <row r="420">
          <cell r="D420">
            <v>-8.1811602563429744E-3</v>
          </cell>
          <cell r="E420">
            <v>-1.497695852534559E-2</v>
          </cell>
        </row>
        <row r="421">
          <cell r="D421">
            <v>-3.0139275176866592E-4</v>
          </cell>
          <cell r="E421">
            <v>5.8479532163742687E-3</v>
          </cell>
        </row>
        <row r="422">
          <cell r="D422">
            <v>-4.2842408695431349E-4</v>
          </cell>
          <cell r="E422">
            <v>1.1627906976744186E-2</v>
          </cell>
        </row>
        <row r="423">
          <cell r="D423">
            <v>1.280531685222068E-3</v>
          </cell>
          <cell r="E423">
            <v>2.4137931034482692E-2</v>
          </cell>
        </row>
        <row r="424">
          <cell r="D424">
            <v>-3.7415577140561696E-3</v>
          </cell>
          <cell r="E424">
            <v>-1.0101010101010006E-2</v>
          </cell>
        </row>
        <row r="425">
          <cell r="D425">
            <v>9.0177065320024897E-4</v>
          </cell>
          <cell r="E425">
            <v>-5.6689342403628117E-3</v>
          </cell>
        </row>
        <row r="426">
          <cell r="D426">
            <v>-2.2137072839820342E-2</v>
          </cell>
          <cell r="E426">
            <v>9.1220068415050985E-3</v>
          </cell>
        </row>
        <row r="427">
          <cell r="D427">
            <v>9.8476513595395793E-3</v>
          </cell>
          <cell r="E427">
            <v>3.3898305084745441E-3</v>
          </cell>
        </row>
        <row r="428">
          <cell r="D428">
            <v>2.5278004379374205E-3</v>
          </cell>
          <cell r="E428">
            <v>3.603603603603607E-2</v>
          </cell>
        </row>
        <row r="429">
          <cell r="D429">
            <v>9.8448064497133822E-3</v>
          </cell>
          <cell r="E429">
            <v>2.1739130434782917E-3</v>
          </cell>
        </row>
        <row r="430">
          <cell r="D430">
            <v>3.541174100658317E-3</v>
          </cell>
          <cell r="E430">
            <v>-1.3015184381778773E-2</v>
          </cell>
        </row>
        <row r="431">
          <cell r="D431">
            <v>-9.6774534351789891E-3</v>
          </cell>
          <cell r="E431">
            <v>1.6483516483516484E-2</v>
          </cell>
        </row>
        <row r="432">
          <cell r="D432">
            <v>1.1068201457268742E-2</v>
          </cell>
          <cell r="E432">
            <v>-2.2702702702702641E-2</v>
          </cell>
        </row>
        <row r="433">
          <cell r="D433">
            <v>-1.6565637381363658E-3</v>
          </cell>
          <cell r="E433">
            <v>1.991150442477873E-2</v>
          </cell>
        </row>
        <row r="434">
          <cell r="D434">
            <v>2.4910825164478085E-2</v>
          </cell>
          <cell r="E434">
            <v>9.7613882863339628E-3</v>
          </cell>
        </row>
        <row r="435">
          <cell r="D435">
            <v>5.0941226817358591E-3</v>
          </cell>
          <cell r="E435">
            <v>-2.0408163265306031E-2</v>
          </cell>
        </row>
        <row r="436">
          <cell r="D436">
            <v>-4.0423316250890714E-3</v>
          </cell>
          <cell r="E436">
            <v>1.7543859649122744E-2</v>
          </cell>
        </row>
        <row r="437">
          <cell r="D437">
            <v>8.8231203869192643E-3</v>
          </cell>
          <cell r="E437">
            <v>1.7241379310344921E-2</v>
          </cell>
        </row>
        <row r="438">
          <cell r="D438">
            <v>1.8584513586096846E-3</v>
          </cell>
          <cell r="E438">
            <v>-4.2372881355932802E-3</v>
          </cell>
        </row>
        <row r="439">
          <cell r="D439">
            <v>5.075779967996105E-3</v>
          </cell>
          <cell r="E439">
            <v>-6.3829787234041951E-3</v>
          </cell>
        </row>
        <row r="440">
          <cell r="D440">
            <v>-8.8783198628956152E-3</v>
          </cell>
          <cell r="E440">
            <v>0</v>
          </cell>
        </row>
        <row r="441">
          <cell r="D441">
            <v>3.9494349545457011E-3</v>
          </cell>
          <cell r="E441">
            <v>1.1777301927194799E-2</v>
          </cell>
        </row>
        <row r="442">
          <cell r="D442">
            <v>-2.3338412070749806E-3</v>
          </cell>
          <cell r="E442">
            <v>-2.1164021164021465E-3</v>
          </cell>
        </row>
        <row r="443">
          <cell r="D443">
            <v>1.0480884643869542E-2</v>
          </cell>
          <cell r="E443">
            <v>4.3478260869565306E-2</v>
          </cell>
        </row>
        <row r="444">
          <cell r="D444">
            <v>4.4935982652386059E-3</v>
          </cell>
          <cell r="E444">
            <v>-2.0325203252032809E-3</v>
          </cell>
        </row>
        <row r="445">
          <cell r="D445">
            <v>-5.1326952688625631E-4</v>
          </cell>
          <cell r="E445">
            <v>-1.2219959266802473E-2</v>
          </cell>
        </row>
        <row r="446">
          <cell r="D446">
            <v>-5.6287256323506044E-3</v>
          </cell>
          <cell r="E446">
            <v>2.4742268041237171E-2</v>
          </cell>
        </row>
        <row r="447">
          <cell r="D447">
            <v>8.4048079552014304E-3</v>
          </cell>
          <cell r="E447">
            <v>0</v>
          </cell>
        </row>
        <row r="448">
          <cell r="D448">
            <v>-7.762369079059697E-3</v>
          </cell>
          <cell r="E448">
            <v>2.0120724346075316E-3</v>
          </cell>
        </row>
        <row r="449">
          <cell r="D449">
            <v>-2.4289039570893406E-3</v>
          </cell>
          <cell r="E449">
            <v>1.4056224899598452E-2</v>
          </cell>
        </row>
        <row r="450">
          <cell r="D450">
            <v>-1.1469006797200023E-2</v>
          </cell>
          <cell r="E450">
            <v>0</v>
          </cell>
        </row>
        <row r="451">
          <cell r="D451">
            <v>1.4891291519353025E-2</v>
          </cell>
          <cell r="E451">
            <v>0</v>
          </cell>
        </row>
        <row r="452">
          <cell r="D452">
            <v>5.3999120239052612E-3</v>
          </cell>
          <cell r="E452">
            <v>1.5841584158415786E-2</v>
          </cell>
        </row>
        <row r="453">
          <cell r="D453">
            <v>4.6065104677418959E-3</v>
          </cell>
          <cell r="E453">
            <v>1.9493177387914509E-3</v>
          </cell>
        </row>
        <row r="454">
          <cell r="D454">
            <v>4.3451054989611972E-3</v>
          </cell>
          <cell r="E454">
            <v>-1.3618677042801473E-2</v>
          </cell>
        </row>
        <row r="455">
          <cell r="D455">
            <v>-8.4681981528462458E-3</v>
          </cell>
          <cell r="E455">
            <v>1.5779092702169567E-2</v>
          </cell>
        </row>
        <row r="456">
          <cell r="D456">
            <v>6.6253129178521844E-3</v>
          </cell>
          <cell r="E456">
            <v>1.9417475728155617E-3</v>
          </cell>
        </row>
        <row r="457">
          <cell r="D457">
            <v>-1.662904740027529E-3</v>
          </cell>
          <cell r="E457">
            <v>-1.9379844961240585E-3</v>
          </cell>
        </row>
        <row r="458">
          <cell r="D458">
            <v>-5.6522891771172777E-4</v>
          </cell>
          <cell r="E458">
            <v>-5.8252427184465466E-3</v>
          </cell>
        </row>
        <row r="459">
          <cell r="D459">
            <v>6.0108305055904185E-3</v>
          </cell>
          <cell r="E459">
            <v>-1.1718750000000028E-2</v>
          </cell>
        </row>
        <row r="460">
          <cell r="D460">
            <v>7.2883033924192146E-3</v>
          </cell>
          <cell r="E460">
            <v>1.9762845849802372E-2</v>
          </cell>
        </row>
        <row r="461">
          <cell r="D461">
            <v>7.1911177841874159E-3</v>
          </cell>
          <cell r="E461">
            <v>3.8759689922479791E-3</v>
          </cell>
        </row>
        <row r="462">
          <cell r="D462">
            <v>-5.9334667137422837E-4</v>
          </cell>
          <cell r="E462">
            <v>0</v>
          </cell>
        </row>
        <row r="463">
          <cell r="D463">
            <v>-1.0210640458865468E-2</v>
          </cell>
          <cell r="E463">
            <v>3.8610038610039162E-3</v>
          </cell>
        </row>
        <row r="464">
          <cell r="D464">
            <v>-7.187967837562067E-4</v>
          </cell>
          <cell r="E464">
            <v>0</v>
          </cell>
        </row>
        <row r="465">
          <cell r="D465">
            <v>1.0497021048610774E-2</v>
          </cell>
          <cell r="E465">
            <v>1.9230769230769505E-3</v>
          </cell>
        </row>
        <row r="466">
          <cell r="D466">
            <v>-2.9111867135991516E-3</v>
          </cell>
          <cell r="E466">
            <v>-6.1420345489443431E-2</v>
          </cell>
        </row>
        <row r="467">
          <cell r="D467">
            <v>-6.9964156294312456E-3</v>
          </cell>
          <cell r="E467">
            <v>-3.8854805725971345E-2</v>
          </cell>
        </row>
        <row r="468">
          <cell r="D468">
            <v>1.0124799809602235E-2</v>
          </cell>
          <cell r="E468">
            <v>-1.5957446808510637E-2</v>
          </cell>
        </row>
        <row r="469">
          <cell r="D469">
            <v>8.24641060252823E-4</v>
          </cell>
          <cell r="E469">
            <v>5.4054054054054057E-3</v>
          </cell>
        </row>
        <row r="470">
          <cell r="D470">
            <v>-1.4237860054047943E-2</v>
          </cell>
          <cell r="E470">
            <v>1.1827956989247251E-2</v>
          </cell>
        </row>
        <row r="471">
          <cell r="D471">
            <v>2.2274740036817741E-2</v>
          </cell>
          <cell r="E471">
            <v>-5.3134962805526037E-3</v>
          </cell>
        </row>
        <row r="472">
          <cell r="D472">
            <v>6.0496332744430182E-3</v>
          </cell>
          <cell r="E472">
            <v>-1.1752136752136691E-2</v>
          </cell>
        </row>
        <row r="473">
          <cell r="D473">
            <v>3.2315804750618214E-3</v>
          </cell>
          <cell r="E473">
            <v>-1.7297297297297235E-2</v>
          </cell>
        </row>
        <row r="474">
          <cell r="D474">
            <v>-4.1614828959678019E-3</v>
          </cell>
          <cell r="E474">
            <v>-1.7601760176017694E-2</v>
          </cell>
        </row>
        <row r="475">
          <cell r="D475">
            <v>-8.0284725080502269E-3</v>
          </cell>
          <cell r="E475">
            <v>7.838745800671924E-3</v>
          </cell>
        </row>
        <row r="476">
          <cell r="D476">
            <v>2.6618568074315129E-2</v>
          </cell>
          <cell r="E476">
            <v>2.2222222222222223E-2</v>
          </cell>
        </row>
        <row r="477">
          <cell r="D477">
            <v>1.0341876277875518E-2</v>
          </cell>
          <cell r="E477">
            <v>2.1739130434782917E-3</v>
          </cell>
        </row>
        <row r="478">
          <cell r="D478">
            <v>4.52267218862514E-3</v>
          </cell>
          <cell r="E478">
            <v>8.6767895878524636E-3</v>
          </cell>
        </row>
        <row r="479">
          <cell r="D479">
            <v>1.4617280248868481E-2</v>
          </cell>
          <cell r="E479">
            <v>1.1827956989247251E-2</v>
          </cell>
        </row>
        <row r="480">
          <cell r="D480">
            <v>1.5237848969829901E-3</v>
          </cell>
          <cell r="E480">
            <v>-2.1253985122210415E-2</v>
          </cell>
        </row>
        <row r="481">
          <cell r="D481">
            <v>-3.287289760991493E-3</v>
          </cell>
          <cell r="E481">
            <v>-4.3431053203039248E-3</v>
          </cell>
        </row>
        <row r="482">
          <cell r="D482">
            <v>8.4696761539991335E-3</v>
          </cell>
          <cell r="E482">
            <v>-1.0905125408942203E-2</v>
          </cell>
        </row>
        <row r="483">
          <cell r="D483">
            <v>-3.3392350949937827E-3</v>
          </cell>
          <cell r="E483">
            <v>1.7640573318632793E-2</v>
          </cell>
        </row>
        <row r="484">
          <cell r="D484">
            <v>3.2813895050760999E-3</v>
          </cell>
          <cell r="E484">
            <v>5.4171180931744311E-3</v>
          </cell>
        </row>
        <row r="485">
          <cell r="D485">
            <v>-4.9587383428364102E-3</v>
          </cell>
          <cell r="E485">
            <v>-6.4655172413792495E-3</v>
          </cell>
        </row>
        <row r="486">
          <cell r="D486">
            <v>2.5124701500107293E-3</v>
          </cell>
          <cell r="E486">
            <v>-7.5921908893709636E-3</v>
          </cell>
        </row>
        <row r="487">
          <cell r="D487">
            <v>-2.9936127065294869E-3</v>
          </cell>
          <cell r="E487">
            <v>6.5573770491802654E-3</v>
          </cell>
        </row>
        <row r="488">
          <cell r="D488">
            <v>7.6010552921425105E-3</v>
          </cell>
          <cell r="E488">
            <v>1.1943539630836142E-2</v>
          </cell>
        </row>
        <row r="489">
          <cell r="D489">
            <v>-5.2000366199762551E-3</v>
          </cell>
          <cell r="E489">
            <v>5.9012875536480686E-2</v>
          </cell>
        </row>
        <row r="490">
          <cell r="D490">
            <v>1.1761241280300566E-2</v>
          </cell>
          <cell r="E490">
            <v>-1.0131712259372698E-3</v>
          </cell>
        </row>
        <row r="491">
          <cell r="D491">
            <v>-7.5450245588503479E-3</v>
          </cell>
          <cell r="E491">
            <v>1.2170385395537555E-2</v>
          </cell>
        </row>
        <row r="492">
          <cell r="D492">
            <v>1.0631424106754078E-2</v>
          </cell>
          <cell r="E492">
            <v>8.0160320641282281E-3</v>
          </cell>
        </row>
        <row r="493">
          <cell r="D493">
            <v>-5.6905518701736765E-3</v>
          </cell>
          <cell r="E493">
            <v>7.9522862823062767E-3</v>
          </cell>
        </row>
        <row r="494">
          <cell r="D494">
            <v>4.4462482785038717E-3</v>
          </cell>
          <cell r="E494">
            <v>-1.972386587771231E-3</v>
          </cell>
        </row>
        <row r="495">
          <cell r="D495">
            <v>1.2548748984159643E-2</v>
          </cell>
          <cell r="E495">
            <v>2.3715415019762761E-2</v>
          </cell>
        </row>
        <row r="496">
          <cell r="D496">
            <v>-3.0938235623811439E-4</v>
          </cell>
          <cell r="E496">
            <v>2.3166023166023224E-2</v>
          </cell>
        </row>
        <row r="497">
          <cell r="D497">
            <v>4.861945854787557E-3</v>
          </cell>
          <cell r="E497">
            <v>-1.8867924528302156E-3</v>
          </cell>
        </row>
        <row r="498">
          <cell r="D498">
            <v>4.4634886627387968E-3</v>
          </cell>
          <cell r="E498">
            <v>2.6465028355387499E-2</v>
          </cell>
        </row>
        <row r="499">
          <cell r="D499">
            <v>-6.5188410949164914E-3</v>
          </cell>
          <cell r="E499">
            <v>-2.7624309392265196E-2</v>
          </cell>
        </row>
        <row r="500">
          <cell r="D500">
            <v>5.1347881899871713E-3</v>
          </cell>
          <cell r="E500">
            <v>-1.5151515151515098E-2</v>
          </cell>
        </row>
        <row r="501">
          <cell r="D501">
            <v>-8.4771783678428726E-3</v>
          </cell>
          <cell r="E501">
            <v>3.269230769230775E-2</v>
          </cell>
        </row>
        <row r="502">
          <cell r="D502">
            <v>6.651227919000505E-3</v>
          </cell>
          <cell r="E502">
            <v>1.303538175046547E-2</v>
          </cell>
        </row>
        <row r="503">
          <cell r="D503">
            <v>1.6727746123460743E-2</v>
          </cell>
          <cell r="E503">
            <v>-1.4705882352941124E-2</v>
          </cell>
        </row>
        <row r="504">
          <cell r="D504">
            <v>-1.0041657531243189E-2</v>
          </cell>
          <cell r="E504">
            <v>-7.4626865671641521E-3</v>
          </cell>
        </row>
        <row r="505">
          <cell r="D505">
            <v>-2.338323883770374E-2</v>
          </cell>
          <cell r="E505">
            <v>-2.255639097744366E-2</v>
          </cell>
        </row>
        <row r="506">
          <cell r="D506">
            <v>1.0649443716238596E-2</v>
          </cell>
          <cell r="E506">
            <v>1.7307692307692281E-2</v>
          </cell>
        </row>
        <row r="507">
          <cell r="D507">
            <v>1.8534391843072981E-3</v>
          </cell>
          <cell r="E507">
            <v>7.5614366729678372E-3</v>
          </cell>
        </row>
        <row r="508">
          <cell r="D508">
            <v>3.8209655889123663E-3</v>
          </cell>
          <cell r="E508">
            <v>2.2514071294559155E-2</v>
          </cell>
        </row>
        <row r="509">
          <cell r="D509">
            <v>1.5216760748790958E-3</v>
          </cell>
          <cell r="E509">
            <v>-2.5688073394495387E-2</v>
          </cell>
        </row>
        <row r="510">
          <cell r="D510">
            <v>8.2339731593862025E-3</v>
          </cell>
          <cell r="E510">
            <v>1.3182674199623271E-2</v>
          </cell>
        </row>
        <row r="511">
          <cell r="D511">
            <v>-1.0424952714288303E-2</v>
          </cell>
          <cell r="E511">
            <v>4.8327137546468432E-2</v>
          </cell>
        </row>
        <row r="512">
          <cell r="D512">
            <v>-2.8625655911576888E-3</v>
          </cell>
          <cell r="E512">
            <v>3.191489361702135E-2</v>
          </cell>
        </row>
        <row r="513">
          <cell r="D513">
            <v>-7.0851471668369262E-3</v>
          </cell>
          <cell r="E513">
            <v>-2.9209621993127197E-2</v>
          </cell>
        </row>
        <row r="514">
          <cell r="D514">
            <v>6.5718847822753808E-3</v>
          </cell>
          <cell r="E514">
            <v>2.4778761061946878E-2</v>
          </cell>
        </row>
        <row r="515">
          <cell r="D515">
            <v>-1.6584587670674368E-2</v>
          </cell>
          <cell r="E515">
            <v>1.7271157167530225E-2</v>
          </cell>
        </row>
        <row r="516">
          <cell r="D516">
            <v>2.7754741226111535E-2</v>
          </cell>
          <cell r="E516">
            <v>3.3955857385399467E-3</v>
          </cell>
        </row>
        <row r="517">
          <cell r="D517">
            <v>-3.9370602396816903E-3</v>
          </cell>
          <cell r="E517">
            <v>2.3688663282571888E-2</v>
          </cell>
        </row>
        <row r="518">
          <cell r="D518">
            <v>6.017955942508927E-3</v>
          </cell>
          <cell r="E518">
            <v>-4.9586776859503658E-3</v>
          </cell>
        </row>
        <row r="519">
          <cell r="D519">
            <v>2.1591678354785384E-3</v>
          </cell>
          <cell r="E519">
            <v>-1.4950166112956905E-2</v>
          </cell>
        </row>
        <row r="520">
          <cell r="D520">
            <v>-3.1456814760199729E-2</v>
          </cell>
          <cell r="E520">
            <v>9.1062394603710045E-2</v>
          </cell>
        </row>
        <row r="521">
          <cell r="D521">
            <v>5.483735686674816E-3</v>
          </cell>
          <cell r="E521">
            <v>4.6367851622874361E-3</v>
          </cell>
        </row>
        <row r="522">
          <cell r="D522">
            <v>1.9081598882939966E-2</v>
          </cell>
          <cell r="E522">
            <v>-6.1538461538462414E-3</v>
          </cell>
        </row>
        <row r="523">
          <cell r="D523">
            <v>-7.7762158122319774E-3</v>
          </cell>
          <cell r="E523">
            <v>2.0123839009288103E-2</v>
          </cell>
        </row>
        <row r="524">
          <cell r="D524">
            <v>8.6441893830701867E-3</v>
          </cell>
          <cell r="E524">
            <v>-1.5174506828529366E-3</v>
          </cell>
        </row>
        <row r="525">
          <cell r="D525">
            <v>-2.1411934141744436E-2</v>
          </cell>
          <cell r="E525">
            <v>-1.5197568389057751E-2</v>
          </cell>
        </row>
        <row r="526">
          <cell r="D526">
            <v>1.7610639969838873E-2</v>
          </cell>
          <cell r="E526">
            <v>1.54320987654321E-2</v>
          </cell>
        </row>
        <row r="527">
          <cell r="D527">
            <v>2.4996875390573742E-4</v>
          </cell>
          <cell r="E527">
            <v>1.0638297872340469E-2</v>
          </cell>
        </row>
        <row r="528">
          <cell r="D528">
            <v>1.8742971385729539E-3</v>
          </cell>
          <cell r="E528">
            <v>9.0225563909773574E-3</v>
          </cell>
        </row>
        <row r="529">
          <cell r="D529">
            <v>-8.3294729715278611E-4</v>
          </cell>
          <cell r="E529">
            <v>-4.4709388971683637E-3</v>
          </cell>
        </row>
        <row r="530">
          <cell r="D530">
            <v>-7.1773427783003111E-3</v>
          </cell>
          <cell r="E530">
            <v>7.4850299401197605E-3</v>
          </cell>
        </row>
        <row r="531">
          <cell r="D531">
            <v>7.8084658317878969E-3</v>
          </cell>
          <cell r="E531">
            <v>0</v>
          </cell>
        </row>
        <row r="532">
          <cell r="D532">
            <v>4.8965007173216637E-3</v>
          </cell>
          <cell r="E532">
            <v>2.080237741456175E-2</v>
          </cell>
        </row>
        <row r="533">
          <cell r="D533">
            <v>-6.0209714247710785E-3</v>
          </cell>
          <cell r="E533">
            <v>-2.9112081513828652E-3</v>
          </cell>
        </row>
        <row r="534">
          <cell r="D534">
            <v>1.0107633359650788E-2</v>
          </cell>
          <cell r="E534">
            <v>-1.3138686131386945E-2</v>
          </cell>
        </row>
        <row r="535">
          <cell r="D535">
            <v>1.8856009856349802E-3</v>
          </cell>
          <cell r="E535">
            <v>2.0710059171597718E-2</v>
          </cell>
        </row>
        <row r="536">
          <cell r="D536">
            <v>2.005465444287609E-3</v>
          </cell>
          <cell r="E536">
            <v>1.4492753623187582E-3</v>
          </cell>
        </row>
        <row r="537">
          <cell r="D537">
            <v>-8.4456858820686339E-4</v>
          </cell>
          <cell r="E537">
            <v>-7.2358900144717806E-3</v>
          </cell>
        </row>
        <row r="538">
          <cell r="D538">
            <v>-1.6377348190346171E-3</v>
          </cell>
          <cell r="E538">
            <v>-5.8309037900873394E-3</v>
          </cell>
        </row>
        <row r="539">
          <cell r="D539">
            <v>3.1617799454075135E-3</v>
          </cell>
          <cell r="E539">
            <v>-5.8651026392962709E-3</v>
          </cell>
        </row>
        <row r="540">
          <cell r="D540">
            <v>-1.1385215923477921E-3</v>
          </cell>
          <cell r="E540">
            <v>-8.8495575221238104E-3</v>
          </cell>
        </row>
        <row r="541">
          <cell r="D541">
            <v>-1.9231700179113981E-3</v>
          </cell>
          <cell r="E541">
            <v>8.9285714285713431E-3</v>
          </cell>
        </row>
        <row r="542">
          <cell r="D542">
            <v>4.7091608169599619E-3</v>
          </cell>
          <cell r="E542">
            <v>1.4749262536874414E-3</v>
          </cell>
        </row>
        <row r="543">
          <cell r="D543">
            <v>2.6507504608092531E-3</v>
          </cell>
          <cell r="E543">
            <v>-1.0309278350515505E-2</v>
          </cell>
        </row>
        <row r="544">
          <cell r="D544">
            <v>-2.0003151481194888E-3</v>
          </cell>
          <cell r="E544">
            <v>-1.1904761904761862E-2</v>
          </cell>
        </row>
        <row r="545">
          <cell r="D545">
            <v>2.7806163845845479E-3</v>
          </cell>
          <cell r="E545">
            <v>1.0542168674698623E-2</v>
          </cell>
        </row>
        <row r="546">
          <cell r="D546">
            <v>-5.9481895198148669E-3</v>
          </cell>
          <cell r="E546">
            <v>-8.9418777943367275E-3</v>
          </cell>
        </row>
        <row r="547">
          <cell r="D547">
            <v>-1.0907202977811592E-2</v>
          </cell>
          <cell r="E547">
            <v>-6.0150375939850478E-3</v>
          </cell>
        </row>
        <row r="548">
          <cell r="D548">
            <v>7.9403208156510665E-3</v>
          </cell>
          <cell r="E548">
            <v>-1.5128593040846343E-3</v>
          </cell>
        </row>
        <row r="549">
          <cell r="D549">
            <v>9.4003627745638946E-4</v>
          </cell>
          <cell r="E549">
            <v>3.0303030303030732E-3</v>
          </cell>
        </row>
        <row r="550">
          <cell r="D550">
            <v>-1.1358024691358121E-2</v>
          </cell>
          <cell r="E550">
            <v>2.1148036253776304E-2</v>
          </cell>
        </row>
        <row r="551">
          <cell r="D551">
            <v>1.2799700299700423E-2</v>
          </cell>
          <cell r="E551">
            <v>1.1834319526627389E-2</v>
          </cell>
        </row>
        <row r="552">
          <cell r="D552">
            <v>-6.4290558094885417E-3</v>
          </cell>
          <cell r="E552">
            <v>2.9239766081869682E-3</v>
          </cell>
        </row>
        <row r="553">
          <cell r="D553">
            <v>1.037520940992929E-2</v>
          </cell>
          <cell r="E553">
            <v>0</v>
          </cell>
        </row>
        <row r="554">
          <cell r="D554">
            <v>-7.2902730562561203E-3</v>
          </cell>
          <cell r="E554">
            <v>7.28862973760933E-3</v>
          </cell>
        </row>
        <row r="555">
          <cell r="D555">
            <v>4.7544772063468571E-3</v>
          </cell>
          <cell r="E555">
            <v>5.7887120115775069E-3</v>
          </cell>
        </row>
        <row r="556">
          <cell r="D556">
            <v>6.6142161670089423E-3</v>
          </cell>
          <cell r="E556">
            <v>4.8920863309352601E-2</v>
          </cell>
        </row>
        <row r="557">
          <cell r="D557">
            <v>4.4300175191029556E-3</v>
          </cell>
          <cell r="E557">
            <v>0</v>
          </cell>
        </row>
        <row r="558">
          <cell r="D558">
            <v>-4.5105194709166513E-3</v>
          </cell>
          <cell r="E558">
            <v>1.0973936899862785E-2</v>
          </cell>
        </row>
        <row r="559">
          <cell r="D559">
            <v>1.6328046489273541E-2</v>
          </cell>
          <cell r="E559">
            <v>-8.1411126187246746E-3</v>
          </cell>
        </row>
        <row r="560">
          <cell r="D560">
            <v>-1.5532636593051846E-2</v>
          </cell>
          <cell r="E560">
            <v>6.8399452804377573E-3</v>
          </cell>
        </row>
        <row r="561">
          <cell r="D561">
            <v>1.2921735940679732E-2</v>
          </cell>
          <cell r="E561">
            <v>1.6304347826086998E-2</v>
          </cell>
        </row>
        <row r="562">
          <cell r="D562">
            <v>7.846417162097415E-3</v>
          </cell>
          <cell r="E562">
            <v>6.6844919786096255E-3</v>
          </cell>
        </row>
        <row r="563">
          <cell r="D563">
            <v>4.9021914421254961E-3</v>
          </cell>
          <cell r="E563">
            <v>1.3280212483399735E-2</v>
          </cell>
        </row>
        <row r="564">
          <cell r="D564">
            <v>3.043602262907679E-3</v>
          </cell>
          <cell r="E564">
            <v>-7.8636959370903588E-3</v>
          </cell>
        </row>
        <row r="565">
          <cell r="D565">
            <v>-5.028985630257248E-3</v>
          </cell>
          <cell r="E565">
            <v>-1.3210039630118889E-2</v>
          </cell>
        </row>
        <row r="566">
          <cell r="D566">
            <v>-2.4269670589337554E-3</v>
          </cell>
          <cell r="E566">
            <v>-5.3547523427042261E-3</v>
          </cell>
        </row>
        <row r="567">
          <cell r="D567">
            <v>-2.1951428082777554E-2</v>
          </cell>
          <cell r="E567">
            <v>2.5572005383580159E-2</v>
          </cell>
        </row>
        <row r="568">
          <cell r="D568">
            <v>7.0296311192326539E-3</v>
          </cell>
          <cell r="E568">
            <v>3.0183727034120696E-2</v>
          </cell>
        </row>
        <row r="569">
          <cell r="D569">
            <v>1.3383748491452255E-2</v>
          </cell>
          <cell r="E569">
            <v>1.7834394904458671E-2</v>
          </cell>
        </row>
        <row r="570">
          <cell r="D570">
            <v>7.7022922672926823E-3</v>
          </cell>
          <cell r="E570">
            <v>-2.5031289111389588E-3</v>
          </cell>
        </row>
        <row r="571">
          <cell r="D571">
            <v>1.3747954173486151E-2</v>
          </cell>
          <cell r="E571">
            <v>2.0075282308657395E-2</v>
          </cell>
        </row>
        <row r="572">
          <cell r="D572">
            <v>1.245444900594962E-3</v>
          </cell>
          <cell r="E572">
            <v>-2.9520295202951925E-2</v>
          </cell>
        </row>
        <row r="573">
          <cell r="D573">
            <v>-4.8960069691664871E-3</v>
          </cell>
          <cell r="E573">
            <v>1.2674271229403589E-3</v>
          </cell>
        </row>
        <row r="574">
          <cell r="D574">
            <v>2.4916139513546354E-3</v>
          </cell>
          <cell r="E574">
            <v>1.139240506329121E-2</v>
          </cell>
        </row>
        <row r="575">
          <cell r="D575">
            <v>9.6561973894687919E-4</v>
          </cell>
          <cell r="E575">
            <v>-8.7609511889862671E-3</v>
          </cell>
        </row>
        <row r="576">
          <cell r="D576">
            <v>-5.9978441315499944E-3</v>
          </cell>
          <cell r="E576">
            <v>1.2626262626261907E-3</v>
          </cell>
        </row>
        <row r="577">
          <cell r="D577">
            <v>4.966475237247291E-3</v>
          </cell>
          <cell r="E577">
            <v>1.2610340479194014E-3</v>
          </cell>
        </row>
        <row r="578">
          <cell r="D578">
            <v>-6.3821032389173174E-4</v>
          </cell>
          <cell r="E578">
            <v>1.133501259445833E-2</v>
          </cell>
        </row>
        <row r="579">
          <cell r="D579">
            <v>5.4450578537397114E-3</v>
          </cell>
          <cell r="E579">
            <v>4.9813200498132716E-3</v>
          </cell>
        </row>
        <row r="580">
          <cell r="D580">
            <v>2.4236346161879039E-4</v>
          </cell>
          <cell r="E580">
            <v>-1.858736059479554E-2</v>
          </cell>
        </row>
        <row r="581">
          <cell r="D581">
            <v>-5.5228769091941283E-3</v>
          </cell>
          <cell r="E581">
            <v>-5.0505050505051221E-3</v>
          </cell>
        </row>
        <row r="582">
          <cell r="D582">
            <v>1.8063735580518814E-3</v>
          </cell>
          <cell r="E582">
            <v>1.2690355329949238E-2</v>
          </cell>
        </row>
        <row r="583">
          <cell r="D583">
            <v>3.7655780875222506E-3</v>
          </cell>
          <cell r="E583">
            <v>-7.5187969924811323E-3</v>
          </cell>
        </row>
        <row r="584">
          <cell r="D584">
            <v>3.237611436496863E-3</v>
          </cell>
          <cell r="E584">
            <v>8.8383838383838745E-3</v>
          </cell>
        </row>
        <row r="585">
          <cell r="D585">
            <v>1.6822889123004547E-3</v>
          </cell>
          <cell r="E585">
            <v>7.5093867334166996E-3</v>
          </cell>
        </row>
        <row r="586">
          <cell r="D586">
            <v>6.2772029448801862E-4</v>
          </cell>
          <cell r="E586">
            <v>-1.6149068322981332E-2</v>
          </cell>
        </row>
        <row r="587">
          <cell r="D587">
            <v>-1.3913354161127269E-2</v>
          </cell>
          <cell r="E587">
            <v>3.787878787878752E-3</v>
          </cell>
        </row>
        <row r="588">
          <cell r="D588">
            <v>4.170967538075724E-3</v>
          </cell>
          <cell r="E588">
            <v>6.2893081761006293E-3</v>
          </cell>
        </row>
        <row r="589">
          <cell r="D589">
            <v>-5.0682833707440594E-3</v>
          </cell>
          <cell r="E589">
            <v>1.5000000000000036E-2</v>
          </cell>
        </row>
        <row r="590">
          <cell r="D590">
            <v>-1.7319102459759428E-2</v>
          </cell>
          <cell r="E590">
            <v>9.8522167487684383E-3</v>
          </cell>
        </row>
        <row r="591">
          <cell r="D591">
            <v>1.2959704759043822E-2</v>
          </cell>
          <cell r="E591">
            <v>-4.1463414634146413E-2</v>
          </cell>
        </row>
        <row r="592">
          <cell r="D592">
            <v>4.6812116077103076E-3</v>
          </cell>
          <cell r="E592">
            <v>1.781170483460567E-2</v>
          </cell>
        </row>
        <row r="593">
          <cell r="D593">
            <v>-1.8974932006493642E-3</v>
          </cell>
          <cell r="E593">
            <v>0</v>
          </cell>
        </row>
        <row r="594">
          <cell r="D594">
            <v>3.8486723981325582E-3</v>
          </cell>
          <cell r="E594">
            <v>3.125E-2</v>
          </cell>
        </row>
        <row r="595">
          <cell r="D595">
            <v>-1.8769779812807372E-3</v>
          </cell>
          <cell r="E595">
            <v>-6.0606060606060606E-3</v>
          </cell>
        </row>
        <row r="596">
          <cell r="D596">
            <v>6.0715942151201867E-4</v>
          </cell>
          <cell r="E596">
            <v>2.4390243902439371E-3</v>
          </cell>
        </row>
        <row r="597">
          <cell r="D597">
            <v>-1.390562714378112E-4</v>
          </cell>
          <cell r="E597">
            <v>-2.9197080291970871E-2</v>
          </cell>
        </row>
        <row r="598">
          <cell r="D598">
            <v>-9.0862732372166098E-3</v>
          </cell>
          <cell r="E598">
            <v>1.5037593984962442E-2</v>
          </cell>
        </row>
        <row r="599">
          <cell r="D599">
            <v>7.4088250930356503E-3</v>
          </cell>
          <cell r="E599">
            <v>1.8518518518518517E-2</v>
          </cell>
        </row>
        <row r="600">
          <cell r="D600">
            <v>8.3295689142008043E-3</v>
          </cell>
          <cell r="E600">
            <v>-1.0909090909090978E-2</v>
          </cell>
        </row>
        <row r="601">
          <cell r="D601">
            <v>-7.8169485848266929E-3</v>
          </cell>
          <cell r="E601">
            <v>4.9019607843137957E-3</v>
          </cell>
        </row>
        <row r="602">
          <cell r="D602">
            <v>1.0351390242770358E-2</v>
          </cell>
          <cell r="E602">
            <v>7.3170731707316384E-3</v>
          </cell>
        </row>
        <row r="603">
          <cell r="D603">
            <v>-6.8163023230560435E-3</v>
          </cell>
          <cell r="E603">
            <v>-1.9370460048426082E-2</v>
          </cell>
        </row>
        <row r="604">
          <cell r="D604">
            <v>-1.29439767193454E-2</v>
          </cell>
          <cell r="E604">
            <v>2.4691358024691709E-3</v>
          </cell>
        </row>
        <row r="605">
          <cell r="D605">
            <v>2.6542715451865311E-3</v>
          </cell>
          <cell r="E605">
            <v>-1.1083743842364602E-2</v>
          </cell>
        </row>
        <row r="606">
          <cell r="D606">
            <v>-1.5806984817645184E-3</v>
          </cell>
          <cell r="E606">
            <v>-2.8642590286425868E-2</v>
          </cell>
        </row>
        <row r="607">
          <cell r="D607">
            <v>-6.0987287576552991E-3</v>
          </cell>
          <cell r="E607">
            <v>-8.9743589743590101E-3</v>
          </cell>
        </row>
        <row r="608">
          <cell r="D608">
            <v>2.7533464078035043E-3</v>
          </cell>
          <cell r="E608">
            <v>-1.4230271668822696E-2</v>
          </cell>
        </row>
        <row r="609">
          <cell r="D609">
            <v>-7.2680066787088318E-3</v>
          </cell>
          <cell r="E609">
            <v>7.8740157480314214E-3</v>
          </cell>
        </row>
        <row r="610">
          <cell r="D610">
            <v>8.2933648779439512E-3</v>
          </cell>
          <cell r="E610">
            <v>-3.5156250000000042E-2</v>
          </cell>
        </row>
        <row r="611">
          <cell r="D611">
            <v>-8.7370895423693456E-3</v>
          </cell>
          <cell r="E611">
            <v>-2.2941970310391212E-2</v>
          </cell>
        </row>
        <row r="612">
          <cell r="D612">
            <v>-2.1987906436272145E-2</v>
          </cell>
          <cell r="E612">
            <v>-2.0718232044198894E-2</v>
          </cell>
        </row>
        <row r="613">
          <cell r="D613">
            <v>1.0649252352076925E-3</v>
          </cell>
          <cell r="E613">
            <v>5.6417489421719527E-3</v>
          </cell>
        </row>
        <row r="614">
          <cell r="D614">
            <v>1.0668694612463066E-2</v>
          </cell>
          <cell r="E614">
            <v>7.0126227208976164E-3</v>
          </cell>
        </row>
        <row r="615">
          <cell r="D615">
            <v>1.6897549094230437E-2</v>
          </cell>
          <cell r="E615">
            <v>-1.9498607242339715E-2</v>
          </cell>
        </row>
        <row r="616">
          <cell r="D616">
            <v>-1.0577416595380675E-2</v>
          </cell>
          <cell r="E616">
            <v>-2.130681818181818E-2</v>
          </cell>
        </row>
        <row r="617">
          <cell r="D617">
            <v>-4.0029914363648705E-3</v>
          </cell>
          <cell r="E617">
            <v>-2.4673439767779429E-2</v>
          </cell>
        </row>
        <row r="618">
          <cell r="D618">
            <v>-2.1696954440302008E-2</v>
          </cell>
          <cell r="E618">
            <v>-2.9761904761905185E-3</v>
          </cell>
        </row>
        <row r="619">
          <cell r="D619">
            <v>6.7878723347627795E-4</v>
          </cell>
          <cell r="E619">
            <v>-1.4925373134327511E-3</v>
          </cell>
        </row>
        <row r="620">
          <cell r="D620">
            <v>1.6093635698608561E-3</v>
          </cell>
          <cell r="E620">
            <v>4.4843049327353834E-3</v>
          </cell>
        </row>
        <row r="621">
          <cell r="D621">
            <v>-2.2131923972414772E-3</v>
          </cell>
          <cell r="E621">
            <v>-2.6785714285714243E-2</v>
          </cell>
        </row>
        <row r="622">
          <cell r="D622">
            <v>-9.262791791249881E-3</v>
          </cell>
          <cell r="E622">
            <v>1.6819571865443337E-2</v>
          </cell>
        </row>
        <row r="623">
          <cell r="D623">
            <v>9.6449200734339147E-3</v>
          </cell>
          <cell r="E623">
            <v>-1.5037593984962405E-2</v>
          </cell>
        </row>
        <row r="624">
          <cell r="D624">
            <v>-1.4981107306948696E-2</v>
          </cell>
          <cell r="E624">
            <v>7.6335877862595417E-3</v>
          </cell>
        </row>
        <row r="625">
          <cell r="D625">
            <v>1.6514637155232114E-2</v>
          </cell>
          <cell r="E625">
            <v>-4.5454545454545027E-3</v>
          </cell>
        </row>
        <row r="626">
          <cell r="D626">
            <v>-7.7599723617422659E-3</v>
          </cell>
          <cell r="E626">
            <v>-4.5662100456620568E-3</v>
          </cell>
        </row>
        <row r="627">
          <cell r="D627">
            <v>-2.990777691476649E-3</v>
          </cell>
          <cell r="E627">
            <v>1.8348623853210833E-2</v>
          </cell>
        </row>
        <row r="628">
          <cell r="D628">
            <v>7.830688778251476E-3</v>
          </cell>
          <cell r="E628">
            <v>1.951951951951969E-2</v>
          </cell>
        </row>
        <row r="629">
          <cell r="D629">
            <v>1.1523716020808258E-2</v>
          </cell>
          <cell r="E629">
            <v>1.6200294550809929E-2</v>
          </cell>
        </row>
        <row r="630">
          <cell r="D630">
            <v>8.7046268033993575E-3</v>
          </cell>
          <cell r="E630">
            <v>1.4492753623187582E-3</v>
          </cell>
        </row>
        <row r="631">
          <cell r="D631">
            <v>7.9285257121958393E-3</v>
          </cell>
          <cell r="E631">
            <v>1.3024602026049287E-2</v>
          </cell>
        </row>
        <row r="632">
          <cell r="D632">
            <v>-1.4168588929494856E-3</v>
          </cell>
          <cell r="E632">
            <v>0</v>
          </cell>
        </row>
        <row r="633">
          <cell r="D633">
            <v>6.4714279534541837E-3</v>
          </cell>
          <cell r="E633">
            <v>-2.4285714285714327E-2</v>
          </cell>
        </row>
        <row r="634">
          <cell r="D634">
            <v>-1.7621826996632706E-4</v>
          </cell>
          <cell r="E634">
            <v>1.9033674963396738E-2</v>
          </cell>
        </row>
        <row r="635">
          <cell r="D635">
            <v>-4.7286405158513019E-4</v>
          </cell>
          <cell r="E635">
            <v>1.7241379310344869E-2</v>
          </cell>
        </row>
        <row r="636">
          <cell r="D636">
            <v>1.0188589983441951E-2</v>
          </cell>
          <cell r="E636">
            <v>-5.6497175141241732E-3</v>
          </cell>
        </row>
        <row r="637">
          <cell r="D637">
            <v>-7.9656341002367279E-3</v>
          </cell>
          <cell r="E637">
            <v>-4.2613636363637974E-3</v>
          </cell>
        </row>
        <row r="638">
          <cell r="D638">
            <v>6.038289709157733E-3</v>
          </cell>
          <cell r="E638">
            <v>-1.5691868758915754E-2</v>
          </cell>
        </row>
        <row r="639">
          <cell r="D639">
            <v>-8.9710775531096944E-3</v>
          </cell>
          <cell r="E639">
            <v>1.4492753623187582E-3</v>
          </cell>
        </row>
        <row r="640">
          <cell r="D640">
            <v>-4.2743320549078591E-3</v>
          </cell>
          <cell r="E640">
            <v>-2.8943560057885479E-3</v>
          </cell>
        </row>
        <row r="641">
          <cell r="D641">
            <v>-9.6790648614064577E-3</v>
          </cell>
          <cell r="E641">
            <v>-8.1277213352685174E-2</v>
          </cell>
        </row>
        <row r="642">
          <cell r="D642">
            <v>4.9806840255801604E-3</v>
          </cell>
          <cell r="E642">
            <v>6.3191153238547505E-3</v>
          </cell>
        </row>
        <row r="643">
          <cell r="D643">
            <v>1.780858808300776E-4</v>
          </cell>
          <cell r="E643">
            <v>1.0989010989011033E-2</v>
          </cell>
        </row>
        <row r="644">
          <cell r="D644">
            <v>6.5141770205891418E-3</v>
          </cell>
          <cell r="E644">
            <v>-6.2111801242236905E-3</v>
          </cell>
        </row>
        <row r="645">
          <cell r="D645">
            <v>5.3502008482657539E-3</v>
          </cell>
          <cell r="E645">
            <v>0</v>
          </cell>
        </row>
        <row r="646">
          <cell r="D646">
            <v>-2.2188174604196751E-3</v>
          </cell>
          <cell r="E646">
            <v>2.8124999999999956E-2</v>
          </cell>
        </row>
        <row r="647">
          <cell r="D647">
            <v>2.989375887134852E-3</v>
          </cell>
          <cell r="E647">
            <v>-1.3677811550151847E-2</v>
          </cell>
        </row>
        <row r="648">
          <cell r="D648">
            <v>-2.0284323605720858E-3</v>
          </cell>
          <cell r="E648">
            <v>-6.1633281972265893E-3</v>
          </cell>
        </row>
        <row r="649">
          <cell r="D649">
            <v>1.8477775103991983E-3</v>
          </cell>
          <cell r="E649">
            <v>2.1705426356589234E-2</v>
          </cell>
        </row>
        <row r="650">
          <cell r="D650">
            <v>6.4510041090837184E-3</v>
          </cell>
          <cell r="E650">
            <v>2.5796661608497549E-2</v>
          </cell>
        </row>
        <row r="651">
          <cell r="D651">
            <v>8.0930422849738674E-3</v>
          </cell>
          <cell r="E651">
            <v>5.9171597633136943E-3</v>
          </cell>
        </row>
        <row r="652">
          <cell r="D652">
            <v>3.8132279270329038E-3</v>
          </cell>
          <cell r="E652">
            <v>0</v>
          </cell>
        </row>
        <row r="653">
          <cell r="D653">
            <v>4.6999962096806068E-3</v>
          </cell>
          <cell r="E653">
            <v>7.3529411764705881E-3</v>
          </cell>
        </row>
        <row r="654">
          <cell r="D654">
            <v>-6.4134002339013175E-4</v>
          </cell>
          <cell r="E654">
            <v>-2.9197080291971217E-3</v>
          </cell>
        </row>
        <row r="655">
          <cell r="D655">
            <v>-4.6390671532234159E-3</v>
          </cell>
          <cell r="E655">
            <v>-2.0497803806734868E-2</v>
          </cell>
        </row>
        <row r="656">
          <cell r="D656">
            <v>3.7083235006578444E-4</v>
          </cell>
          <cell r="E656">
            <v>1.0463378176382489E-2</v>
          </cell>
        </row>
        <row r="657">
          <cell r="D657">
            <v>-2.2536563995416477E-3</v>
          </cell>
          <cell r="E657">
            <v>-2.5147928994082674E-2</v>
          </cell>
        </row>
        <row r="658">
          <cell r="D658">
            <v>-1.4464423681799657E-2</v>
          </cell>
          <cell r="E658">
            <v>-1.3657056145675351E-2</v>
          </cell>
        </row>
        <row r="659">
          <cell r="D659">
            <v>9.3817873375860728E-4</v>
          </cell>
          <cell r="E659">
            <v>1.6923076923076836E-2</v>
          </cell>
        </row>
        <row r="660">
          <cell r="D660">
            <v>-3.8947143162844188E-4</v>
          </cell>
          <cell r="E660">
            <v>-4.8411497730710983E-2</v>
          </cell>
        </row>
        <row r="661">
          <cell r="D661">
            <v>-3.9994177060186209E-2</v>
          </cell>
          <cell r="E661">
            <v>-3.1796502384737E-3</v>
          </cell>
        </row>
        <row r="662">
          <cell r="D662">
            <v>1.3419975202704576E-2</v>
          </cell>
          <cell r="E662">
            <v>2.0733652312599635E-2</v>
          </cell>
        </row>
        <row r="663">
          <cell r="D663">
            <v>-1.3471110387410003E-2</v>
          </cell>
          <cell r="E663">
            <v>7.8125E-3</v>
          </cell>
        </row>
        <row r="664">
          <cell r="D664">
            <v>2.188556694592398E-2</v>
          </cell>
          <cell r="E664">
            <v>-2.6356589147286866E-2</v>
          </cell>
        </row>
        <row r="665">
          <cell r="D665">
            <v>-1.2013690018858693E-2</v>
          </cell>
          <cell r="E665">
            <v>-1.751592356687889E-2</v>
          </cell>
        </row>
        <row r="666">
          <cell r="D666">
            <v>-9.8842347119122882E-3</v>
          </cell>
          <cell r="E666">
            <v>1.7828200972447233E-2</v>
          </cell>
        </row>
        <row r="667">
          <cell r="D667">
            <v>1.9947965709134683E-2</v>
          </cell>
          <cell r="E667">
            <v>2.7070063694267562E-2</v>
          </cell>
        </row>
        <row r="668">
          <cell r="D668">
            <v>2.157923982621086E-2</v>
          </cell>
          <cell r="E668">
            <v>1.2403100775193755E-2</v>
          </cell>
        </row>
        <row r="669">
          <cell r="D669">
            <v>-3.5548322162022089E-3</v>
          </cell>
          <cell r="E669">
            <v>-4.1347626339969308E-2</v>
          </cell>
        </row>
        <row r="670">
          <cell r="D670">
            <v>-1.1433238056350859E-3</v>
          </cell>
          <cell r="E670">
            <v>-3.1948881789137834E-3</v>
          </cell>
        </row>
        <row r="671">
          <cell r="D671">
            <v>-3.5113538076242228E-3</v>
          </cell>
          <cell r="E671">
            <v>-2.5641025641025664E-2</v>
          </cell>
        </row>
        <row r="672">
          <cell r="D672">
            <v>-2.3232414832472306E-3</v>
          </cell>
          <cell r="E672">
            <v>-2.6315789473684119E-2</v>
          </cell>
        </row>
        <row r="673">
          <cell r="D673">
            <v>-1.037937974765729E-2</v>
          </cell>
          <cell r="E673">
            <v>-1.3513513513513585E-2</v>
          </cell>
        </row>
        <row r="674">
          <cell r="D674">
            <v>3.1009854048120586E-3</v>
          </cell>
          <cell r="E674">
            <v>-1.7123287671233121E-3</v>
          </cell>
        </row>
        <row r="675">
          <cell r="D675">
            <v>7.6609140774202139E-3</v>
          </cell>
          <cell r="E675">
            <v>1.7152658662092869E-3</v>
          </cell>
        </row>
        <row r="676">
          <cell r="D676">
            <v>-2.2111352946522231E-3</v>
          </cell>
          <cell r="E676">
            <v>-1.3698630136986254E-2</v>
          </cell>
        </row>
        <row r="677">
          <cell r="D677">
            <v>-8.760061060227706E-3</v>
          </cell>
          <cell r="E677">
            <v>1.2152777777777703E-2</v>
          </cell>
        </row>
        <row r="678">
          <cell r="D678">
            <v>1.4787463031342502E-2</v>
          </cell>
          <cell r="E678">
            <v>1.7152658662092625E-2</v>
          </cell>
        </row>
        <row r="679">
          <cell r="D679">
            <v>6.5918810788438828E-3</v>
          </cell>
          <cell r="E679">
            <v>1.0118043844856685E-2</v>
          </cell>
        </row>
        <row r="680">
          <cell r="D680">
            <v>2.1766225088979473E-2</v>
          </cell>
          <cell r="E680">
            <v>-3.338898163605939E-3</v>
          </cell>
        </row>
        <row r="681">
          <cell r="D681">
            <v>8.794322673675305E-3</v>
          </cell>
          <cell r="E681">
            <v>1.3400335008375161E-2</v>
          </cell>
        </row>
        <row r="682">
          <cell r="D682">
            <v>5.7591383730640497E-3</v>
          </cell>
          <cell r="E682">
            <v>-3.3057851239669893E-3</v>
          </cell>
        </row>
        <row r="683">
          <cell r="D683">
            <v>-6.486343561373242E-4</v>
          </cell>
          <cell r="E683">
            <v>9.9502487562189296E-3</v>
          </cell>
        </row>
        <row r="684">
          <cell r="D684">
            <v>3.4313117532759819E-4</v>
          </cell>
          <cell r="E684">
            <v>-1.6420361247947456E-2</v>
          </cell>
        </row>
        <row r="685">
          <cell r="D685">
            <v>1.0108565831725043E-2</v>
          </cell>
          <cell r="E685">
            <v>3.5058430717863132E-2</v>
          </cell>
        </row>
        <row r="686">
          <cell r="D686">
            <v>4.901419284098216E-3</v>
          </cell>
          <cell r="E686">
            <v>9.6774193548387327E-3</v>
          </cell>
        </row>
        <row r="687">
          <cell r="D687">
            <v>-5.439362910547774E-3</v>
          </cell>
          <cell r="E687">
            <v>-6.5495207667731647E-2</v>
          </cell>
        </row>
        <row r="688">
          <cell r="D688">
            <v>-3.6875565434888478E-2</v>
          </cell>
          <cell r="E688">
            <v>-2.564102564102564E-2</v>
          </cell>
        </row>
        <row r="689">
          <cell r="D689">
            <v>1.1246509374216351E-2</v>
          </cell>
          <cell r="E689">
            <v>0</v>
          </cell>
        </row>
        <row r="690">
          <cell r="D690">
            <v>8.4020191745929427E-3</v>
          </cell>
          <cell r="E690">
            <v>4.3859649122807015E-2</v>
          </cell>
        </row>
        <row r="691">
          <cell r="D691">
            <v>-5.0850707324994371E-4</v>
          </cell>
          <cell r="E691">
            <v>-1.3445378151260456E-2</v>
          </cell>
        </row>
        <row r="692">
          <cell r="D692">
            <v>-1.6543228410815892E-2</v>
          </cell>
          <cell r="E692">
            <v>-2.3850085178875734E-2</v>
          </cell>
        </row>
        <row r="693">
          <cell r="D693">
            <v>2.0480941699281799E-3</v>
          </cell>
          <cell r="E693">
            <v>-1.0471204188481577E-2</v>
          </cell>
        </row>
        <row r="694">
          <cell r="D694">
            <v>-1.7062188970513436E-2</v>
          </cell>
          <cell r="E694">
            <v>-8.8183421516754845E-3</v>
          </cell>
        </row>
        <row r="695">
          <cell r="D695">
            <v>4.3740313414843525E-3</v>
          </cell>
          <cell r="E695">
            <v>-7.1174377224200299E-3</v>
          </cell>
        </row>
        <row r="696">
          <cell r="D696">
            <v>9.2371922364721994E-3</v>
          </cell>
          <cell r="E696">
            <v>8.9605734767025103E-3</v>
          </cell>
        </row>
        <row r="697">
          <cell r="D697">
            <v>-1.7179795371436209E-2</v>
          </cell>
          <cell r="E697">
            <v>-3.5523978685612035E-3</v>
          </cell>
        </row>
        <row r="698">
          <cell r="D698">
            <v>-3.8922931989663262E-2</v>
          </cell>
          <cell r="E698">
            <v>-1.7825311942959254E-3</v>
          </cell>
        </row>
        <row r="699">
          <cell r="D699">
            <v>7.0728735291076036E-3</v>
          </cell>
          <cell r="E699">
            <v>7.1428571428571175E-3</v>
          </cell>
        </row>
        <row r="700">
          <cell r="D700">
            <v>2.0712410479881562E-2</v>
          </cell>
          <cell r="E700">
            <v>1.5957446808510613E-2</v>
          </cell>
        </row>
        <row r="701">
          <cell r="D701">
            <v>-6.9944140920604149E-3</v>
          </cell>
          <cell r="E701">
            <v>-1.9197207678882975E-2</v>
          </cell>
        </row>
        <row r="702">
          <cell r="D702">
            <v>-1.4536676475251208E-3</v>
          </cell>
          <cell r="E702">
            <v>3.0249110320284621E-2</v>
          </cell>
        </row>
        <row r="703">
          <cell r="D703">
            <v>1.0296362304902766E-2</v>
          </cell>
          <cell r="E703">
            <v>-1.7271157167530471E-3</v>
          </cell>
        </row>
        <row r="704">
          <cell r="D704">
            <v>1.0060432458867487E-2</v>
          </cell>
          <cell r="E704">
            <v>3.2871972318339202E-2</v>
          </cell>
        </row>
        <row r="705">
          <cell r="D705">
            <v>4.8763617499568571E-3</v>
          </cell>
          <cell r="E705">
            <v>1.3400335008375161E-2</v>
          </cell>
        </row>
        <row r="706">
          <cell r="D706">
            <v>-2.013783727973566E-2</v>
          </cell>
          <cell r="E706">
            <v>-3.3057851239669422E-2</v>
          </cell>
        </row>
        <row r="707">
          <cell r="D707">
            <v>-1.0260485496142941E-2</v>
          </cell>
          <cell r="E707">
            <v>-1.7094017094017337E-3</v>
          </cell>
        </row>
        <row r="708">
          <cell r="D708">
            <v>1.0797143237368446E-2</v>
          </cell>
          <cell r="E708">
            <v>-1.7123287671233121E-3</v>
          </cell>
        </row>
        <row r="709">
          <cell r="D709">
            <v>-1.860759049257356E-3</v>
          </cell>
          <cell r="E709">
            <v>-1.7152658662092625E-2</v>
          </cell>
        </row>
        <row r="710">
          <cell r="D710">
            <v>1.7033063665142359E-2</v>
          </cell>
          <cell r="E710">
            <v>2.7923211169284493E-2</v>
          </cell>
        </row>
        <row r="711">
          <cell r="D711">
            <v>4.8419032138147526E-4</v>
          </cell>
          <cell r="E711">
            <v>-2.0373514431239317E-2</v>
          </cell>
        </row>
        <row r="712">
          <cell r="D712">
            <v>-8.8538020792824634E-3</v>
          </cell>
          <cell r="E712">
            <v>8.6655112651646445E-3</v>
          </cell>
        </row>
        <row r="713">
          <cell r="D713">
            <v>-2.3018872859964245E-2</v>
          </cell>
          <cell r="E713">
            <v>-2.9209621993127197E-2</v>
          </cell>
        </row>
        <row r="714">
          <cell r="D714">
            <v>1.8335809939445932E-2</v>
          </cell>
          <cell r="E714">
            <v>3.0088495575221291E-2</v>
          </cell>
        </row>
        <row r="715">
          <cell r="D715">
            <v>-8.1724406895524616E-3</v>
          </cell>
          <cell r="E715">
            <v>-1.7182130584192438E-2</v>
          </cell>
        </row>
        <row r="716">
          <cell r="D716">
            <v>-1.513645340437648E-2</v>
          </cell>
          <cell r="E716">
            <v>-3.4965034965035459E-3</v>
          </cell>
        </row>
        <row r="717">
          <cell r="D717">
            <v>-1.4099544669492986E-2</v>
          </cell>
          <cell r="E717">
            <v>-1.052631578947371E-2</v>
          </cell>
        </row>
        <row r="718">
          <cell r="D718">
            <v>-1.7481753817592607E-2</v>
          </cell>
          <cell r="E718">
            <v>-1.7730496453900962E-3</v>
          </cell>
        </row>
        <row r="719">
          <cell r="D719">
            <v>-6.3909600333446445E-4</v>
          </cell>
          <cell r="E719">
            <v>1.7761989342806649E-3</v>
          </cell>
        </row>
        <row r="720">
          <cell r="D720">
            <v>-7.3635723289092606E-3</v>
          </cell>
          <cell r="E720">
            <v>1.7730496453900962E-3</v>
          </cell>
        </row>
        <row r="721">
          <cell r="D721">
            <v>-2.9864194245645601E-2</v>
          </cell>
          <cell r="E721">
            <v>0</v>
          </cell>
        </row>
        <row r="722">
          <cell r="D722">
            <v>3.0538098033743029E-2</v>
          </cell>
          <cell r="E722">
            <v>-3.1858407079645969E-2</v>
          </cell>
        </row>
        <row r="723">
          <cell r="D723">
            <v>-3.478837461242397E-3</v>
          </cell>
          <cell r="E723">
            <v>3.1078610603290598E-2</v>
          </cell>
        </row>
        <row r="724">
          <cell r="D724">
            <v>-2.3026423688070365E-2</v>
          </cell>
          <cell r="E724">
            <v>-2.482269503546097E-2</v>
          </cell>
        </row>
        <row r="725">
          <cell r="D725">
            <v>5.5637359527659748E-3</v>
          </cell>
          <cell r="E725">
            <v>0</v>
          </cell>
        </row>
        <row r="726">
          <cell r="D726">
            <v>-2.290451364874339E-2</v>
          </cell>
          <cell r="E726">
            <v>-6.5454545454545474E-2</v>
          </cell>
        </row>
        <row r="727">
          <cell r="D727">
            <v>-3.073941547759115E-2</v>
          </cell>
          <cell r="E727">
            <v>-2.9182879377431907E-2</v>
          </cell>
        </row>
        <row r="728">
          <cell r="D728">
            <v>-2.6138984860541994E-3</v>
          </cell>
          <cell r="E728">
            <v>-1.1022044088176296E-2</v>
          </cell>
        </row>
        <row r="729">
          <cell r="D729">
            <v>-4.196227939505616E-3</v>
          </cell>
          <cell r="E729">
            <v>-3.0395136778115211E-3</v>
          </cell>
        </row>
        <row r="730">
          <cell r="D730">
            <v>3.528325997444267E-2</v>
          </cell>
          <cell r="E730">
            <v>3.8617886178861756E-2</v>
          </cell>
        </row>
        <row r="731">
          <cell r="D731">
            <v>-1.3224792076879234E-3</v>
          </cell>
          <cell r="E731">
            <v>3.9138943248531455E-3</v>
          </cell>
        </row>
        <row r="732">
          <cell r="D732">
            <v>1.5635728719125865E-2</v>
          </cell>
          <cell r="E732">
            <v>7.7972709551658035E-3</v>
          </cell>
        </row>
        <row r="733">
          <cell r="D733">
            <v>1.2381688236430302E-2</v>
          </cell>
          <cell r="E733">
            <v>2.127659574468074E-2</v>
          </cell>
        </row>
        <row r="734">
          <cell r="D734">
            <v>-5.4187098128256122E-3</v>
          </cell>
          <cell r="E734">
            <v>-4.1666666666666588E-2</v>
          </cell>
        </row>
        <row r="735">
          <cell r="D735">
            <v>3.936060007289896E-2</v>
          </cell>
          <cell r="E735">
            <v>3.162055335968382E-2</v>
          </cell>
        </row>
        <row r="736">
          <cell r="D736">
            <v>-3.7606995362573382E-3</v>
          </cell>
          <cell r="E736">
            <v>3.2567049808429033E-2</v>
          </cell>
        </row>
        <row r="737">
          <cell r="D737">
            <v>9.1848077813802345E-3</v>
          </cell>
          <cell r="E737">
            <v>-1.1131725417439731E-2</v>
          </cell>
        </row>
        <row r="738">
          <cell r="D738">
            <v>1.0188954622436146E-3</v>
          </cell>
          <cell r="E738">
            <v>-5.6285178236397219E-3</v>
          </cell>
        </row>
        <row r="739">
          <cell r="D739">
            <v>7.9319593773641967E-4</v>
          </cell>
          <cell r="E739">
            <v>-5.6603773584905127E-3</v>
          </cell>
        </row>
        <row r="740">
          <cell r="D740">
            <v>-1.243368548364944E-2</v>
          </cell>
          <cell r="E740">
            <v>-2.087286527514234E-2</v>
          </cell>
        </row>
        <row r="741">
          <cell r="D741">
            <v>-9.9645580894769156E-3</v>
          </cell>
          <cell r="E741">
            <v>-2.3255813953488427E-2</v>
          </cell>
        </row>
        <row r="742">
          <cell r="D742">
            <v>-1.2951231397833281E-2</v>
          </cell>
          <cell r="E742">
            <v>-1.5873015873015817E-2</v>
          </cell>
        </row>
        <row r="743">
          <cell r="D743">
            <v>8.7395324990979691E-3</v>
          </cell>
          <cell r="E743">
            <v>3.2258064516129059E-2</v>
          </cell>
        </row>
        <row r="744">
          <cell r="D744">
            <v>1.3859280070402449E-2</v>
          </cell>
          <cell r="E744">
            <v>2.5390624999999944E-2</v>
          </cell>
        </row>
        <row r="745">
          <cell r="D745">
            <v>-1.1177229643795396E-2</v>
          </cell>
          <cell r="E745">
            <v>-1.9047619047619049E-2</v>
          </cell>
        </row>
        <row r="746">
          <cell r="D746">
            <v>-1.6490635121813878E-2</v>
          </cell>
          <cell r="E746">
            <v>-2.3300970873786464E-2</v>
          </cell>
        </row>
        <row r="747">
          <cell r="D747">
            <v>1.1669697446985122E-2</v>
          </cell>
          <cell r="E747">
            <v>1.3916500994035843E-2</v>
          </cell>
        </row>
        <row r="748">
          <cell r="D748">
            <v>7.9353846444174727E-3</v>
          </cell>
          <cell r="E748">
            <v>-3.9215686274510358E-3</v>
          </cell>
        </row>
        <row r="749">
          <cell r="D749">
            <v>-1.8348280316789016E-3</v>
          </cell>
          <cell r="E749">
            <v>-2.7559055118110208E-2</v>
          </cell>
        </row>
        <row r="750">
          <cell r="D750">
            <v>-1.4682160073528006E-2</v>
          </cell>
          <cell r="E750">
            <v>-1.4170040485829873E-2</v>
          </cell>
        </row>
        <row r="751">
          <cell r="D751">
            <v>3.2505080406051404E-3</v>
          </cell>
          <cell r="E751">
            <v>-1.4373716632443589E-2</v>
          </cell>
        </row>
        <row r="752">
          <cell r="D752">
            <v>1.1299595833096225E-2</v>
          </cell>
          <cell r="E752">
            <v>0</v>
          </cell>
        </row>
        <row r="753">
          <cell r="D753">
            <v>-1.6018875535917035E-2</v>
          </cell>
          <cell r="E753">
            <v>-7.2916666666666963E-3</v>
          </cell>
        </row>
        <row r="754">
          <cell r="D754">
            <v>2.1404293253117837E-3</v>
          </cell>
          <cell r="E754">
            <v>-5.2465897166841559E-3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asdaqomxnordic.com/aktier/microsite?Instrument=SSE903&amp;name=Fagerhult&amp;ISIN=SE001004888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BE679-6F54-485C-9AC0-FB9836281C3E}">
  <dimension ref="A1:N100"/>
  <sheetViews>
    <sheetView topLeftCell="A31" zoomScale="70" zoomScaleNormal="70" workbookViewId="0">
      <selection activeCell="F95" sqref="F95"/>
    </sheetView>
  </sheetViews>
  <sheetFormatPr baseColWidth="10" defaultRowHeight="12.5"/>
  <cols>
    <col min="1" max="1" width="65.36328125" bestFit="1" customWidth="1"/>
    <col min="2" max="2" width="18.7265625" bestFit="1" customWidth="1"/>
    <col min="8" max="8" width="21.54296875" bestFit="1" customWidth="1"/>
    <col min="13" max="13" width="13.90625" customWidth="1"/>
  </cols>
  <sheetData>
    <row r="1" spans="1:8" ht="17.5">
      <c r="A1" s="272" t="s">
        <v>47</v>
      </c>
      <c r="B1" s="273"/>
      <c r="C1" s="273"/>
      <c r="D1" s="273"/>
      <c r="E1" s="273"/>
      <c r="F1" s="273"/>
    </row>
    <row r="2" spans="1:8" s="117" customFormat="1" ht="17.5">
      <c r="A2" s="272"/>
      <c r="B2" s="273"/>
      <c r="C2" s="273"/>
      <c r="D2" s="273"/>
      <c r="E2" s="273"/>
      <c r="F2" s="273"/>
    </row>
    <row r="3" spans="1:8" ht="13">
      <c r="A3" s="271" t="s">
        <v>71</v>
      </c>
      <c r="B3" s="197"/>
      <c r="C3" s="163"/>
      <c r="D3" s="163"/>
      <c r="E3" s="163"/>
      <c r="F3" s="163"/>
      <c r="G3" s="163"/>
      <c r="H3" s="43"/>
    </row>
    <row r="4" spans="1:8" ht="13">
      <c r="A4" s="161" t="s">
        <v>72</v>
      </c>
      <c r="B4" s="162">
        <v>2021</v>
      </c>
      <c r="C4" s="163"/>
      <c r="D4" s="163"/>
      <c r="E4" s="163"/>
      <c r="F4" s="163"/>
      <c r="G4" s="163"/>
      <c r="H4" s="43"/>
    </row>
    <row r="5" spans="1:8" ht="13">
      <c r="A5" s="164" t="s">
        <v>53</v>
      </c>
      <c r="B5" s="165">
        <v>177192843</v>
      </c>
      <c r="C5" s="158" t="s">
        <v>73</v>
      </c>
      <c r="D5" s="163"/>
      <c r="E5" s="163"/>
      <c r="F5" s="163"/>
      <c r="G5" s="163"/>
      <c r="H5" s="43"/>
    </row>
    <row r="6" spans="1:8">
      <c r="A6" s="166" t="s">
        <v>74</v>
      </c>
      <c r="B6" s="158">
        <v>60.9</v>
      </c>
      <c r="C6" s="155" t="s">
        <v>75</v>
      </c>
      <c r="D6" s="163"/>
      <c r="E6" s="163"/>
      <c r="F6" s="163"/>
      <c r="G6" s="163"/>
      <c r="H6" s="43"/>
    </row>
    <row r="7" spans="1:8" ht="13">
      <c r="A7" s="274" t="s">
        <v>64</v>
      </c>
      <c r="B7" s="167">
        <f>B5*B6</f>
        <v>10791044138.699999</v>
      </c>
      <c r="C7" s="157" t="s">
        <v>76</v>
      </c>
      <c r="D7" s="163"/>
      <c r="E7" s="163"/>
      <c r="F7" s="163"/>
      <c r="G7" s="163"/>
      <c r="H7" s="43"/>
    </row>
    <row r="8" spans="1:8" s="117" customFormat="1" ht="17.5">
      <c r="A8" s="272"/>
      <c r="B8" s="195"/>
      <c r="C8" s="195"/>
      <c r="D8" s="195"/>
      <c r="E8" s="195"/>
      <c r="F8" s="195"/>
    </row>
    <row r="9" spans="1:8" s="117" customFormat="1" ht="17.5">
      <c r="A9" s="272"/>
      <c r="B9" s="195"/>
      <c r="C9" s="195"/>
      <c r="D9" s="195"/>
      <c r="E9" s="195"/>
      <c r="F9" s="195"/>
    </row>
    <row r="10" spans="1:8" s="117" customFormat="1" ht="17.5">
      <c r="A10" s="272"/>
      <c r="B10" s="195"/>
      <c r="C10" s="195"/>
      <c r="D10" s="195"/>
      <c r="E10" s="195"/>
      <c r="F10" s="195"/>
    </row>
    <row r="11" spans="1:8" s="117" customFormat="1" ht="17.5">
      <c r="A11" s="272"/>
      <c r="B11" s="195"/>
      <c r="C11" s="195"/>
      <c r="D11" s="195"/>
      <c r="E11" s="195"/>
      <c r="F11" s="195"/>
    </row>
    <row r="12" spans="1:8" s="117" customFormat="1" ht="17.5">
      <c r="A12" s="272"/>
      <c r="B12" s="195"/>
      <c r="C12" s="195"/>
      <c r="D12" s="195"/>
      <c r="E12" s="195"/>
      <c r="F12" s="195"/>
    </row>
    <row r="13" spans="1:8" s="117" customFormat="1" ht="17.5">
      <c r="A13" s="272"/>
      <c r="B13" s="195"/>
      <c r="C13" s="195"/>
      <c r="D13" s="195"/>
      <c r="E13" s="195"/>
      <c r="F13" s="195"/>
    </row>
    <row r="14" spans="1:8" s="117" customFormat="1" ht="17.5">
      <c r="A14" s="272"/>
      <c r="B14" s="195"/>
      <c r="C14" s="195"/>
      <c r="D14" s="195"/>
      <c r="E14" s="195"/>
      <c r="F14" s="195"/>
    </row>
    <row r="15" spans="1:8" s="117" customFormat="1" ht="17.5">
      <c r="A15" s="272"/>
      <c r="B15" s="195"/>
      <c r="C15" s="195"/>
      <c r="D15" s="195"/>
      <c r="E15" s="195"/>
      <c r="F15" s="195"/>
    </row>
    <row r="16" spans="1:8" s="117" customFormat="1" ht="17.5">
      <c r="A16" s="272"/>
      <c r="B16" s="195"/>
      <c r="C16" s="195"/>
      <c r="D16" s="195"/>
      <c r="E16" s="195"/>
      <c r="F16" s="195"/>
    </row>
    <row r="17" spans="1:14" s="117" customFormat="1" ht="17.5">
      <c r="A17" s="272"/>
      <c r="B17" s="195"/>
      <c r="C17" s="195"/>
      <c r="D17" s="195"/>
      <c r="E17" s="195"/>
      <c r="F17" s="195"/>
    </row>
    <row r="18" spans="1:14" s="117" customFormat="1" ht="17.5">
      <c r="A18" s="272"/>
      <c r="B18" s="195"/>
      <c r="C18" s="195"/>
      <c r="D18" s="195"/>
      <c r="E18" s="195"/>
      <c r="F18" s="195"/>
    </row>
    <row r="19" spans="1:14" s="117" customFormat="1" ht="17.5">
      <c r="A19" s="272"/>
      <c r="B19" s="195"/>
      <c r="C19" s="195"/>
      <c r="D19" s="195"/>
      <c r="E19" s="195"/>
      <c r="F19" s="195"/>
    </row>
    <row r="20" spans="1:14" s="117" customFormat="1" ht="17.5">
      <c r="A20" s="272"/>
      <c r="B20" s="195"/>
      <c r="C20" s="195"/>
      <c r="D20" s="195"/>
      <c r="E20" s="195"/>
      <c r="F20" s="195"/>
    </row>
    <row r="21" spans="1:14" s="117" customFormat="1" ht="17.5">
      <c r="A21" s="272"/>
      <c r="B21" s="195"/>
      <c r="C21" s="195"/>
      <c r="D21" s="195"/>
      <c r="E21" s="195"/>
      <c r="F21" s="195"/>
    </row>
    <row r="22" spans="1:14" ht="13">
      <c r="A22" s="194"/>
    </row>
    <row r="23" spans="1:14" s="117" customFormat="1" ht="13.5" thickBot="1">
      <c r="A23" s="193" t="s">
        <v>151</v>
      </c>
    </row>
    <row r="24" spans="1:14" s="117" customFormat="1" ht="13.5" customHeight="1">
      <c r="A24" s="240"/>
      <c r="B24" s="241">
        <v>2021</v>
      </c>
      <c r="C24" s="241">
        <v>2020</v>
      </c>
      <c r="D24" s="241">
        <v>2019</v>
      </c>
      <c r="E24" s="241">
        <v>2018</v>
      </c>
      <c r="F24" s="241">
        <v>2017</v>
      </c>
      <c r="G24" s="241">
        <v>2016</v>
      </c>
      <c r="H24" s="241">
        <v>2015</v>
      </c>
      <c r="I24" s="241">
        <v>2014</v>
      </c>
      <c r="J24" s="241">
        <v>2013</v>
      </c>
      <c r="K24" s="241">
        <v>2012</v>
      </c>
      <c r="L24" s="241">
        <v>2011</v>
      </c>
      <c r="M24" s="242" t="s">
        <v>100</v>
      </c>
      <c r="N24" s="33"/>
    </row>
    <row r="25" spans="1:14" s="117" customFormat="1" ht="13.5" customHeight="1">
      <c r="A25" s="221" t="s">
        <v>144</v>
      </c>
      <c r="B25" s="243">
        <v>1.1245112781954885</v>
      </c>
      <c r="C25" s="243">
        <v>-0.58165576245596373</v>
      </c>
      <c r="D25" s="243">
        <v>0.12609804477189002</v>
      </c>
      <c r="E25" s="243">
        <v>4.1156512759993991E-2</v>
      </c>
      <c r="F25" s="243">
        <v>0.29320869896985857</v>
      </c>
      <c r="G25" s="243">
        <v>0.32373737373737388</v>
      </c>
      <c r="H25" s="243">
        <v>4.4854881266490843E-2</v>
      </c>
      <c r="I25" s="243">
        <v>0.36330935251798557</v>
      </c>
      <c r="J25" s="243">
        <v>0.10756972111553775</v>
      </c>
      <c r="K25" s="243">
        <v>-0.21069182389937102</v>
      </c>
      <c r="L25" s="244"/>
      <c r="M25" s="222">
        <v>0.16320982769792844</v>
      </c>
      <c r="N25" s="33"/>
    </row>
    <row r="26" spans="1:14" s="117" customFormat="1" ht="13.5" customHeight="1">
      <c r="A26" s="221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33"/>
    </row>
    <row r="27" spans="1:14" s="117" customFormat="1" ht="13.5" customHeight="1">
      <c r="A27" s="221" t="s">
        <v>145</v>
      </c>
      <c r="B27" s="246">
        <v>7088</v>
      </c>
      <c r="C27" s="246">
        <v>6816</v>
      </c>
      <c r="D27" s="246">
        <v>7845</v>
      </c>
      <c r="E27" s="246">
        <v>5621</v>
      </c>
      <c r="F27" s="246">
        <v>5170</v>
      </c>
      <c r="G27" s="246">
        <v>4490</v>
      </c>
      <c r="H27" s="246">
        <v>3909</v>
      </c>
      <c r="I27" s="246">
        <v>3736</v>
      </c>
      <c r="J27" s="246">
        <v>3095</v>
      </c>
      <c r="K27" s="246">
        <v>3085</v>
      </c>
      <c r="L27" s="246">
        <v>3023</v>
      </c>
      <c r="M27" s="245"/>
      <c r="N27" s="33"/>
    </row>
    <row r="28" spans="1:14" ht="13" thickBot="1">
      <c r="A28" s="247" t="s">
        <v>146</v>
      </c>
      <c r="B28" s="248">
        <v>3.9906103286384997E-2</v>
      </c>
      <c r="C28" s="248">
        <v>-0.13116634799235183</v>
      </c>
      <c r="D28" s="248">
        <v>0.39565913538516284</v>
      </c>
      <c r="E28" s="248">
        <v>8.7234042553191449E-2</v>
      </c>
      <c r="F28" s="248">
        <v>0.15144766146993316</v>
      </c>
      <c r="G28" s="248">
        <v>0.14863136352008177</v>
      </c>
      <c r="H28" s="248">
        <v>4.6306209850107027E-2</v>
      </c>
      <c r="I28" s="248">
        <v>0.20710823909531495</v>
      </c>
      <c r="J28" s="248">
        <v>3.2414910858995505E-3</v>
      </c>
      <c r="K28" s="248">
        <v>2.0509427720807105E-2</v>
      </c>
      <c r="L28" s="249"/>
      <c r="M28" s="224">
        <v>9.6887732597453105E-2</v>
      </c>
    </row>
    <row r="29" spans="1:14" s="117" customFormat="1" ht="13">
      <c r="A29" s="194"/>
    </row>
    <row r="30" spans="1:14" s="117" customFormat="1" ht="13.5" thickBot="1">
      <c r="A30" s="194" t="s">
        <v>152</v>
      </c>
    </row>
    <row r="31" spans="1:14" s="117" customFormat="1" ht="13">
      <c r="A31" s="194"/>
      <c r="B31" s="280" t="s">
        <v>147</v>
      </c>
      <c r="C31" s="281"/>
    </row>
    <row r="32" spans="1:14" s="117" customFormat="1" ht="13">
      <c r="A32" s="194" t="s">
        <v>153</v>
      </c>
      <c r="B32" s="225" t="s">
        <v>148</v>
      </c>
      <c r="C32" s="226">
        <f>+M28</f>
        <v>9.6887732597453105E-2</v>
      </c>
    </row>
    <row r="33" spans="1:13" s="117" customFormat="1" ht="13">
      <c r="A33" s="194"/>
      <c r="B33" s="221" t="s">
        <v>149</v>
      </c>
      <c r="C33" s="222">
        <f>AVERAGE(B28:F28)</f>
        <v>0.10861611894046412</v>
      </c>
    </row>
    <row r="34" spans="1:13" s="117" customFormat="1" ht="13.5" thickBot="1">
      <c r="A34" s="194"/>
      <c r="B34" s="223" t="s">
        <v>150</v>
      </c>
      <c r="C34" s="224">
        <f>+B28</f>
        <v>3.9906103286384997E-2</v>
      </c>
    </row>
    <row r="35" spans="1:13" s="117" customFormat="1" ht="13">
      <c r="A35" s="194"/>
    </row>
    <row r="36" spans="1:13" s="117" customFormat="1" ht="13">
      <c r="A36" s="44" t="s">
        <v>161</v>
      </c>
      <c r="B36" s="20">
        <v>2021</v>
      </c>
      <c r="C36" s="20">
        <v>2022</v>
      </c>
      <c r="D36" s="120"/>
      <c r="E36" s="120"/>
      <c r="F36" s="120"/>
      <c r="G36" s="120"/>
      <c r="H36" s="120"/>
      <c r="I36" s="120"/>
    </row>
    <row r="37" spans="1:13" s="117" customFormat="1">
      <c r="A37" s="20" t="s">
        <v>154</v>
      </c>
      <c r="B37" s="21">
        <v>2.8000000000000001E-2</v>
      </c>
      <c r="C37" s="21">
        <v>1.4E-2</v>
      </c>
      <c r="D37" s="47"/>
      <c r="E37" s="120"/>
      <c r="F37" s="120"/>
      <c r="G37" s="120"/>
      <c r="H37" s="120"/>
      <c r="I37" s="120"/>
    </row>
    <row r="38" spans="1:13">
      <c r="A38" s="20" t="s">
        <v>155</v>
      </c>
      <c r="B38" s="21">
        <v>0.06</v>
      </c>
      <c r="C38" s="21">
        <v>0.05</v>
      </c>
      <c r="D38" s="47"/>
      <c r="E38" s="120"/>
      <c r="F38" s="120"/>
      <c r="G38" s="120"/>
      <c r="H38" s="120"/>
      <c r="I38" s="120"/>
    </row>
    <row r="39" spans="1:13">
      <c r="A39" s="120"/>
      <c r="B39" s="120"/>
      <c r="C39" s="120"/>
      <c r="D39" s="120"/>
      <c r="E39" s="120"/>
      <c r="F39" s="120"/>
      <c r="G39" s="120"/>
      <c r="H39" s="120"/>
      <c r="I39" s="120"/>
    </row>
    <row r="40" spans="1:13" ht="13" thickBot="1">
      <c r="A40" s="120"/>
      <c r="B40" s="120"/>
      <c r="C40" s="120"/>
      <c r="D40" s="120"/>
      <c r="E40" s="120"/>
      <c r="F40" s="120"/>
      <c r="G40" s="120"/>
      <c r="H40" s="120"/>
      <c r="I40" s="120"/>
    </row>
    <row r="41" spans="1:13" ht="13">
      <c r="A41" s="227"/>
      <c r="B41" s="228">
        <v>2021</v>
      </c>
      <c r="C41" s="228">
        <v>2022</v>
      </c>
      <c r="D41" s="228">
        <v>2023</v>
      </c>
      <c r="E41" s="228">
        <v>2024</v>
      </c>
      <c r="F41" s="228">
        <v>2025</v>
      </c>
      <c r="G41" s="228">
        <v>2026</v>
      </c>
      <c r="H41" s="229" t="s">
        <v>156</v>
      </c>
      <c r="I41" s="120"/>
    </row>
    <row r="42" spans="1:13" ht="13">
      <c r="A42" s="237" t="s">
        <v>157</v>
      </c>
      <c r="B42" s="238">
        <v>4.8000000000000001E-2</v>
      </c>
      <c r="C42" s="238">
        <v>3.3000000000000002E-2</v>
      </c>
      <c r="D42" s="238">
        <v>2.1000000000000001E-2</v>
      </c>
      <c r="E42" s="238">
        <v>1.4999999999999999E-2</v>
      </c>
      <c r="F42" s="238">
        <v>1.6E-2</v>
      </c>
      <c r="G42" s="238">
        <v>2.1000000000000001E-2</v>
      </c>
      <c r="H42" s="239">
        <f t="shared" ref="H42:H44" si="0">AVERAGE(B42:G42)</f>
        <v>2.5666666666666667E-2</v>
      </c>
      <c r="I42" s="47"/>
    </row>
    <row r="43" spans="1:13" ht="13">
      <c r="A43" s="230" t="s">
        <v>158</v>
      </c>
      <c r="B43" s="231">
        <v>5.2999999999999999E-2</v>
      </c>
      <c r="C43" s="231">
        <v>3.1E-2</v>
      </c>
      <c r="D43" s="231">
        <v>2.5999999999999999E-2</v>
      </c>
      <c r="E43" s="231">
        <v>0.02</v>
      </c>
      <c r="F43" s="231">
        <v>1.4999999999999999E-2</v>
      </c>
      <c r="G43" s="231">
        <v>1.2999999999999999E-2</v>
      </c>
      <c r="H43" s="232">
        <f t="shared" si="0"/>
        <v>2.633333333333333E-2</v>
      </c>
      <c r="I43" s="47"/>
    </row>
    <row r="44" spans="1:13" ht="13">
      <c r="A44" s="230" t="s">
        <v>159</v>
      </c>
      <c r="B44" s="231">
        <v>5.8999999999999997E-2</v>
      </c>
      <c r="C44" s="231">
        <v>3.4000000000000002E-2</v>
      </c>
      <c r="D44" s="231">
        <v>3.3000000000000002E-2</v>
      </c>
      <c r="E44" s="231">
        <v>3.1E-2</v>
      </c>
      <c r="F44" s="231">
        <v>0.03</v>
      </c>
      <c r="G44" s="231">
        <v>0.03</v>
      </c>
      <c r="H44" s="232">
        <f t="shared" si="0"/>
        <v>3.6166666666666666E-2</v>
      </c>
      <c r="I44" s="47"/>
    </row>
    <row r="45" spans="1:13" ht="13.5" thickBot="1">
      <c r="A45" s="235" t="s">
        <v>160</v>
      </c>
      <c r="B45" s="236">
        <v>2.5999999999999999E-2</v>
      </c>
      <c r="C45" s="233"/>
      <c r="D45" s="233"/>
      <c r="E45" s="233"/>
      <c r="F45" s="233"/>
      <c r="G45" s="233"/>
      <c r="H45" s="234"/>
      <c r="I45" s="120"/>
    </row>
    <row r="46" spans="1:13" ht="13">
      <c r="A46" s="194"/>
      <c r="B46" s="117"/>
      <c r="C46" s="117"/>
      <c r="D46" s="117"/>
      <c r="E46" s="117"/>
      <c r="F46" s="117"/>
      <c r="G46" s="117"/>
      <c r="H46" s="117"/>
      <c r="I46" s="117"/>
    </row>
    <row r="47" spans="1:13" s="117" customFormat="1" ht="13.5" thickBot="1">
      <c r="A47" s="194" t="s">
        <v>162</v>
      </c>
    </row>
    <row r="48" spans="1:13" ht="13">
      <c r="A48" s="250"/>
      <c r="B48" s="278" t="s">
        <v>143</v>
      </c>
      <c r="C48" s="279"/>
      <c r="D48" s="279"/>
      <c r="E48" s="279"/>
      <c r="F48" s="279"/>
      <c r="G48" s="279"/>
      <c r="H48" s="251"/>
      <c r="I48" s="251"/>
      <c r="J48" s="251"/>
      <c r="K48" s="251"/>
      <c r="L48" s="251"/>
      <c r="M48" s="213"/>
    </row>
    <row r="49" spans="1:13" ht="13">
      <c r="A49" s="230" t="s">
        <v>63</v>
      </c>
      <c r="B49" s="257">
        <v>2021</v>
      </c>
      <c r="C49" s="257">
        <v>2020</v>
      </c>
      <c r="D49" s="257">
        <v>2019</v>
      </c>
      <c r="E49" s="257">
        <v>2018</v>
      </c>
      <c r="F49" s="257">
        <v>2017</v>
      </c>
      <c r="G49" s="257">
        <v>2016</v>
      </c>
      <c r="H49" s="257">
        <v>2015</v>
      </c>
      <c r="I49" s="257">
        <v>2014</v>
      </c>
      <c r="J49" s="257">
        <v>2013</v>
      </c>
      <c r="K49" s="257">
        <v>2012</v>
      </c>
      <c r="L49" s="257">
        <v>2011</v>
      </c>
      <c r="M49" s="86"/>
    </row>
    <row r="50" spans="1:13">
      <c r="A50" s="230" t="s">
        <v>64</v>
      </c>
      <c r="B50" s="252">
        <v>6218.7</v>
      </c>
      <c r="C50" s="252">
        <v>5802.6</v>
      </c>
      <c r="D50" s="252">
        <v>5501.2</v>
      </c>
      <c r="E50" s="252">
        <v>2129.1999999999998</v>
      </c>
      <c r="F50" s="252">
        <v>1890.5</v>
      </c>
      <c r="G50" s="253">
        <f t="shared" ref="G50:L50" si="1">+G52-G51</f>
        <v>1627.1</v>
      </c>
      <c r="H50" s="253">
        <f t="shared" si="1"/>
        <v>1437.1</v>
      </c>
      <c r="I50" s="253">
        <f t="shared" si="1"/>
        <v>1329.1999999999998</v>
      </c>
      <c r="J50" s="253">
        <f t="shared" si="1"/>
        <v>1029.8000000000002</v>
      </c>
      <c r="K50" s="253">
        <f t="shared" si="1"/>
        <v>927.90000000000009</v>
      </c>
      <c r="L50" s="253">
        <f t="shared" si="1"/>
        <v>864.2</v>
      </c>
      <c r="M50" s="86"/>
    </row>
    <row r="51" spans="1:13">
      <c r="A51" s="230" t="s">
        <v>65</v>
      </c>
      <c r="B51" s="252">
        <v>6434</v>
      </c>
      <c r="C51" s="252">
        <v>6459.3</v>
      </c>
      <c r="D51" s="252">
        <v>7590.9</v>
      </c>
      <c r="E51" s="252">
        <v>4492</v>
      </c>
      <c r="F51" s="252">
        <v>4206.3999999999996</v>
      </c>
      <c r="G51" s="252">
        <v>3187.1</v>
      </c>
      <c r="H51" s="252">
        <v>2302.3000000000002</v>
      </c>
      <c r="I51" s="252">
        <v>2202.5</v>
      </c>
      <c r="J51" s="252">
        <v>1791</v>
      </c>
      <c r="K51" s="252">
        <v>1695.5</v>
      </c>
      <c r="L51" s="252">
        <v>1919.3</v>
      </c>
      <c r="M51" s="86"/>
    </row>
    <row r="52" spans="1:13" ht="13">
      <c r="A52" s="259" t="s">
        <v>66</v>
      </c>
      <c r="B52" s="258">
        <f>SUM(B50:B51)</f>
        <v>12652.7</v>
      </c>
      <c r="C52" s="258">
        <f>SUM(C50:C51)</f>
        <v>12261.900000000001</v>
      </c>
      <c r="D52" s="258">
        <f>SUM(D50:D51)</f>
        <v>13092.099999999999</v>
      </c>
      <c r="E52" s="258">
        <f>SUM(E50:E51)</f>
        <v>6621.2</v>
      </c>
      <c r="F52" s="258">
        <f>SUM(F50:F51)</f>
        <v>6096.9</v>
      </c>
      <c r="G52" s="258">
        <v>4814.2</v>
      </c>
      <c r="H52" s="258">
        <v>3739.4</v>
      </c>
      <c r="I52" s="258">
        <v>3531.7</v>
      </c>
      <c r="J52" s="258">
        <v>2820.8</v>
      </c>
      <c r="K52" s="258">
        <v>2623.4</v>
      </c>
      <c r="L52" s="258">
        <v>2783.5</v>
      </c>
      <c r="M52" s="86"/>
    </row>
    <row r="53" spans="1:13">
      <c r="A53" s="230" t="s">
        <v>67</v>
      </c>
      <c r="B53" s="252">
        <f t="shared" ref="B53:L53" si="2">B51/B50</f>
        <v>1.0346213838905238</v>
      </c>
      <c r="C53" s="252">
        <f t="shared" si="2"/>
        <v>1.1131734050253335</v>
      </c>
      <c r="D53" s="252">
        <f t="shared" si="2"/>
        <v>1.3798625754380862</v>
      </c>
      <c r="E53" s="252">
        <f t="shared" si="2"/>
        <v>2.1097125681006954</v>
      </c>
      <c r="F53" s="252">
        <f t="shared" si="2"/>
        <v>2.225019836022216</v>
      </c>
      <c r="G53" s="252">
        <f t="shared" si="2"/>
        <v>1.9587609858029624</v>
      </c>
      <c r="H53" s="252">
        <f t="shared" si="2"/>
        <v>1.6020457866536777</v>
      </c>
      <c r="I53" s="252">
        <f t="shared" si="2"/>
        <v>1.6570117363827868</v>
      </c>
      <c r="J53" s="252">
        <f t="shared" si="2"/>
        <v>1.7391726548844433</v>
      </c>
      <c r="K53" s="252">
        <f t="shared" si="2"/>
        <v>1.8272443151201636</v>
      </c>
      <c r="L53" s="252">
        <f t="shared" si="2"/>
        <v>2.2208979402915991</v>
      </c>
      <c r="M53" s="260"/>
    </row>
    <row r="54" spans="1:13">
      <c r="A54" s="103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6"/>
    </row>
    <row r="55" spans="1:13" ht="13">
      <c r="A55" s="205" t="s">
        <v>68</v>
      </c>
      <c r="B55" s="80"/>
      <c r="C55" s="80"/>
      <c r="D55" s="195"/>
      <c r="E55" s="80"/>
      <c r="F55" s="80"/>
      <c r="G55" s="80"/>
      <c r="H55" s="80"/>
      <c r="I55" s="80"/>
      <c r="J55" s="80"/>
      <c r="K55" s="80"/>
      <c r="L55" s="80"/>
      <c r="M55" s="86" t="s">
        <v>100</v>
      </c>
    </row>
    <row r="56" spans="1:13" ht="13">
      <c r="A56" s="215" t="s">
        <v>69</v>
      </c>
      <c r="B56" s="254">
        <f t="shared" ref="B56:L56" si="3">B51/B52</f>
        <v>0.50850806547219163</v>
      </c>
      <c r="C56" s="254">
        <f t="shared" si="3"/>
        <v>0.52677806865167709</v>
      </c>
      <c r="D56" s="254">
        <f t="shared" si="3"/>
        <v>0.57980767027444036</v>
      </c>
      <c r="E56" s="254">
        <f t="shared" si="3"/>
        <v>0.67842687126200696</v>
      </c>
      <c r="F56" s="254">
        <f t="shared" si="3"/>
        <v>0.68992438780363785</v>
      </c>
      <c r="G56" s="254">
        <f t="shared" si="3"/>
        <v>0.66202068879564624</v>
      </c>
      <c r="H56" s="254">
        <f t="shared" si="3"/>
        <v>0.61568700861100711</v>
      </c>
      <c r="I56" s="254">
        <f t="shared" si="3"/>
        <v>0.6236373417900728</v>
      </c>
      <c r="J56" s="254">
        <f t="shared" si="3"/>
        <v>0.63492626205331815</v>
      </c>
      <c r="K56" s="254">
        <f t="shared" si="3"/>
        <v>0.64629869634825032</v>
      </c>
      <c r="L56" s="254">
        <f t="shared" si="3"/>
        <v>0.68952757319920965</v>
      </c>
      <c r="M56" s="261">
        <f>AVERAGE(B56:L56)</f>
        <v>0.62323114856922346</v>
      </c>
    </row>
    <row r="57" spans="1:13" ht="15.75" customHeight="1">
      <c r="A57" s="215" t="s">
        <v>70</v>
      </c>
      <c r="B57" s="254">
        <f>100%-B56</f>
        <v>0.49149193452780837</v>
      </c>
      <c r="C57" s="254">
        <f t="shared" ref="C57:L57" si="4">C50/C52</f>
        <v>0.4732219313483228</v>
      </c>
      <c r="D57" s="254">
        <f t="shared" si="4"/>
        <v>0.4201923297255597</v>
      </c>
      <c r="E57" s="254">
        <f t="shared" si="4"/>
        <v>0.3215731287379931</v>
      </c>
      <c r="F57" s="254">
        <f t="shared" si="4"/>
        <v>0.31007561219636209</v>
      </c>
      <c r="G57" s="254">
        <f t="shared" si="4"/>
        <v>0.33797931120435376</v>
      </c>
      <c r="H57" s="254">
        <f t="shared" si="4"/>
        <v>0.38431299138899283</v>
      </c>
      <c r="I57" s="254">
        <f t="shared" si="4"/>
        <v>0.3763626582099272</v>
      </c>
      <c r="J57" s="254">
        <f t="shared" si="4"/>
        <v>0.36507373794668185</v>
      </c>
      <c r="K57" s="254">
        <f t="shared" si="4"/>
        <v>0.35370130365174968</v>
      </c>
      <c r="L57" s="254">
        <f t="shared" si="4"/>
        <v>0.3104724268007904</v>
      </c>
      <c r="M57" s="261">
        <f>100%-M56</f>
        <v>0.37676885143077654</v>
      </c>
    </row>
    <row r="58" spans="1:13" ht="15.75" customHeight="1">
      <c r="A58" s="103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6"/>
    </row>
    <row r="59" spans="1:13" ht="15.75" customHeight="1" thickBot="1">
      <c r="A59" s="255" t="s">
        <v>67</v>
      </c>
      <c r="B59" s="116">
        <f t="shared" ref="B59:M59" si="5">+B56/B57</f>
        <v>1.0346213838905234</v>
      </c>
      <c r="C59" s="116">
        <f t="shared" si="5"/>
        <v>1.1131734050253335</v>
      </c>
      <c r="D59" s="116">
        <f t="shared" si="5"/>
        <v>1.3798625754380862</v>
      </c>
      <c r="E59" s="116">
        <f t="shared" si="5"/>
        <v>2.1097125681006954</v>
      </c>
      <c r="F59" s="116">
        <f t="shared" si="5"/>
        <v>2.225019836022216</v>
      </c>
      <c r="G59" s="116">
        <f t="shared" si="5"/>
        <v>1.9587609858029627</v>
      </c>
      <c r="H59" s="116">
        <f t="shared" si="5"/>
        <v>1.6020457866536777</v>
      </c>
      <c r="I59" s="116">
        <f t="shared" si="5"/>
        <v>1.6570117363827868</v>
      </c>
      <c r="J59" s="116">
        <f t="shared" si="5"/>
        <v>1.7391726548844431</v>
      </c>
      <c r="K59" s="116">
        <f t="shared" si="5"/>
        <v>1.8272443151201636</v>
      </c>
      <c r="L59" s="116">
        <f t="shared" si="5"/>
        <v>2.2208979402915991</v>
      </c>
      <c r="M59" s="256">
        <f t="shared" si="5"/>
        <v>1.6541472210415178</v>
      </c>
    </row>
    <row r="60" spans="1:13" s="117" customFormat="1" ht="13">
      <c r="A60" s="194"/>
    </row>
    <row r="61" spans="1:13" s="117" customFormat="1" ht="13.5" thickBot="1">
      <c r="A61" s="196" t="s">
        <v>163</v>
      </c>
      <c r="B61" s="158"/>
    </row>
    <row r="62" spans="1:13" s="117" customFormat="1">
      <c r="A62" s="250" t="s">
        <v>139</v>
      </c>
      <c r="B62" s="262">
        <v>0.01</v>
      </c>
    </row>
    <row r="63" spans="1:13" s="117" customFormat="1">
      <c r="A63" s="230" t="s">
        <v>59</v>
      </c>
      <c r="B63" s="263">
        <v>0.02</v>
      </c>
      <c r="C63" s="47"/>
    </row>
    <row r="64" spans="1:13" s="117" customFormat="1" ht="13">
      <c r="A64" s="259" t="s">
        <v>60</v>
      </c>
      <c r="B64" s="264">
        <v>-4.2900000000000004E-3</v>
      </c>
      <c r="C64" s="48" t="s">
        <v>170</v>
      </c>
    </row>
    <row r="65" spans="1:14" s="117" customFormat="1">
      <c r="A65" s="230" t="s">
        <v>61</v>
      </c>
      <c r="B65" s="265">
        <v>-1.0399999999999999E-3</v>
      </c>
      <c r="C65" s="20"/>
    </row>
    <row r="66" spans="1:14" s="117" customFormat="1">
      <c r="A66" s="266" t="s">
        <v>62</v>
      </c>
      <c r="B66" s="267">
        <f>B63+B65</f>
        <v>1.8960000000000001E-2</v>
      </c>
      <c r="C66" s="195"/>
    </row>
    <row r="67" spans="1:14" ht="13.5" thickBot="1">
      <c r="A67" s="103"/>
      <c r="B67" s="260"/>
      <c r="C67" s="36"/>
      <c r="D67" s="117"/>
      <c r="E67" s="117"/>
      <c r="F67" s="117"/>
      <c r="G67" s="117"/>
      <c r="H67" s="117"/>
      <c r="I67" s="117"/>
      <c r="J67" s="36"/>
      <c r="K67" s="32"/>
      <c r="L67" s="33"/>
      <c r="M67" s="34"/>
      <c r="N67" s="33"/>
    </row>
    <row r="68" spans="1:14" ht="13.5" thickBot="1">
      <c r="A68" s="198" t="s">
        <v>115</v>
      </c>
      <c r="B68" s="199">
        <f>M56/(B56/B66)</f>
        <v>2.3237512596579798E-2</v>
      </c>
      <c r="C68" s="77"/>
      <c r="J68" s="36"/>
      <c r="K68" s="32"/>
      <c r="L68" s="33"/>
      <c r="M68" s="34"/>
      <c r="N68" s="33"/>
    </row>
    <row r="69" spans="1:14" ht="14.5" customHeight="1">
      <c r="A69" s="194"/>
      <c r="B69" s="117"/>
      <c r="C69" s="40"/>
      <c r="J69" s="36"/>
      <c r="K69" s="32"/>
      <c r="L69" s="33"/>
      <c r="M69" s="34"/>
      <c r="N69" s="33"/>
    </row>
    <row r="70" spans="1:14" s="117" customFormat="1" ht="14.5" customHeight="1" thickBot="1">
      <c r="A70"/>
      <c r="B70" s="85" t="s">
        <v>114</v>
      </c>
      <c r="C70" s="85" t="s">
        <v>119</v>
      </c>
      <c r="J70" s="36"/>
      <c r="K70" s="32"/>
      <c r="L70" s="33"/>
      <c r="M70" s="34"/>
      <c r="N70" s="33"/>
    </row>
    <row r="71" spans="1:14" s="117" customFormat="1" ht="14.5" customHeight="1">
      <c r="A71" s="105" t="s">
        <v>121</v>
      </c>
      <c r="B71" s="106">
        <v>1.04</v>
      </c>
      <c r="C71" s="107">
        <v>0.50849999999999995</v>
      </c>
      <c r="J71" s="36"/>
      <c r="K71" s="32"/>
      <c r="L71" s="33"/>
      <c r="M71" s="34"/>
      <c r="N71" s="33"/>
    </row>
    <row r="72" spans="1:14" s="117" customFormat="1" ht="14.5" customHeight="1" thickBot="1">
      <c r="A72" s="200" t="s">
        <v>120</v>
      </c>
      <c r="B72" s="201">
        <f>+C72/(C71/B71)</f>
        <v>1.2727472959685351</v>
      </c>
      <c r="C72" s="202">
        <v>0.62229999999999996</v>
      </c>
      <c r="J72" s="36"/>
      <c r="K72" s="32"/>
      <c r="L72" s="33"/>
      <c r="M72" s="34"/>
      <c r="N72" s="33"/>
    </row>
    <row r="73" spans="1:14" s="117" customFormat="1" ht="14.5" customHeight="1">
      <c r="A73" s="194"/>
      <c r="C73" s="40"/>
      <c r="J73" s="36"/>
      <c r="K73" s="32"/>
      <c r="L73" s="33"/>
      <c r="M73" s="34"/>
      <c r="N73" s="33"/>
    </row>
    <row r="74" spans="1:14" s="117" customFormat="1" ht="14.5" customHeight="1">
      <c r="A74" s="194"/>
      <c r="C74" s="40"/>
      <c r="J74" s="36"/>
      <c r="K74" s="32"/>
      <c r="L74" s="33"/>
      <c r="M74" s="34"/>
      <c r="N74" s="33"/>
    </row>
    <row r="75" spans="1:14" s="117" customFormat="1" ht="14.5" customHeight="1" thickBot="1">
      <c r="A75" s="194" t="s">
        <v>171</v>
      </c>
      <c r="C75" s="40"/>
      <c r="J75" s="36"/>
      <c r="K75" s="32"/>
      <c r="L75" s="33"/>
      <c r="M75" s="34"/>
      <c r="N75" s="33"/>
    </row>
    <row r="76" spans="1:14" ht="13">
      <c r="A76" s="212" t="s">
        <v>164</v>
      </c>
      <c r="B76" s="268"/>
      <c r="J76" s="36"/>
      <c r="K76" s="32"/>
      <c r="L76" s="33"/>
      <c r="M76" s="34"/>
      <c r="N76" s="33"/>
    </row>
    <row r="77" spans="1:14" ht="13">
      <c r="A77" s="214" t="s">
        <v>54</v>
      </c>
      <c r="B77" s="86"/>
      <c r="J77" s="36"/>
      <c r="K77" s="32"/>
      <c r="L77" s="33"/>
      <c r="M77" s="34"/>
      <c r="N77" s="33"/>
    </row>
    <row r="78" spans="1:14" ht="13">
      <c r="A78" s="215" t="s">
        <v>55</v>
      </c>
      <c r="B78" s="216">
        <v>6.7000000000000004E-2</v>
      </c>
      <c r="M78" s="34"/>
      <c r="N78" s="33"/>
    </row>
    <row r="79" spans="1:14" s="117" customFormat="1" ht="13">
      <c r="A79" s="215" t="s">
        <v>56</v>
      </c>
      <c r="B79" s="217">
        <v>1.7000000000000001E-2</v>
      </c>
      <c r="M79" s="34"/>
      <c r="N79" s="33"/>
    </row>
    <row r="80" spans="1:14" s="117" customFormat="1" ht="13">
      <c r="A80" s="218" t="s">
        <v>57</v>
      </c>
      <c r="B80" s="219">
        <v>1.27</v>
      </c>
      <c r="M80" s="34"/>
      <c r="N80" s="33"/>
    </row>
    <row r="81" spans="1:14" s="117" customFormat="1" ht="13.5" thickBot="1">
      <c r="A81" s="220" t="s">
        <v>58</v>
      </c>
      <c r="B81" s="211">
        <f>B79+B80*(B78)</f>
        <v>0.10209000000000001</v>
      </c>
      <c r="C81"/>
      <c r="M81" s="34"/>
      <c r="N81" s="33"/>
    </row>
    <row r="82" spans="1:14" s="117" customFormat="1" ht="13">
      <c r="A82" s="20"/>
      <c r="B82" s="46"/>
      <c r="C82"/>
      <c r="M82" s="34"/>
      <c r="N82" s="33"/>
    </row>
    <row r="83" spans="1:14" s="117" customFormat="1" ht="13">
      <c r="A83" s="20"/>
      <c r="B83" s="118"/>
      <c r="M83" s="34"/>
      <c r="N83" s="33"/>
    </row>
    <row r="84" spans="1:14" s="117" customFormat="1" ht="13.5" thickBot="1">
      <c r="A84" s="44" t="s">
        <v>116</v>
      </c>
      <c r="B84" s="46"/>
      <c r="C84"/>
      <c r="M84" s="34"/>
      <c r="N84" s="33"/>
    </row>
    <row r="85" spans="1:14" s="117" customFormat="1" ht="13">
      <c r="A85" s="203" t="s">
        <v>165</v>
      </c>
      <c r="B85" s="204">
        <f>+B81</f>
        <v>0.10209000000000001</v>
      </c>
      <c r="C85"/>
      <c r="M85" s="34"/>
      <c r="N85" s="33"/>
    </row>
    <row r="86" spans="1:14" s="117" customFormat="1" ht="13">
      <c r="A86" s="205" t="s">
        <v>166</v>
      </c>
      <c r="B86" s="206">
        <v>0.245</v>
      </c>
      <c r="C86" s="48" t="s">
        <v>140</v>
      </c>
      <c r="M86" s="34"/>
      <c r="N86" s="33"/>
    </row>
    <row r="87" spans="1:14" s="117" customFormat="1" ht="13">
      <c r="A87" s="205" t="s">
        <v>167</v>
      </c>
      <c r="B87" s="207">
        <f>B68</f>
        <v>2.3237512596579798E-2</v>
      </c>
      <c r="M87" s="34"/>
      <c r="N87" s="33"/>
    </row>
    <row r="88" spans="1:14" s="117" customFormat="1" ht="13">
      <c r="A88" s="208" t="s">
        <v>168</v>
      </c>
      <c r="B88" s="209">
        <f>B87*(1-B86)</f>
        <v>1.7544322010417748E-2</v>
      </c>
      <c r="M88" s="34"/>
      <c r="N88" s="33"/>
    </row>
    <row r="89" spans="1:14" s="117" customFormat="1" ht="13.5" thickBot="1">
      <c r="A89" s="210" t="s">
        <v>116</v>
      </c>
      <c r="B89" s="211">
        <f>(M57*B85)+(M56*B87*(1-B86))</f>
        <v>4.9398499999988937E-2</v>
      </c>
      <c r="C89" s="197"/>
      <c r="M89" s="34"/>
      <c r="N89" s="33"/>
    </row>
    <row r="90" spans="1:14" s="117" customFormat="1" ht="13">
      <c r="A90" s="191"/>
      <c r="B90" s="192"/>
      <c r="C90" s="163"/>
      <c r="M90" s="34"/>
      <c r="N90" s="33"/>
    </row>
    <row r="93" spans="1:14" s="117" customFormat="1" ht="13.5" thickBot="1">
      <c r="A93" s="194" t="s">
        <v>169</v>
      </c>
      <c r="M93" s="34"/>
      <c r="N93" s="33"/>
    </row>
    <row r="94" spans="1:14" ht="13">
      <c r="A94" s="275" t="s">
        <v>48</v>
      </c>
      <c r="B94" s="37">
        <f>+B81</f>
        <v>0.10209000000000001</v>
      </c>
      <c r="C94" s="46"/>
      <c r="D94" s="46"/>
      <c r="E94" s="46"/>
      <c r="F94" s="46"/>
      <c r="G94" s="46"/>
      <c r="M94" s="34"/>
      <c r="N94" s="33"/>
    </row>
    <row r="95" spans="1:14" ht="13">
      <c r="A95" s="276" t="s">
        <v>49</v>
      </c>
      <c r="B95" s="39">
        <v>2.5999999999999999E-2</v>
      </c>
      <c r="G95" s="155"/>
      <c r="K95" s="269"/>
      <c r="L95" s="80"/>
      <c r="M95" s="34"/>
      <c r="N95" s="33"/>
    </row>
    <row r="96" spans="1:14" ht="13">
      <c r="A96" s="276" t="s">
        <v>50</v>
      </c>
      <c r="B96" s="41">
        <v>9.69E-2</v>
      </c>
      <c r="C96" s="156"/>
      <c r="D96" s="156"/>
      <c r="E96" s="156"/>
      <c r="F96" s="156"/>
      <c r="G96" s="156"/>
      <c r="H96" s="156"/>
      <c r="K96" s="269"/>
      <c r="L96" s="80"/>
      <c r="M96" s="34"/>
      <c r="N96" s="33"/>
    </row>
    <row r="97" spans="1:14" ht="13">
      <c r="A97" s="276" t="s">
        <v>51</v>
      </c>
      <c r="B97" s="39">
        <f>+B87</f>
        <v>2.3237512596579798E-2</v>
      </c>
      <c r="C97" s="155"/>
      <c r="D97" s="156"/>
      <c r="E97" s="156"/>
      <c r="F97" s="155"/>
      <c r="G97" s="156"/>
      <c r="H97" s="158"/>
      <c r="I97" s="20"/>
      <c r="K97" s="195"/>
      <c r="L97" s="195"/>
      <c r="M97" s="34"/>
      <c r="N97" s="33"/>
    </row>
    <row r="98" spans="1:14" ht="13">
      <c r="A98" s="276" t="s">
        <v>52</v>
      </c>
      <c r="B98" s="39">
        <f>+B89</f>
        <v>4.9398499999988937E-2</v>
      </c>
      <c r="C98" s="155"/>
      <c r="D98" s="156"/>
      <c r="E98" s="156"/>
      <c r="F98" s="159"/>
      <c r="G98" s="156"/>
      <c r="H98" s="156"/>
      <c r="K98" s="60"/>
      <c r="L98" s="270"/>
      <c r="M98" s="34"/>
      <c r="N98" s="33"/>
    </row>
    <row r="99" spans="1:14" ht="13">
      <c r="A99" s="276"/>
      <c r="B99" s="42"/>
      <c r="C99" s="157"/>
      <c r="D99" s="156"/>
      <c r="E99" s="156"/>
      <c r="F99" s="156"/>
      <c r="G99" s="156"/>
      <c r="H99" s="156"/>
      <c r="K99" s="60"/>
      <c r="L99" s="270"/>
      <c r="M99" s="34"/>
      <c r="N99" s="33"/>
    </row>
    <row r="100" spans="1:14" ht="13.5" thickBot="1">
      <c r="A100" s="277" t="s">
        <v>53</v>
      </c>
      <c r="B100" s="45">
        <v>177192843</v>
      </c>
      <c r="C100" s="157"/>
      <c r="D100" s="157"/>
      <c r="E100" s="156"/>
      <c r="F100" s="156"/>
      <c r="G100" s="156"/>
      <c r="H100" s="156"/>
      <c r="I100" s="156"/>
      <c r="J100" s="36"/>
      <c r="K100" s="60"/>
      <c r="L100" s="270"/>
      <c r="M100" s="34"/>
      <c r="N100" s="33"/>
    </row>
  </sheetData>
  <mergeCells count="2">
    <mergeCell ref="B48:G48"/>
    <mergeCell ref="B31:C31"/>
  </mergeCells>
  <hyperlinks>
    <hyperlink ref="C6" r:id="rId1" xr:uid="{00000000-0004-0000-0000-000008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1031"/>
  <sheetViews>
    <sheetView zoomScale="80" zoomScaleNormal="80" workbookViewId="0">
      <selection activeCell="G33" sqref="G33"/>
    </sheetView>
  </sheetViews>
  <sheetFormatPr baseColWidth="10" defaultColWidth="12.54296875" defaultRowHeight="15" customHeight="1"/>
  <cols>
    <col min="1" max="1" width="47" bestFit="1" customWidth="1"/>
    <col min="2" max="2" width="11.08984375" customWidth="1"/>
    <col min="3" max="3" width="6.90625" bestFit="1" customWidth="1"/>
    <col min="4" max="4" width="5.7265625" bestFit="1" customWidth="1"/>
    <col min="5" max="5" width="6.90625" bestFit="1" customWidth="1"/>
    <col min="6" max="6" width="6.453125" bestFit="1" customWidth="1"/>
    <col min="7" max="7" width="8.81640625" bestFit="1" customWidth="1"/>
    <col min="8" max="9" width="6.453125" bestFit="1" customWidth="1"/>
    <col min="10" max="11" width="6.7265625" bestFit="1" customWidth="1"/>
    <col min="12" max="12" width="7.36328125" bestFit="1" customWidth="1"/>
    <col min="13" max="13" width="9.81640625" bestFit="1" customWidth="1"/>
    <col min="19" max="19" width="14.453125" customWidth="1"/>
  </cols>
  <sheetData>
    <row r="1" spans="1:30" ht="18.75" customHeight="1">
      <c r="A1" s="1"/>
      <c r="B1" s="2"/>
      <c r="C1" s="2"/>
      <c r="D1" s="2"/>
      <c r="E1" s="2"/>
      <c r="F1" s="2"/>
      <c r="G1" s="2"/>
      <c r="H1" s="3">
        <v>1</v>
      </c>
      <c r="I1" s="3">
        <v>2</v>
      </c>
      <c r="J1" s="3">
        <v>3</v>
      </c>
      <c r="K1" s="3">
        <v>4</v>
      </c>
      <c r="L1" s="3">
        <v>5</v>
      </c>
      <c r="M1" s="3">
        <v>6</v>
      </c>
      <c r="N1" s="3"/>
      <c r="O1" s="3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9.5" customHeight="1">
      <c r="A2" s="1"/>
      <c r="B2" s="282" t="s">
        <v>0</v>
      </c>
      <c r="C2" s="283"/>
      <c r="D2" s="283"/>
      <c r="E2" s="283"/>
      <c r="F2" s="283"/>
      <c r="G2" s="283"/>
      <c r="H2" s="284" t="s">
        <v>123</v>
      </c>
      <c r="I2" s="285"/>
      <c r="J2" s="285"/>
      <c r="K2" s="285"/>
      <c r="L2" s="285"/>
      <c r="M2" s="286"/>
      <c r="N2" s="4"/>
      <c r="O2" s="4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8.75" customHeight="1">
      <c r="A3" s="170" t="s">
        <v>5</v>
      </c>
      <c r="B3" s="178">
        <v>2016</v>
      </c>
      <c r="C3" s="179">
        <v>2017</v>
      </c>
      <c r="D3" s="179">
        <v>2018</v>
      </c>
      <c r="E3" s="179">
        <v>2019</v>
      </c>
      <c r="F3" s="179">
        <v>2020</v>
      </c>
      <c r="G3" s="180">
        <v>2021</v>
      </c>
      <c r="H3" s="188">
        <v>2022</v>
      </c>
      <c r="I3" s="189">
        <v>2023</v>
      </c>
      <c r="J3" s="189">
        <v>2024</v>
      </c>
      <c r="K3" s="189">
        <v>2025</v>
      </c>
      <c r="L3" s="189">
        <v>2026</v>
      </c>
      <c r="M3" s="190">
        <v>2027</v>
      </c>
      <c r="N3" s="7"/>
      <c r="O3" s="7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8.75" customHeight="1">
      <c r="A4" s="181" t="s">
        <v>1</v>
      </c>
      <c r="B4" s="14">
        <v>524.20000000000005</v>
      </c>
      <c r="C4" s="14">
        <v>677.9</v>
      </c>
      <c r="D4" s="14">
        <v>705.8</v>
      </c>
      <c r="E4" s="14">
        <v>794.8</v>
      </c>
      <c r="F4" s="14">
        <v>332.5</v>
      </c>
      <c r="G4" s="14">
        <v>706.4</v>
      </c>
      <c r="H4" s="2"/>
      <c r="I4" s="3"/>
      <c r="J4" s="3"/>
      <c r="K4" s="3"/>
      <c r="L4" s="3"/>
      <c r="M4" s="3"/>
      <c r="N4" s="4"/>
      <c r="O4" s="4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8" customHeight="1">
      <c r="A5" s="174"/>
      <c r="B5" s="174"/>
      <c r="C5" s="14"/>
      <c r="D5" s="14"/>
      <c r="E5" s="14"/>
      <c r="F5" s="14"/>
      <c r="G5" s="14"/>
      <c r="H5" s="2"/>
      <c r="I5" s="3"/>
      <c r="J5" s="3"/>
      <c r="K5" s="3"/>
      <c r="L5" s="3"/>
      <c r="M5" s="3"/>
      <c r="N5" s="4"/>
      <c r="O5" s="4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8.75" customHeight="1">
      <c r="A6" s="182" t="s">
        <v>6</v>
      </c>
      <c r="B6" s="14"/>
      <c r="C6" s="175"/>
      <c r="D6" s="175"/>
      <c r="E6" s="175"/>
      <c r="F6" s="175"/>
      <c r="G6" s="175"/>
      <c r="H6" s="2"/>
      <c r="I6" s="3"/>
      <c r="J6" s="3"/>
      <c r="K6" s="3"/>
      <c r="L6" s="3"/>
      <c r="M6" s="3"/>
      <c r="N6" s="4"/>
      <c r="O6" s="4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8.75" customHeight="1">
      <c r="A7" s="181" t="s">
        <v>7</v>
      </c>
      <c r="B7" s="176">
        <v>121.2</v>
      </c>
      <c r="C7" s="176">
        <v>158.19999999999999</v>
      </c>
      <c r="D7" s="176">
        <v>320.3</v>
      </c>
      <c r="E7" s="176">
        <v>318.39999999999998</v>
      </c>
      <c r="F7" s="176">
        <v>396.5</v>
      </c>
      <c r="G7" s="176">
        <v>295</v>
      </c>
      <c r="H7" s="2"/>
      <c r="I7" s="3"/>
      <c r="J7" s="3"/>
      <c r="K7" s="3"/>
      <c r="L7" s="3"/>
      <c r="M7" s="3"/>
      <c r="N7" s="4"/>
      <c r="O7" s="4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8.75" customHeight="1">
      <c r="A8" s="181" t="s">
        <v>8</v>
      </c>
      <c r="B8" s="176">
        <v>0</v>
      </c>
      <c r="C8" s="176">
        <v>0</v>
      </c>
      <c r="D8" s="176">
        <v>0</v>
      </c>
      <c r="E8" s="176">
        <v>160.4</v>
      </c>
      <c r="F8" s="176">
        <v>161.9</v>
      </c>
      <c r="G8" s="176">
        <v>145.9</v>
      </c>
      <c r="H8" s="2"/>
      <c r="I8" s="3"/>
      <c r="J8" s="3"/>
      <c r="K8" s="3"/>
      <c r="L8" s="3"/>
      <c r="M8" s="3"/>
      <c r="N8" s="4"/>
      <c r="O8" s="4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8.75" customHeight="1">
      <c r="A9" s="181" t="s">
        <v>9</v>
      </c>
      <c r="B9" s="176">
        <v>0</v>
      </c>
      <c r="C9" s="176">
        <v>0</v>
      </c>
      <c r="D9" s="176">
        <v>-148.5</v>
      </c>
      <c r="E9" s="176">
        <v>-21.8</v>
      </c>
      <c r="F9" s="176">
        <v>-41.2</v>
      </c>
      <c r="G9" s="176">
        <v>0</v>
      </c>
      <c r="H9" s="2"/>
      <c r="I9" s="3"/>
      <c r="J9" s="3"/>
      <c r="K9" s="3"/>
      <c r="L9" s="3"/>
      <c r="M9" s="3"/>
      <c r="N9" s="4"/>
      <c r="O9" s="4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8.75" customHeight="1">
      <c r="A10" s="181" t="s">
        <v>10</v>
      </c>
      <c r="B10" s="176">
        <v>0</v>
      </c>
      <c r="C10" s="176">
        <v>0</v>
      </c>
      <c r="D10" s="176">
        <v>0</v>
      </c>
      <c r="E10" s="176">
        <v>0</v>
      </c>
      <c r="F10" s="176">
        <v>31.1</v>
      </c>
      <c r="G10" s="176">
        <v>-1.2</v>
      </c>
      <c r="H10" s="2"/>
      <c r="I10" s="3"/>
      <c r="J10" s="3"/>
      <c r="K10" s="3"/>
      <c r="L10" s="3"/>
      <c r="M10" s="3"/>
      <c r="N10" s="4"/>
      <c r="O10" s="4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8.75" customHeight="1">
      <c r="A11" s="181" t="s">
        <v>11</v>
      </c>
      <c r="B11" s="176">
        <v>4.0999999999999996</v>
      </c>
      <c r="C11" s="176">
        <v>1</v>
      </c>
      <c r="D11" s="176">
        <v>-12.7</v>
      </c>
      <c r="E11" s="176">
        <v>1.8</v>
      </c>
      <c r="F11" s="176">
        <v>19.3</v>
      </c>
      <c r="G11" s="176">
        <v>4.9000000000000004</v>
      </c>
      <c r="H11" s="2"/>
      <c r="I11" s="3"/>
      <c r="J11" s="3"/>
      <c r="K11" s="3"/>
      <c r="L11" s="3"/>
      <c r="M11" s="3"/>
      <c r="N11" s="4"/>
      <c r="O11" s="4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8.75" customHeight="1">
      <c r="A12" s="181" t="s">
        <v>12</v>
      </c>
      <c r="B12" s="176">
        <v>2</v>
      </c>
      <c r="C12" s="176">
        <v>0.3</v>
      </c>
      <c r="D12" s="176">
        <v>4.0999999999999996</v>
      </c>
      <c r="E12" s="176">
        <v>-3.8</v>
      </c>
      <c r="F12" s="176">
        <v>7</v>
      </c>
      <c r="G12" s="176">
        <v>2.8</v>
      </c>
      <c r="H12" s="2"/>
      <c r="I12" s="3"/>
      <c r="J12" s="3"/>
      <c r="K12" s="3"/>
      <c r="L12" s="3"/>
      <c r="M12" s="3"/>
      <c r="N12" s="4"/>
      <c r="O12" s="4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8.75" customHeight="1">
      <c r="A13" s="183" t="s">
        <v>13</v>
      </c>
      <c r="B13" s="177">
        <v>-71.599999999999994</v>
      </c>
      <c r="C13" s="177">
        <v>-57</v>
      </c>
      <c r="D13" s="177">
        <v>-97.6</v>
      </c>
      <c r="E13" s="177">
        <v>-65.8</v>
      </c>
      <c r="F13" s="177">
        <v>-86.1</v>
      </c>
      <c r="G13" s="177">
        <v>-12.3</v>
      </c>
      <c r="H13" s="2"/>
      <c r="I13" s="3"/>
      <c r="J13" s="3"/>
      <c r="K13" s="3"/>
      <c r="L13" s="3"/>
      <c r="M13" s="3"/>
      <c r="N13" s="4"/>
      <c r="O13" s="4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8.75" customHeight="1">
      <c r="A14" s="181"/>
      <c r="B14" s="176">
        <f t="shared" ref="B14:G14" si="0">SUM(B4,B7:B13)</f>
        <v>579.90000000000009</v>
      </c>
      <c r="C14" s="176">
        <f t="shared" si="0"/>
        <v>780.39999999999986</v>
      </c>
      <c r="D14" s="176">
        <f t="shared" si="0"/>
        <v>771.39999999999986</v>
      </c>
      <c r="E14" s="176">
        <f t="shared" si="0"/>
        <v>1184</v>
      </c>
      <c r="F14" s="176">
        <f t="shared" si="0"/>
        <v>820.99999999999989</v>
      </c>
      <c r="G14" s="176">
        <f t="shared" si="0"/>
        <v>1141.5</v>
      </c>
      <c r="H14" s="2"/>
      <c r="I14" s="3"/>
      <c r="J14" s="3"/>
      <c r="K14" s="3"/>
      <c r="L14" s="3"/>
      <c r="M14" s="3"/>
      <c r="N14" s="4"/>
      <c r="O14" s="4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8.75" customHeight="1">
      <c r="A15" s="181" t="s">
        <v>14</v>
      </c>
      <c r="B15" s="176">
        <v>1.8</v>
      </c>
      <c r="C15" s="176">
        <v>3.7</v>
      </c>
      <c r="D15" s="176">
        <v>10.1</v>
      </c>
      <c r="E15" s="176">
        <v>5.0999999999999996</v>
      </c>
      <c r="F15" s="176">
        <v>3.5</v>
      </c>
      <c r="G15" s="176">
        <v>2.7</v>
      </c>
      <c r="H15" s="2"/>
      <c r="I15" s="3"/>
      <c r="J15" s="3"/>
      <c r="K15" s="3"/>
      <c r="L15" s="3"/>
      <c r="M15" s="3"/>
      <c r="N15" s="4"/>
      <c r="O15" s="4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8.75" customHeight="1">
      <c r="A16" s="181" t="s">
        <v>15</v>
      </c>
      <c r="B16" s="176">
        <v>-19.399999999999999</v>
      </c>
      <c r="C16" s="176">
        <v>-41.4</v>
      </c>
      <c r="D16" s="176">
        <v>-49.2</v>
      </c>
      <c r="E16" s="176">
        <v>-76.599999999999994</v>
      </c>
      <c r="F16" s="176">
        <v>-55.7</v>
      </c>
      <c r="G16" s="176">
        <v>-40</v>
      </c>
      <c r="H16" s="2"/>
      <c r="I16" s="3"/>
      <c r="J16" s="3"/>
      <c r="K16" s="3"/>
      <c r="L16" s="3"/>
      <c r="M16" s="3"/>
      <c r="N16" s="4"/>
      <c r="O16" s="4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8.75" customHeight="1">
      <c r="A17" s="181" t="s">
        <v>16</v>
      </c>
      <c r="B17" s="176"/>
      <c r="C17" s="176"/>
      <c r="D17" s="176"/>
      <c r="E17" s="176">
        <v>-18.100000000000001</v>
      </c>
      <c r="F17" s="176">
        <v>-15.2</v>
      </c>
      <c r="G17" s="176">
        <v>-10.9</v>
      </c>
      <c r="H17" s="2"/>
      <c r="I17" s="3"/>
      <c r="J17" s="3"/>
      <c r="K17" s="3"/>
      <c r="L17" s="3"/>
      <c r="M17" s="3"/>
      <c r="N17" s="4"/>
      <c r="O17" s="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8.75" customHeight="1">
      <c r="A18" s="183" t="s">
        <v>17</v>
      </c>
      <c r="B18" s="177">
        <v>-143.80000000000001</v>
      </c>
      <c r="C18" s="177">
        <v>-147.9</v>
      </c>
      <c r="D18" s="177">
        <v>-194.9</v>
      </c>
      <c r="E18" s="177">
        <v>-243.4</v>
      </c>
      <c r="F18" s="177">
        <v>-106.6</v>
      </c>
      <c r="G18" s="177">
        <v>-217</v>
      </c>
      <c r="H18" s="2"/>
      <c r="I18" s="3"/>
      <c r="J18" s="3"/>
      <c r="K18" s="3"/>
      <c r="L18" s="3"/>
      <c r="M18" s="3"/>
      <c r="N18" s="4"/>
      <c r="O18" s="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8.75" customHeight="1">
      <c r="A19" s="181" t="s">
        <v>18</v>
      </c>
      <c r="B19" s="176">
        <f t="shared" ref="B19:G19" si="1">SUM(B14:B18)</f>
        <v>418.50000000000006</v>
      </c>
      <c r="C19" s="176">
        <f t="shared" si="1"/>
        <v>594.79999999999995</v>
      </c>
      <c r="D19" s="176">
        <f t="shared" si="1"/>
        <v>537.39999999999986</v>
      </c>
      <c r="E19" s="176">
        <f t="shared" si="1"/>
        <v>851.00000000000011</v>
      </c>
      <c r="F19" s="176">
        <f t="shared" si="1"/>
        <v>646.99999999999977</v>
      </c>
      <c r="G19" s="176">
        <f t="shared" si="1"/>
        <v>876.3</v>
      </c>
      <c r="H19" s="2"/>
      <c r="I19" s="3"/>
      <c r="J19" s="3"/>
      <c r="K19" s="3"/>
      <c r="L19" s="3"/>
      <c r="M19" s="3"/>
      <c r="N19" s="4"/>
      <c r="O19" s="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6" customHeight="1">
      <c r="A20" s="181"/>
      <c r="B20" s="14"/>
      <c r="C20" s="14"/>
      <c r="D20" s="14"/>
      <c r="E20" s="14"/>
      <c r="F20" s="14"/>
      <c r="G20" s="14"/>
      <c r="H20" s="2"/>
      <c r="I20" s="3"/>
      <c r="J20" s="3"/>
      <c r="K20" s="3"/>
      <c r="L20" s="3"/>
      <c r="M20" s="3"/>
      <c r="N20" s="4"/>
      <c r="O20" s="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8.75" customHeight="1">
      <c r="A21" s="181" t="s">
        <v>19</v>
      </c>
      <c r="B21" s="14"/>
      <c r="C21" s="14"/>
      <c r="D21" s="14"/>
      <c r="E21" s="14"/>
      <c r="F21" s="14"/>
      <c r="G21" s="14"/>
      <c r="H21" s="2"/>
      <c r="I21" s="3"/>
      <c r="J21" s="3"/>
      <c r="K21" s="3"/>
      <c r="L21" s="3"/>
      <c r="M21" s="3"/>
      <c r="N21" s="4"/>
      <c r="O21" s="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8.75" customHeight="1">
      <c r="A22" s="181" t="s">
        <v>20</v>
      </c>
      <c r="B22" s="176">
        <v>-38.6</v>
      </c>
      <c r="C22" s="176">
        <v>46.5</v>
      </c>
      <c r="D22" s="176">
        <v>-69.599999999999994</v>
      </c>
      <c r="E22" s="176">
        <v>139.80000000000001</v>
      </c>
      <c r="F22" s="176">
        <v>231</v>
      </c>
      <c r="G22" s="176">
        <v>-187.9</v>
      </c>
      <c r="H22" s="2"/>
      <c r="I22" s="3"/>
      <c r="J22" s="3"/>
      <c r="K22" s="3"/>
      <c r="L22" s="3"/>
      <c r="M22" s="3"/>
      <c r="N22" s="4"/>
      <c r="O22" s="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8.75" customHeight="1">
      <c r="A23" s="181" t="s">
        <v>21</v>
      </c>
      <c r="B23" s="176">
        <v>-56.8</v>
      </c>
      <c r="C23" s="176">
        <v>34.200000000000003</v>
      </c>
      <c r="D23" s="176">
        <v>23.2</v>
      </c>
      <c r="E23" s="176">
        <v>59.6</v>
      </c>
      <c r="F23" s="176">
        <v>349.9</v>
      </c>
      <c r="G23" s="176">
        <v>-104.9</v>
      </c>
      <c r="H23" s="2"/>
      <c r="I23" s="3"/>
      <c r="J23" s="3"/>
      <c r="K23" s="3"/>
      <c r="L23" s="3"/>
      <c r="M23" s="3"/>
      <c r="N23" s="4"/>
      <c r="O23" s="4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8.75" customHeight="1">
      <c r="A24" s="183" t="s">
        <v>22</v>
      </c>
      <c r="B24" s="177">
        <v>64.7</v>
      </c>
      <c r="C24" s="177">
        <v>5.6</v>
      </c>
      <c r="D24" s="177">
        <v>-112.9</v>
      </c>
      <c r="E24" s="177">
        <v>-42.5</v>
      </c>
      <c r="F24" s="177">
        <v>-90</v>
      </c>
      <c r="G24" s="177">
        <v>219</v>
      </c>
      <c r="H24" s="2"/>
      <c r="I24" s="3"/>
      <c r="J24" s="3"/>
      <c r="K24" s="3"/>
      <c r="L24" s="3"/>
      <c r="M24" s="3"/>
      <c r="N24" s="4"/>
      <c r="O24" s="4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6.5" customHeight="1">
      <c r="A25" s="1"/>
      <c r="B25" s="14"/>
      <c r="C25" s="14"/>
      <c r="D25" s="14"/>
      <c r="E25" s="14"/>
      <c r="F25" s="14"/>
      <c r="G25" s="14"/>
      <c r="H25" s="2"/>
      <c r="I25" s="3"/>
      <c r="J25" s="3"/>
      <c r="K25" s="3"/>
      <c r="L25" s="3"/>
      <c r="M25" s="3"/>
      <c r="N25" s="4"/>
      <c r="O25" s="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8.75" customHeight="1">
      <c r="A26" s="11" t="s">
        <v>2</v>
      </c>
      <c r="B26" s="12">
        <f t="shared" ref="B26:G26" si="2">SUM(B19:B24)</f>
        <v>387.8</v>
      </c>
      <c r="C26" s="12">
        <f t="shared" si="2"/>
        <v>681.1</v>
      </c>
      <c r="D26" s="12">
        <f t="shared" si="2"/>
        <v>378.0999999999998</v>
      </c>
      <c r="E26" s="12">
        <f t="shared" si="2"/>
        <v>1007.9000000000001</v>
      </c>
      <c r="F26" s="12">
        <f t="shared" si="2"/>
        <v>1137.8999999999996</v>
      </c>
      <c r="G26" s="12">
        <f t="shared" si="2"/>
        <v>802.5</v>
      </c>
      <c r="H26" s="171">
        <f>$G$26*(1+Inndata!$B$96)^H1</f>
        <v>880.26224999999999</v>
      </c>
      <c r="I26" s="171">
        <f>$G$26*(1+Inndata!$B$96)^I1</f>
        <v>965.55966202499997</v>
      </c>
      <c r="J26" s="171">
        <f>$G$26*(1+Inndata!$B$96)^J1</f>
        <v>1059.1223932752225</v>
      </c>
      <c r="K26" s="171">
        <f>$G$26*(1+Inndata!$B$96)^K1</f>
        <v>1161.7513531835914</v>
      </c>
      <c r="L26" s="171">
        <f>$G$26*(1+Inndata!$B$96)^L1</f>
        <v>1274.3250593070813</v>
      </c>
      <c r="M26" s="171">
        <f>$G$26*(1+Inndata!$B$96)^M1</f>
        <v>1397.8071575539375</v>
      </c>
      <c r="N26" s="4"/>
      <c r="O26" s="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8.75" customHeight="1">
      <c r="A27" s="13" t="s">
        <v>23</v>
      </c>
      <c r="B27" s="14">
        <v>17.600000000000001</v>
      </c>
      <c r="C27" s="14">
        <v>37.700000000000003</v>
      </c>
      <c r="D27" s="14">
        <v>39.1</v>
      </c>
      <c r="E27" s="14">
        <v>89.6</v>
      </c>
      <c r="F27" s="14">
        <v>67.400000000000006</v>
      </c>
      <c r="G27" s="14">
        <v>48.2</v>
      </c>
      <c r="H27" s="6">
        <f>$G$27*(1+Inndata!$B$96)^H1</f>
        <v>52.870580000000004</v>
      </c>
      <c r="I27" s="6">
        <f>$G$27*(1+Inndata!$B$96)^I1</f>
        <v>57.993739202</v>
      </c>
      <c r="J27" s="6">
        <f>$G$27*(1+Inndata!$B$96)^J1</f>
        <v>63.613332530673802</v>
      </c>
      <c r="K27" s="6">
        <f>$G$27*(1+Inndata!$B$96)^K1</f>
        <v>69.777464452896083</v>
      </c>
      <c r="L27" s="6">
        <f>$G$27*(1+Inndata!$B$96)^L1</f>
        <v>76.538900758381715</v>
      </c>
      <c r="M27" s="6">
        <f>$G$27*(1+Inndata!$B$96)^M1</f>
        <v>83.955520241868896</v>
      </c>
      <c r="N27" s="7"/>
      <c r="O27" s="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8.75" customHeight="1">
      <c r="A28" s="15" t="s">
        <v>3</v>
      </c>
      <c r="B28" s="16">
        <v>-499.2</v>
      </c>
      <c r="C28" s="16">
        <v>-1039.9000000000001</v>
      </c>
      <c r="D28" s="16">
        <v>-414.60000000000008</v>
      </c>
      <c r="E28" s="16">
        <v>-2904.9000000000005</v>
      </c>
      <c r="F28" s="16">
        <v>-292.8</v>
      </c>
      <c r="G28" s="16">
        <v>-266.79999999999995</v>
      </c>
      <c r="H28" s="172">
        <f>G28+(-CapEx!$C$12)</f>
        <v>-301.96663963282128</v>
      </c>
      <c r="I28" s="172">
        <f>H28+(-CapEx!$C$12)</f>
        <v>-337.13327926564261</v>
      </c>
      <c r="J28" s="172">
        <f>I28+(-CapEx!$C$12)</f>
        <v>-372.29991889846394</v>
      </c>
      <c r="K28" s="172">
        <f>J28+(-CapEx!$C$12)</f>
        <v>-407.46655853128527</v>
      </c>
      <c r="L28" s="172">
        <f>K28+(-CapEx!$C$12)</f>
        <v>-442.6331981641066</v>
      </c>
      <c r="M28" s="172">
        <f>L28+(-CapEx!$C$12)</f>
        <v>-477.79983779692793</v>
      </c>
      <c r="N28" s="4"/>
      <c r="O28" s="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" customHeight="1">
      <c r="A29" s="4"/>
      <c r="B29" s="5"/>
      <c r="C29" s="5"/>
      <c r="D29" s="5"/>
      <c r="E29" s="5"/>
      <c r="F29" s="5"/>
      <c r="G29" s="5"/>
      <c r="H29" s="3"/>
      <c r="I29" s="3"/>
      <c r="J29" s="3"/>
      <c r="K29" s="3"/>
      <c r="L29" s="3"/>
      <c r="M29" s="3"/>
      <c r="N29" s="4"/>
      <c r="O29" s="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8.75" customHeight="1">
      <c r="A30" s="168" t="s">
        <v>24</v>
      </c>
      <c r="B30" s="169">
        <f t="shared" ref="B30:M30" si="3">SUM(B26:B28)</f>
        <v>-93.799999999999955</v>
      </c>
      <c r="C30" s="169">
        <f t="shared" si="3"/>
        <v>-321.10000000000002</v>
      </c>
      <c r="D30" s="169">
        <f t="shared" si="3"/>
        <v>2.5999999999997385</v>
      </c>
      <c r="E30" s="169">
        <f t="shared" si="3"/>
        <v>-1807.4000000000005</v>
      </c>
      <c r="F30" s="169">
        <f t="shared" si="3"/>
        <v>912.49999999999977</v>
      </c>
      <c r="G30" s="169">
        <f t="shared" si="3"/>
        <v>583.90000000000009</v>
      </c>
      <c r="H30" s="173">
        <f t="shared" si="3"/>
        <v>631.16619036717873</v>
      </c>
      <c r="I30" s="173">
        <f t="shared" si="3"/>
        <v>686.42012196135738</v>
      </c>
      <c r="J30" s="173">
        <f t="shared" si="3"/>
        <v>750.43580690743249</v>
      </c>
      <c r="K30" s="173">
        <f t="shared" si="3"/>
        <v>824.0622591052022</v>
      </c>
      <c r="L30" s="173">
        <f t="shared" si="3"/>
        <v>908.23076190135646</v>
      </c>
      <c r="M30" s="173">
        <f t="shared" si="3"/>
        <v>1003.9628399988785</v>
      </c>
      <c r="N30" s="4"/>
      <c r="O30" s="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8.75" customHeight="1">
      <c r="A31" s="184" t="s">
        <v>141</v>
      </c>
      <c r="B31" s="17"/>
      <c r="C31" s="17"/>
      <c r="D31" s="17"/>
      <c r="E31" s="17"/>
      <c r="F31" s="17"/>
      <c r="G31" s="17"/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6">
        <f>B36</f>
        <v>44022.731108376029</v>
      </c>
      <c r="N31" s="4"/>
      <c r="O31" s="2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8.75" customHeight="1">
      <c r="D32" s="2"/>
      <c r="E32" s="2"/>
      <c r="F32" s="18"/>
      <c r="G32" s="19"/>
      <c r="H32" s="2"/>
      <c r="J32" s="3"/>
      <c r="K32" s="3"/>
      <c r="L32" s="3"/>
      <c r="M32" s="3"/>
      <c r="N32" s="4"/>
      <c r="O32" s="2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8.75" customHeight="1">
      <c r="A33" s="287" t="s">
        <v>142</v>
      </c>
      <c r="B33" s="288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289" t="s">
        <v>26</v>
      </c>
      <c r="B34" s="290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8.75" customHeight="1">
      <c r="A35" s="291" t="s">
        <v>28</v>
      </c>
      <c r="B35" s="292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85" t="s">
        <v>30</v>
      </c>
      <c r="B36" s="186">
        <f>M30*(1+Inndata!B95)/(Inndata!B98-Inndata!B95)</f>
        <v>44022.731108376029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20"/>
      <c r="B37" s="2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20"/>
      <c r="B38" s="20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ht="15.75" customHeight="1">
      <c r="A39" s="289" t="s">
        <v>33</v>
      </c>
      <c r="B39" s="290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20" t="s">
        <v>35</v>
      </c>
      <c r="B40" s="25">
        <f>NPV(Inndata!$B$98,$H$30:$M$30)</f>
        <v>4019.0733019752934</v>
      </c>
    </row>
    <row r="41" spans="1:30" ht="15.75" customHeight="1">
      <c r="A41" s="24" t="s">
        <v>37</v>
      </c>
      <c r="B41" s="25">
        <f>NPV(Inndata!$B$98,H31:M31)</f>
        <v>32963.578143572289</v>
      </c>
    </row>
    <row r="42" spans="1:30" ht="15.75" customHeight="1">
      <c r="A42" s="26" t="s">
        <v>39</v>
      </c>
      <c r="B42" s="27">
        <f>SUM(B40:B41)</f>
        <v>36982.651445547584</v>
      </c>
    </row>
    <row r="43" spans="1:30" ht="13.5" customHeight="1">
      <c r="A43" s="20" t="s">
        <v>40</v>
      </c>
      <c r="B43" s="23">
        <f>-Inndata!$B$51*(1+Inndata!$B$95)^6</f>
        <v>-7505.251003089963</v>
      </c>
      <c r="C43" s="83"/>
    </row>
    <row r="44" spans="1:30" ht="12.75" customHeight="1">
      <c r="A44" s="26" t="s">
        <v>42</v>
      </c>
      <c r="B44" s="27">
        <f>1741.5*(1+Inndata!B95)^6</f>
        <v>2031.4570441220344</v>
      </c>
      <c r="H44" s="28"/>
      <c r="I44" s="28"/>
      <c r="J44" s="28"/>
      <c r="K44" s="81"/>
      <c r="L44" s="28"/>
      <c r="M44" s="28"/>
      <c r="N44" s="28"/>
    </row>
    <row r="45" spans="1:30" ht="15.75" customHeight="1">
      <c r="A45" s="185" t="s">
        <v>43</v>
      </c>
      <c r="B45" s="186">
        <f>SUM(B42:B44)</f>
        <v>31508.857486579655</v>
      </c>
    </row>
    <row r="46" spans="1:30" ht="15.75" customHeight="1">
      <c r="A46" s="26" t="s">
        <v>45</v>
      </c>
      <c r="B46" s="29">
        <f>Inndata!B100</f>
        <v>177192843</v>
      </c>
    </row>
    <row r="47" spans="1:30" ht="15.75" customHeight="1">
      <c r="A47" s="187" t="s">
        <v>46</v>
      </c>
      <c r="B47" s="186">
        <f>B45/B46*10^6</f>
        <v>177.82240497478588</v>
      </c>
      <c r="C47" s="30"/>
    </row>
    <row r="48" spans="1:30" s="156" customFormat="1" ht="15.75" customHeight="1"/>
    <row r="49" spans="1:18" s="156" customFormat="1" ht="15.75" customHeight="1">
      <c r="A49" s="160"/>
    </row>
    <row r="50" spans="1:18" s="156" customFormat="1" ht="15.75" customHeight="1"/>
    <row r="51" spans="1:18" ht="15.75" customHeight="1"/>
    <row r="52" spans="1:18" ht="15.75" customHeight="1"/>
    <row r="53" spans="1:18" ht="15.75" customHeight="1"/>
    <row r="54" spans="1:18" ht="15.75" customHeight="1"/>
    <row r="55" spans="1:18" ht="15.75" customHeight="1"/>
    <row r="56" spans="1:18" ht="15.75" customHeight="1"/>
    <row r="57" spans="1:18" ht="15.75" customHeight="1"/>
    <row r="58" spans="1:18" ht="15.75" customHeight="1"/>
    <row r="59" spans="1:18" ht="15.75" customHeight="1"/>
    <row r="60" spans="1:18" ht="15.75" customHeight="1"/>
    <row r="61" spans="1:18" ht="15.75" customHeight="1">
      <c r="O61" s="33"/>
      <c r="P61" s="33"/>
      <c r="Q61" s="33"/>
      <c r="R61" s="35"/>
    </row>
    <row r="62" spans="1:18" ht="15.75" customHeight="1">
      <c r="O62" s="33"/>
      <c r="P62" s="33"/>
      <c r="Q62" s="33"/>
      <c r="R62" s="60"/>
    </row>
    <row r="63" spans="1:18" ht="15.75" customHeight="1">
      <c r="O63" s="33"/>
      <c r="P63" s="33"/>
      <c r="Q63" s="33"/>
      <c r="R63" s="60"/>
    </row>
    <row r="64" spans="1:18" ht="15.75" customHeight="1">
      <c r="O64" s="33"/>
      <c r="P64" s="33"/>
      <c r="Q64" s="33"/>
      <c r="R64" s="60"/>
    </row>
    <row r="65" spans="15:18" ht="15.75" customHeight="1">
      <c r="O65" s="33"/>
      <c r="P65" s="33"/>
      <c r="Q65" s="33"/>
      <c r="R65" s="60"/>
    </row>
    <row r="66" spans="15:18" ht="15.75" customHeight="1">
      <c r="O66" s="33"/>
      <c r="P66" s="33"/>
      <c r="Q66" s="33"/>
      <c r="R66" s="60"/>
    </row>
    <row r="67" spans="15:18" ht="15.75" customHeight="1">
      <c r="O67" s="33"/>
      <c r="P67" s="33"/>
      <c r="Q67" s="33"/>
      <c r="R67" s="60"/>
    </row>
    <row r="68" spans="15:18" ht="15.75" customHeight="1">
      <c r="O68" s="33"/>
      <c r="P68" s="33"/>
      <c r="Q68" s="33"/>
      <c r="R68" s="60"/>
    </row>
    <row r="69" spans="15:18" ht="15.75" customHeight="1">
      <c r="O69" s="33"/>
      <c r="P69" s="33"/>
      <c r="Q69" s="33"/>
      <c r="R69" s="60"/>
    </row>
    <row r="70" spans="15:18" ht="15.75" customHeight="1">
      <c r="O70" s="33"/>
      <c r="P70" s="33"/>
      <c r="Q70" s="33"/>
      <c r="R70" s="60"/>
    </row>
    <row r="71" spans="15:18" ht="15.75" customHeight="1">
      <c r="O71" s="33"/>
      <c r="P71" s="33"/>
      <c r="Q71" s="33"/>
      <c r="R71" s="60"/>
    </row>
    <row r="72" spans="15:18" ht="15.75" customHeight="1">
      <c r="O72" s="33"/>
      <c r="P72" s="33"/>
      <c r="Q72" s="33"/>
      <c r="R72" s="35"/>
    </row>
    <row r="73" spans="15:18" ht="15.75" customHeight="1">
      <c r="O73" s="33"/>
      <c r="P73" s="33"/>
      <c r="Q73" s="33"/>
      <c r="R73" s="60"/>
    </row>
    <row r="74" spans="15:18" ht="15.75" customHeight="1">
      <c r="O74" s="33"/>
      <c r="P74" s="33"/>
      <c r="Q74" s="33"/>
      <c r="R74" s="60"/>
    </row>
    <row r="75" spans="15:18" ht="15.75" customHeight="1">
      <c r="O75" s="33"/>
      <c r="P75" s="33"/>
      <c r="Q75" s="33"/>
      <c r="R75" s="60"/>
    </row>
    <row r="76" spans="15:18" ht="15.75" customHeight="1">
      <c r="O76" s="33"/>
      <c r="P76" s="33"/>
      <c r="Q76" s="33"/>
      <c r="R76" s="60"/>
    </row>
    <row r="77" spans="15:18" ht="15.75" customHeight="1">
      <c r="O77" s="33"/>
      <c r="P77" s="33"/>
      <c r="Q77" s="33"/>
      <c r="R77" s="60"/>
    </row>
    <row r="78" spans="15:18" ht="15.75" customHeight="1">
      <c r="O78" s="33"/>
      <c r="P78" s="33"/>
      <c r="Q78" s="33"/>
      <c r="R78" s="60"/>
    </row>
    <row r="79" spans="15:18" ht="15.75" customHeight="1">
      <c r="O79" s="33"/>
      <c r="P79" s="33"/>
      <c r="Q79" s="33"/>
      <c r="R79" s="60"/>
    </row>
    <row r="80" spans="15:18" ht="15.75" customHeight="1">
      <c r="O80" s="33"/>
      <c r="P80" s="33"/>
      <c r="Q80" s="33"/>
      <c r="R80" s="60"/>
    </row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120" spans="9:15" ht="15.75" customHeight="1"/>
    <row r="121" spans="9:15" ht="15.75" customHeight="1">
      <c r="I121" s="44"/>
      <c r="J121" s="44"/>
      <c r="K121" s="44"/>
      <c r="L121" s="44"/>
      <c r="M121" s="44"/>
      <c r="N121" s="44"/>
      <c r="O121" s="44"/>
    </row>
    <row r="122" spans="9:15" ht="15.75" customHeight="1">
      <c r="I122" s="44"/>
      <c r="J122" s="44"/>
      <c r="K122" s="44"/>
      <c r="L122" s="44"/>
      <c r="M122" s="44"/>
      <c r="N122" s="44"/>
      <c r="O122" s="44"/>
    </row>
    <row r="123" spans="9:15" ht="15.75" customHeight="1">
      <c r="I123" s="44"/>
      <c r="J123" s="44"/>
      <c r="K123" s="44"/>
      <c r="L123" s="44"/>
      <c r="M123" s="44"/>
      <c r="N123" s="44"/>
      <c r="O123" s="44"/>
    </row>
    <row r="124" spans="9:15" ht="15.75" customHeight="1">
      <c r="I124" s="44"/>
      <c r="J124" s="44"/>
      <c r="K124" s="44"/>
      <c r="L124" s="44"/>
      <c r="M124" s="44"/>
      <c r="N124" s="44"/>
      <c r="O124" s="44"/>
    </row>
    <row r="125" spans="9:15" ht="15.75" customHeight="1">
      <c r="I125" s="44"/>
      <c r="J125" s="44"/>
      <c r="K125" s="44"/>
      <c r="L125" s="44"/>
      <c r="M125" s="44"/>
      <c r="N125" s="44"/>
      <c r="O125" s="44"/>
    </row>
    <row r="126" spans="9:15" ht="15.75" customHeight="1">
      <c r="I126" s="44"/>
      <c r="J126" s="44"/>
      <c r="K126" s="44"/>
      <c r="L126" s="44"/>
      <c r="M126" s="44"/>
      <c r="N126" s="44"/>
      <c r="O126" s="44"/>
    </row>
    <row r="127" spans="9:15" ht="15.75" customHeight="1">
      <c r="I127" s="44"/>
      <c r="J127" s="44"/>
      <c r="K127" s="44"/>
      <c r="L127" s="44"/>
      <c r="M127" s="44"/>
      <c r="N127" s="44"/>
      <c r="O127" s="44"/>
    </row>
    <row r="128" spans="9:15" ht="15.75" customHeight="1">
      <c r="I128" s="44"/>
      <c r="J128" s="44"/>
      <c r="K128" s="44"/>
      <c r="L128" s="44"/>
      <c r="M128" s="44"/>
      <c r="N128" s="44"/>
      <c r="O128" s="44"/>
    </row>
    <row r="129" spans="9:15" ht="15.75" customHeight="1">
      <c r="I129" s="44"/>
      <c r="J129" s="44"/>
      <c r="K129" s="44"/>
      <c r="L129" s="44"/>
      <c r="M129" s="44"/>
      <c r="N129" s="44"/>
      <c r="O129" s="44"/>
    </row>
    <row r="130" spans="9:15" ht="15.75" customHeight="1">
      <c r="I130" s="44"/>
      <c r="J130" s="44"/>
      <c r="K130" s="44"/>
      <c r="L130" s="44"/>
      <c r="M130" s="44"/>
      <c r="N130" s="44"/>
      <c r="O130" s="44"/>
    </row>
    <row r="131" spans="9:15" ht="15.75" customHeight="1">
      <c r="I131" s="44"/>
      <c r="J131" s="44"/>
      <c r="K131" s="44"/>
      <c r="L131" s="44"/>
      <c r="M131" s="44"/>
      <c r="N131" s="44"/>
      <c r="O131" s="44"/>
    </row>
    <row r="132" spans="9:15" ht="15.75" customHeight="1">
      <c r="I132" s="44"/>
      <c r="J132" s="44"/>
      <c r="K132" s="44"/>
      <c r="L132" s="44"/>
      <c r="M132" s="44"/>
      <c r="N132" s="44"/>
      <c r="O132" s="44"/>
    </row>
    <row r="133" spans="9:15" ht="15.75" customHeight="1">
      <c r="I133" s="44"/>
      <c r="J133" s="44"/>
      <c r="K133" s="44"/>
      <c r="L133" s="44"/>
      <c r="M133" s="44"/>
      <c r="N133" s="44"/>
      <c r="O133" s="44"/>
    </row>
    <row r="134" spans="9:15" ht="15.75" customHeight="1">
      <c r="I134" s="44"/>
      <c r="J134" s="44"/>
      <c r="K134" s="44"/>
      <c r="L134" s="44"/>
      <c r="M134" s="44"/>
      <c r="N134" s="44"/>
      <c r="O134" s="44"/>
    </row>
    <row r="135" spans="9:15" ht="15.75" customHeight="1">
      <c r="I135" s="44"/>
      <c r="J135" s="44"/>
      <c r="K135" s="44"/>
      <c r="L135" s="44"/>
      <c r="M135" s="44"/>
      <c r="N135" s="44"/>
      <c r="O135" s="44"/>
    </row>
    <row r="136" spans="9:15" ht="15.75" customHeight="1">
      <c r="I136" s="44"/>
      <c r="J136" s="44"/>
      <c r="K136" s="44"/>
      <c r="L136" s="44"/>
      <c r="M136" s="44"/>
      <c r="N136" s="44"/>
      <c r="O136" s="44"/>
    </row>
    <row r="137" spans="9:15" ht="15.75" customHeight="1">
      <c r="I137" s="44"/>
      <c r="J137" s="44"/>
      <c r="K137" s="44"/>
      <c r="L137" s="44"/>
      <c r="M137" s="44"/>
      <c r="N137" s="44"/>
      <c r="O137" s="44"/>
    </row>
    <row r="138" spans="9:15" ht="15.75" customHeight="1">
      <c r="I138" s="44"/>
      <c r="J138" s="44"/>
      <c r="K138" s="44"/>
      <c r="L138" s="44"/>
      <c r="M138" s="44"/>
      <c r="N138" s="44"/>
      <c r="O138" s="44"/>
    </row>
    <row r="139" spans="9:15" ht="15.75" customHeight="1">
      <c r="I139" s="44"/>
      <c r="J139" s="44"/>
      <c r="K139" s="44"/>
      <c r="L139" s="44"/>
      <c r="M139" s="44"/>
      <c r="N139" s="44"/>
      <c r="O139" s="44"/>
    </row>
    <row r="140" spans="9:15" ht="15.75" customHeight="1">
      <c r="I140" s="44"/>
      <c r="J140" s="44"/>
      <c r="K140" s="44"/>
      <c r="L140" s="44"/>
      <c r="M140" s="44"/>
      <c r="N140" s="44"/>
      <c r="O140" s="44"/>
    </row>
    <row r="141" spans="9:15" ht="15.75" customHeight="1">
      <c r="I141" s="44"/>
      <c r="J141" s="44"/>
      <c r="K141" s="44"/>
      <c r="L141" s="44"/>
      <c r="M141" s="44"/>
      <c r="N141" s="44"/>
      <c r="O141" s="44"/>
    </row>
    <row r="142" spans="9:15" ht="15.75" customHeight="1">
      <c r="I142" s="44"/>
      <c r="J142" s="44"/>
      <c r="K142" s="44"/>
      <c r="L142" s="44"/>
      <c r="M142" s="44"/>
      <c r="N142" s="44"/>
      <c r="O142" s="44"/>
    </row>
    <row r="143" spans="9:15" ht="15.75" customHeight="1">
      <c r="I143" s="44"/>
      <c r="J143" s="44"/>
      <c r="K143" s="44"/>
      <c r="L143" s="44"/>
      <c r="M143" s="44"/>
      <c r="N143" s="44"/>
      <c r="O143" s="44"/>
    </row>
    <row r="144" spans="9:15" ht="15.75" customHeight="1">
      <c r="I144" s="44"/>
      <c r="J144" s="44"/>
      <c r="K144" s="44"/>
      <c r="L144" s="44"/>
      <c r="M144" s="44"/>
      <c r="N144" s="44"/>
      <c r="O144" s="44"/>
    </row>
    <row r="145" spans="9:15" ht="15.75" customHeight="1">
      <c r="I145" s="44"/>
      <c r="J145" s="44"/>
      <c r="K145" s="44"/>
      <c r="L145" s="44"/>
      <c r="M145" s="44"/>
      <c r="N145" s="44"/>
      <c r="O145" s="44"/>
    </row>
    <row r="146" spans="9:15" ht="15.75" customHeight="1">
      <c r="I146" s="44"/>
      <c r="J146" s="44"/>
      <c r="K146" s="44"/>
      <c r="L146" s="44"/>
      <c r="M146" s="44"/>
      <c r="N146" s="44"/>
      <c r="O146" s="44"/>
    </row>
    <row r="147" spans="9:15" ht="15.75" customHeight="1">
      <c r="I147" s="44"/>
      <c r="J147" s="44"/>
      <c r="K147" s="44"/>
      <c r="L147" s="44"/>
      <c r="M147" s="44"/>
      <c r="N147" s="44"/>
      <c r="O147" s="44"/>
    </row>
    <row r="148" spans="9:15" ht="15.75" customHeight="1">
      <c r="I148" s="44"/>
      <c r="J148" s="44"/>
      <c r="K148" s="44"/>
      <c r="L148" s="44"/>
      <c r="M148" s="44"/>
      <c r="N148" s="44"/>
      <c r="O148" s="44"/>
    </row>
    <row r="149" spans="9:15" ht="15.75" customHeight="1">
      <c r="I149" s="44"/>
      <c r="J149" s="44"/>
      <c r="K149" s="44"/>
      <c r="L149" s="44"/>
      <c r="M149" s="44"/>
      <c r="N149" s="44"/>
      <c r="O149" s="44"/>
    </row>
    <row r="150" spans="9:15" ht="15.75" customHeight="1">
      <c r="I150" s="44"/>
      <c r="J150" s="44"/>
      <c r="K150" s="44"/>
      <c r="L150" s="44"/>
      <c r="M150" s="44"/>
      <c r="N150" s="44"/>
      <c r="O150" s="44"/>
    </row>
    <row r="151" spans="9:15" ht="15.75" customHeight="1">
      <c r="I151" s="44"/>
      <c r="J151" s="44"/>
      <c r="K151" s="44"/>
      <c r="L151" s="44"/>
      <c r="M151" s="44"/>
      <c r="N151" s="44"/>
      <c r="O151" s="44"/>
    </row>
    <row r="152" spans="9:15" ht="15.75" customHeight="1">
      <c r="I152" s="44"/>
      <c r="J152" s="44"/>
      <c r="K152" s="44"/>
      <c r="L152" s="44"/>
      <c r="M152" s="44"/>
      <c r="N152" s="44"/>
      <c r="O152" s="44"/>
    </row>
    <row r="153" spans="9:15" ht="15.75" customHeight="1">
      <c r="I153" s="44"/>
      <c r="J153" s="44"/>
      <c r="K153" s="44"/>
      <c r="L153" s="44"/>
      <c r="M153" s="44"/>
      <c r="N153" s="44"/>
      <c r="O153" s="44"/>
    </row>
    <row r="154" spans="9:15" ht="15.75" customHeight="1">
      <c r="I154" s="44"/>
      <c r="J154" s="44"/>
      <c r="K154" s="44"/>
      <c r="L154" s="44"/>
      <c r="M154" s="44"/>
      <c r="N154" s="44"/>
      <c r="O154" s="44"/>
    </row>
    <row r="155" spans="9:15" ht="15.75" customHeight="1">
      <c r="I155" s="44"/>
      <c r="J155" s="44"/>
      <c r="K155" s="44"/>
      <c r="L155" s="44"/>
      <c r="M155" s="44"/>
      <c r="N155" s="44"/>
      <c r="O155" s="44"/>
    </row>
    <row r="156" spans="9:15" ht="15.75" customHeight="1">
      <c r="I156" s="44"/>
      <c r="J156" s="44"/>
      <c r="K156" s="44"/>
      <c r="L156" s="44"/>
      <c r="M156" s="44"/>
      <c r="N156" s="44"/>
      <c r="O156" s="44"/>
    </row>
    <row r="157" spans="9:15" ht="15.75" customHeight="1">
      <c r="I157" s="44"/>
      <c r="J157" s="44"/>
      <c r="K157" s="44"/>
      <c r="L157" s="44"/>
      <c r="M157" s="44"/>
      <c r="N157" s="44"/>
      <c r="O157" s="44"/>
    </row>
    <row r="158" spans="9:15" ht="15.75" customHeight="1">
      <c r="I158" s="44"/>
      <c r="J158" s="44"/>
      <c r="K158" s="44"/>
      <c r="L158" s="44"/>
      <c r="M158" s="44"/>
      <c r="N158" s="44"/>
      <c r="O158" s="44"/>
    </row>
    <row r="159" spans="9:15" ht="15.75" customHeight="1">
      <c r="I159" s="44"/>
      <c r="J159" s="44"/>
      <c r="K159" s="44"/>
      <c r="L159" s="44"/>
      <c r="M159" s="44"/>
      <c r="N159" s="44"/>
      <c r="O159" s="44"/>
    </row>
    <row r="160" spans="9:15" ht="15.75" customHeight="1">
      <c r="I160" s="44"/>
      <c r="J160" s="44"/>
      <c r="K160" s="44"/>
      <c r="L160" s="44"/>
      <c r="M160" s="44"/>
      <c r="N160" s="44"/>
      <c r="O160" s="44"/>
    </row>
    <row r="161" spans="9:15" ht="15.75" customHeight="1">
      <c r="I161" s="44"/>
      <c r="J161" s="44"/>
      <c r="K161" s="44"/>
      <c r="L161" s="44"/>
      <c r="M161" s="44"/>
      <c r="N161" s="44"/>
      <c r="O161" s="44"/>
    </row>
    <row r="162" spans="9:15" ht="15.75" customHeight="1">
      <c r="I162" s="44"/>
      <c r="J162" s="44"/>
      <c r="K162" s="44"/>
      <c r="L162" s="44"/>
      <c r="M162" s="44"/>
      <c r="N162" s="44"/>
      <c r="O162" s="44"/>
    </row>
    <row r="163" spans="9:15" ht="15.75" customHeight="1">
      <c r="I163" s="44"/>
      <c r="J163" s="44"/>
      <c r="K163" s="44"/>
      <c r="L163" s="44"/>
      <c r="M163" s="44"/>
      <c r="N163" s="44"/>
      <c r="O163" s="44"/>
    </row>
    <row r="164" spans="9:15" ht="15.75" customHeight="1">
      <c r="I164" s="44"/>
      <c r="J164" s="44"/>
      <c r="K164" s="44"/>
      <c r="L164" s="44"/>
      <c r="M164" s="44"/>
      <c r="N164" s="44"/>
      <c r="O164" s="44"/>
    </row>
    <row r="165" spans="9:15" ht="15.75" customHeight="1">
      <c r="I165" s="44"/>
      <c r="J165" s="44"/>
      <c r="K165" s="44"/>
      <c r="L165" s="44"/>
      <c r="M165" s="44"/>
      <c r="N165" s="44"/>
      <c r="O165" s="44"/>
    </row>
    <row r="166" spans="9:15" ht="15.75" customHeight="1">
      <c r="I166" s="44"/>
      <c r="J166" s="44"/>
      <c r="K166" s="44"/>
      <c r="L166" s="44"/>
      <c r="M166" s="44"/>
      <c r="N166" s="44"/>
      <c r="O166" s="44"/>
    </row>
    <row r="167" spans="9:15" ht="15.75" customHeight="1">
      <c r="I167" s="44"/>
      <c r="J167" s="44"/>
      <c r="K167" s="44"/>
      <c r="L167" s="44"/>
      <c r="M167" s="44"/>
      <c r="N167" s="44"/>
      <c r="O167" s="44"/>
    </row>
    <row r="168" spans="9:15" ht="15.75" customHeight="1">
      <c r="I168" s="44"/>
      <c r="J168" s="44"/>
      <c r="K168" s="44"/>
      <c r="L168" s="44"/>
      <c r="M168" s="44"/>
      <c r="N168" s="44"/>
      <c r="O168" s="44"/>
    </row>
    <row r="169" spans="9:15" ht="15.75" customHeight="1">
      <c r="I169" s="44"/>
      <c r="J169" s="44"/>
      <c r="K169" s="44"/>
      <c r="L169" s="44"/>
      <c r="M169" s="44"/>
      <c r="N169" s="44"/>
      <c r="O169" s="44"/>
    </row>
    <row r="170" spans="9:15" ht="15.75" customHeight="1">
      <c r="I170" s="44"/>
      <c r="J170" s="44"/>
      <c r="K170" s="44"/>
      <c r="L170" s="44"/>
      <c r="M170" s="44"/>
      <c r="N170" s="44"/>
      <c r="O170" s="44"/>
    </row>
    <row r="171" spans="9:15" ht="15.75" customHeight="1">
      <c r="I171" s="44"/>
      <c r="J171" s="44"/>
      <c r="K171" s="44"/>
      <c r="L171" s="44"/>
      <c r="M171" s="44"/>
      <c r="N171" s="44"/>
      <c r="O171" s="44"/>
    </row>
    <row r="172" spans="9:15" ht="15.75" customHeight="1">
      <c r="I172" s="44"/>
      <c r="J172" s="44"/>
      <c r="K172" s="44"/>
      <c r="L172" s="44"/>
      <c r="M172" s="44"/>
      <c r="N172" s="44"/>
      <c r="O172" s="44"/>
    </row>
    <row r="173" spans="9:15" ht="15.75" customHeight="1">
      <c r="I173" s="44"/>
      <c r="J173" s="44"/>
      <c r="K173" s="44"/>
      <c r="L173" s="44"/>
      <c r="M173" s="44"/>
      <c r="N173" s="44"/>
      <c r="O173" s="44"/>
    </row>
    <row r="174" spans="9:15" ht="15.75" customHeight="1">
      <c r="I174" s="44"/>
      <c r="J174" s="44"/>
      <c r="K174" s="44"/>
      <c r="L174" s="44"/>
      <c r="M174" s="44"/>
      <c r="N174" s="44"/>
      <c r="O174" s="44"/>
    </row>
    <row r="175" spans="9:15" ht="15.75" customHeight="1">
      <c r="I175" s="44"/>
      <c r="J175" s="44"/>
      <c r="K175" s="44"/>
      <c r="L175" s="44"/>
      <c r="M175" s="44"/>
      <c r="N175" s="44"/>
      <c r="O175" s="44"/>
    </row>
    <row r="176" spans="9:15" ht="15.75" customHeight="1">
      <c r="I176" s="44"/>
      <c r="J176" s="44"/>
      <c r="K176" s="44"/>
      <c r="L176" s="44"/>
      <c r="M176" s="44"/>
      <c r="N176" s="44"/>
      <c r="O176" s="44"/>
    </row>
    <row r="177" spans="9:15" ht="15.75" customHeight="1">
      <c r="I177" s="44"/>
      <c r="J177" s="44"/>
      <c r="K177" s="44"/>
      <c r="L177" s="44"/>
      <c r="M177" s="44"/>
      <c r="N177" s="44"/>
      <c r="O177" s="44"/>
    </row>
    <row r="178" spans="9:15" ht="15.75" customHeight="1">
      <c r="I178" s="44"/>
      <c r="J178" s="44"/>
      <c r="K178" s="44"/>
      <c r="L178" s="44"/>
      <c r="M178" s="44"/>
      <c r="N178" s="44"/>
      <c r="O178" s="44"/>
    </row>
    <row r="179" spans="9:15" ht="15.75" customHeight="1">
      <c r="I179" s="44"/>
      <c r="J179" s="44"/>
      <c r="K179" s="44"/>
      <c r="L179" s="44"/>
      <c r="M179" s="44"/>
      <c r="N179" s="44"/>
      <c r="O179" s="44"/>
    </row>
    <row r="180" spans="9:15" ht="15.75" customHeight="1">
      <c r="I180" s="44"/>
      <c r="J180" s="44"/>
      <c r="K180" s="44"/>
      <c r="L180" s="44"/>
      <c r="M180" s="44"/>
      <c r="N180" s="44"/>
      <c r="O180" s="44"/>
    </row>
    <row r="181" spans="9:15" ht="15.75" customHeight="1">
      <c r="I181" s="44"/>
      <c r="J181" s="44"/>
      <c r="K181" s="44"/>
      <c r="L181" s="44"/>
      <c r="M181" s="44"/>
      <c r="N181" s="44"/>
      <c r="O181" s="44"/>
    </row>
    <row r="182" spans="9:15" ht="15.75" customHeight="1">
      <c r="I182" s="44"/>
      <c r="J182" s="44"/>
      <c r="K182" s="44"/>
      <c r="L182" s="44"/>
      <c r="M182" s="44"/>
      <c r="N182" s="44"/>
      <c r="O182" s="44"/>
    </row>
    <row r="183" spans="9:15" ht="15.75" customHeight="1">
      <c r="I183" s="44"/>
      <c r="J183" s="44"/>
      <c r="K183" s="44"/>
      <c r="L183" s="44"/>
      <c r="M183" s="44"/>
      <c r="N183" s="44"/>
      <c r="O183" s="44"/>
    </row>
    <row r="184" spans="9:15" ht="15.75" customHeight="1">
      <c r="I184" s="44"/>
      <c r="J184" s="44"/>
      <c r="K184" s="44"/>
      <c r="L184" s="44"/>
      <c r="M184" s="44"/>
      <c r="N184" s="44"/>
      <c r="O184" s="44"/>
    </row>
    <row r="185" spans="9:15" ht="15.75" customHeight="1">
      <c r="I185" s="44"/>
      <c r="J185" s="44"/>
      <c r="K185" s="44"/>
      <c r="L185" s="44"/>
      <c r="M185" s="44"/>
      <c r="N185" s="44"/>
      <c r="O185" s="44"/>
    </row>
    <row r="186" spans="9:15" ht="15.75" customHeight="1">
      <c r="I186" s="44"/>
      <c r="J186" s="44"/>
      <c r="K186" s="44"/>
      <c r="L186" s="44"/>
      <c r="M186" s="44"/>
      <c r="N186" s="44"/>
      <c r="O186" s="44"/>
    </row>
    <row r="187" spans="9:15" ht="15.75" customHeight="1">
      <c r="I187" s="44"/>
      <c r="J187" s="44"/>
      <c r="K187" s="44"/>
      <c r="L187" s="44"/>
      <c r="M187" s="44"/>
      <c r="N187" s="44"/>
      <c r="O187" s="44"/>
    </row>
    <row r="188" spans="9:15" ht="15.75" customHeight="1">
      <c r="I188" s="44"/>
      <c r="J188" s="44"/>
      <c r="K188" s="44"/>
      <c r="L188" s="44"/>
      <c r="M188" s="44"/>
      <c r="N188" s="44"/>
      <c r="O188" s="44"/>
    </row>
    <row r="189" spans="9:15" ht="15.75" customHeight="1">
      <c r="I189" s="44"/>
      <c r="J189" s="44"/>
      <c r="K189" s="44"/>
      <c r="L189" s="44"/>
      <c r="M189" s="44"/>
      <c r="N189" s="44"/>
      <c r="O189" s="44"/>
    </row>
    <row r="190" spans="9:15" ht="15.75" customHeight="1">
      <c r="I190" s="44"/>
      <c r="J190" s="44"/>
      <c r="K190" s="44"/>
      <c r="L190" s="44"/>
      <c r="M190" s="44"/>
      <c r="N190" s="44"/>
      <c r="O190" s="44"/>
    </row>
    <row r="191" spans="9:15" ht="15.75" customHeight="1">
      <c r="I191" s="44"/>
      <c r="J191" s="44"/>
      <c r="K191" s="44"/>
      <c r="L191" s="44"/>
      <c r="M191" s="44"/>
      <c r="N191" s="44"/>
      <c r="O191" s="44"/>
    </row>
    <row r="192" spans="9:15" ht="15.75" customHeight="1">
      <c r="I192" s="44"/>
      <c r="J192" s="44"/>
      <c r="K192" s="44"/>
      <c r="L192" s="44"/>
      <c r="M192" s="44"/>
      <c r="N192" s="44"/>
      <c r="O192" s="44"/>
    </row>
    <row r="193" spans="9:15" ht="15.75" customHeight="1">
      <c r="I193" s="44"/>
      <c r="J193" s="44"/>
      <c r="K193" s="44"/>
      <c r="L193" s="44"/>
      <c r="M193" s="44"/>
      <c r="N193" s="44"/>
      <c r="O193" s="44"/>
    </row>
    <row r="194" spans="9:15" ht="15.75" customHeight="1">
      <c r="I194" s="44"/>
      <c r="J194" s="44"/>
      <c r="K194" s="44"/>
      <c r="L194" s="44"/>
      <c r="M194" s="44"/>
      <c r="N194" s="44"/>
      <c r="O194" s="44"/>
    </row>
    <row r="195" spans="9:15" ht="15.75" customHeight="1">
      <c r="I195" s="44"/>
      <c r="J195" s="44"/>
      <c r="K195" s="44"/>
      <c r="L195" s="44"/>
      <c r="M195" s="44"/>
      <c r="N195" s="44"/>
      <c r="O195" s="44"/>
    </row>
    <row r="196" spans="9:15" ht="15.75" customHeight="1">
      <c r="I196" s="44"/>
      <c r="J196" s="44"/>
      <c r="K196" s="44"/>
      <c r="L196" s="44"/>
      <c r="M196" s="44"/>
      <c r="N196" s="44"/>
      <c r="O196" s="44"/>
    </row>
    <row r="197" spans="9:15" ht="15.75" customHeight="1">
      <c r="I197" s="44"/>
      <c r="J197" s="44"/>
      <c r="K197" s="44"/>
      <c r="L197" s="44"/>
      <c r="M197" s="44"/>
      <c r="N197" s="44"/>
      <c r="O197" s="44"/>
    </row>
    <row r="198" spans="9:15" ht="15.75" customHeight="1">
      <c r="I198" s="44"/>
      <c r="J198" s="44"/>
      <c r="K198" s="44"/>
      <c r="L198" s="44"/>
      <c r="M198" s="44"/>
      <c r="N198" s="44"/>
      <c r="O198" s="44"/>
    </row>
    <row r="199" spans="9:15" ht="15.75" customHeight="1">
      <c r="I199" s="44"/>
      <c r="J199" s="44"/>
      <c r="K199" s="44"/>
      <c r="L199" s="44"/>
      <c r="M199" s="44"/>
      <c r="N199" s="44"/>
      <c r="O199" s="44"/>
    </row>
    <row r="200" spans="9:15" ht="15.75" customHeight="1">
      <c r="I200" s="44"/>
      <c r="J200" s="44"/>
      <c r="K200" s="44"/>
      <c r="L200" s="44"/>
      <c r="M200" s="44"/>
      <c r="N200" s="44"/>
      <c r="O200" s="44"/>
    </row>
    <row r="201" spans="9:15" ht="15.75" customHeight="1">
      <c r="I201" s="44"/>
      <c r="J201" s="44"/>
      <c r="K201" s="44"/>
      <c r="L201" s="44"/>
      <c r="M201" s="44"/>
      <c r="N201" s="44"/>
      <c r="O201" s="44"/>
    </row>
    <row r="202" spans="9:15" ht="15.75" customHeight="1">
      <c r="I202" s="44"/>
      <c r="J202" s="44"/>
      <c r="K202" s="44"/>
      <c r="L202" s="44"/>
      <c r="M202" s="44"/>
      <c r="N202" s="44"/>
      <c r="O202" s="44"/>
    </row>
    <row r="203" spans="9:15" ht="15.75" customHeight="1">
      <c r="I203" s="44"/>
      <c r="J203" s="44"/>
      <c r="K203" s="44"/>
      <c r="L203" s="44"/>
      <c r="M203" s="44"/>
      <c r="N203" s="44"/>
      <c r="O203" s="44"/>
    </row>
    <row r="204" spans="9:15" ht="15.75" customHeight="1">
      <c r="I204" s="44"/>
      <c r="J204" s="44"/>
      <c r="K204" s="44"/>
      <c r="L204" s="44"/>
      <c r="M204" s="44"/>
      <c r="N204" s="44"/>
      <c r="O204" s="44"/>
    </row>
    <row r="205" spans="9:15" ht="15.75" customHeight="1">
      <c r="I205" s="44"/>
      <c r="J205" s="44"/>
      <c r="K205" s="44"/>
      <c r="L205" s="44"/>
      <c r="M205" s="44"/>
      <c r="N205" s="44"/>
      <c r="O205" s="44"/>
    </row>
    <row r="206" spans="9:15" ht="15.75" customHeight="1">
      <c r="I206" s="44"/>
      <c r="J206" s="44"/>
      <c r="K206" s="44"/>
      <c r="L206" s="44"/>
      <c r="M206" s="44"/>
      <c r="N206" s="44"/>
      <c r="O206" s="44"/>
    </row>
    <row r="207" spans="9:15" ht="15.75" customHeight="1">
      <c r="I207" s="44"/>
      <c r="J207" s="44"/>
      <c r="K207" s="44"/>
      <c r="L207" s="44"/>
      <c r="M207" s="44"/>
      <c r="N207" s="44"/>
      <c r="O207" s="44"/>
    </row>
    <row r="208" spans="9:15" ht="15.75" customHeight="1">
      <c r="I208" s="44"/>
      <c r="J208" s="44"/>
      <c r="K208" s="44"/>
      <c r="L208" s="44"/>
      <c r="M208" s="44"/>
      <c r="N208" s="44"/>
      <c r="O208" s="44"/>
    </row>
    <row r="209" spans="9:15" ht="15.75" customHeight="1">
      <c r="I209" s="44"/>
      <c r="J209" s="44"/>
      <c r="K209" s="44"/>
      <c r="L209" s="44"/>
      <c r="M209" s="44"/>
      <c r="N209" s="44"/>
      <c r="O209" s="44"/>
    </row>
    <row r="210" spans="9:15" ht="15.75" customHeight="1">
      <c r="I210" s="44"/>
      <c r="J210" s="44"/>
      <c r="K210" s="44"/>
      <c r="L210" s="44"/>
      <c r="M210" s="44"/>
      <c r="N210" s="44"/>
      <c r="O210" s="44"/>
    </row>
    <row r="211" spans="9:15" ht="15.75" customHeight="1">
      <c r="I211" s="44"/>
      <c r="J211" s="44"/>
      <c r="K211" s="44"/>
      <c r="L211" s="44"/>
      <c r="M211" s="44"/>
      <c r="N211" s="44"/>
      <c r="O211" s="44"/>
    </row>
    <row r="212" spans="9:15" ht="15.75" customHeight="1">
      <c r="I212" s="44"/>
      <c r="J212" s="44"/>
      <c r="K212" s="44"/>
      <c r="L212" s="44"/>
      <c r="M212" s="44"/>
      <c r="N212" s="44"/>
      <c r="O212" s="44"/>
    </row>
    <row r="213" spans="9:15" ht="15.75" customHeight="1">
      <c r="I213" s="44"/>
      <c r="J213" s="44"/>
      <c r="K213" s="44"/>
      <c r="L213" s="44"/>
      <c r="M213" s="44"/>
      <c r="N213" s="44"/>
      <c r="O213" s="44"/>
    </row>
    <row r="214" spans="9:15" ht="15.75" customHeight="1">
      <c r="I214" s="44"/>
      <c r="J214" s="44"/>
      <c r="K214" s="44"/>
      <c r="L214" s="44"/>
      <c r="M214" s="44"/>
      <c r="N214" s="44"/>
      <c r="O214" s="44"/>
    </row>
    <row r="215" spans="9:15" ht="15.75" customHeight="1">
      <c r="I215" s="44"/>
      <c r="J215" s="44"/>
      <c r="K215" s="44"/>
      <c r="L215" s="44"/>
      <c r="M215" s="44"/>
      <c r="N215" s="44"/>
      <c r="O215" s="44"/>
    </row>
    <row r="216" spans="9:15" ht="15.75" customHeight="1">
      <c r="I216" s="44"/>
      <c r="J216" s="44"/>
      <c r="K216" s="44"/>
      <c r="L216" s="44"/>
      <c r="M216" s="44"/>
      <c r="N216" s="44"/>
      <c r="O216" s="44"/>
    </row>
    <row r="217" spans="9:15" ht="15.75" customHeight="1">
      <c r="I217" s="44"/>
      <c r="J217" s="44"/>
      <c r="K217" s="44"/>
      <c r="L217" s="44"/>
      <c r="M217" s="44"/>
      <c r="N217" s="44"/>
      <c r="O217" s="44"/>
    </row>
    <row r="218" spans="9:15" ht="15.75" customHeight="1">
      <c r="I218" s="44"/>
      <c r="J218" s="44"/>
      <c r="K218" s="44"/>
      <c r="L218" s="44"/>
      <c r="M218" s="44"/>
      <c r="N218" s="44"/>
      <c r="O218" s="44"/>
    </row>
    <row r="219" spans="9:15" ht="15.75" customHeight="1">
      <c r="I219" s="44"/>
      <c r="J219" s="44"/>
      <c r="K219" s="44"/>
      <c r="L219" s="44"/>
      <c r="M219" s="44"/>
      <c r="N219" s="44"/>
      <c r="O219" s="44"/>
    </row>
    <row r="220" spans="9:15" ht="15.75" customHeight="1">
      <c r="I220" s="44"/>
      <c r="J220" s="44"/>
      <c r="K220" s="44"/>
      <c r="L220" s="44"/>
      <c r="M220" s="44"/>
      <c r="N220" s="44"/>
      <c r="O220" s="44"/>
    </row>
    <row r="221" spans="9:15" ht="15.75" customHeight="1">
      <c r="I221" s="44"/>
      <c r="J221" s="44"/>
      <c r="K221" s="44"/>
      <c r="L221" s="44"/>
      <c r="M221" s="44"/>
      <c r="N221" s="44"/>
      <c r="O221" s="44"/>
    </row>
    <row r="222" spans="9:15" ht="15.75" customHeight="1">
      <c r="I222" s="44"/>
      <c r="J222" s="44"/>
      <c r="K222" s="44"/>
      <c r="L222" s="44"/>
      <c r="M222" s="44"/>
      <c r="N222" s="44"/>
      <c r="O222" s="44"/>
    </row>
    <row r="223" spans="9:15" ht="15.75" customHeight="1">
      <c r="I223" s="44"/>
      <c r="J223" s="44"/>
      <c r="K223" s="44"/>
      <c r="L223" s="44"/>
      <c r="M223" s="44"/>
      <c r="N223" s="44"/>
      <c r="O223" s="44"/>
    </row>
    <row r="224" spans="9:15" ht="15.75" customHeight="1">
      <c r="I224" s="44"/>
      <c r="J224" s="44"/>
      <c r="K224" s="44"/>
      <c r="L224" s="44"/>
      <c r="M224" s="44"/>
      <c r="N224" s="44"/>
      <c r="O224" s="44"/>
    </row>
    <row r="225" spans="9:15" ht="15.75" customHeight="1">
      <c r="I225" s="44"/>
      <c r="J225" s="44"/>
      <c r="K225" s="44"/>
      <c r="L225" s="44"/>
      <c r="M225" s="44"/>
      <c r="N225" s="44"/>
      <c r="O225" s="44"/>
    </row>
    <row r="226" spans="9:15" ht="15.75" customHeight="1">
      <c r="I226" s="44"/>
      <c r="J226" s="44"/>
      <c r="K226" s="44"/>
      <c r="L226" s="44"/>
      <c r="M226" s="44"/>
      <c r="N226" s="44"/>
      <c r="O226" s="44"/>
    </row>
    <row r="227" spans="9:15" ht="15.75" customHeight="1">
      <c r="I227" s="44"/>
      <c r="J227" s="44"/>
      <c r="K227" s="44"/>
      <c r="L227" s="44"/>
      <c r="M227" s="44"/>
      <c r="N227" s="44"/>
      <c r="O227" s="44"/>
    </row>
    <row r="228" spans="9:15" ht="15.75" customHeight="1">
      <c r="I228" s="44"/>
      <c r="J228" s="44"/>
      <c r="K228" s="44"/>
      <c r="L228" s="44"/>
      <c r="M228" s="44"/>
      <c r="N228" s="44"/>
      <c r="O228" s="44"/>
    </row>
    <row r="229" spans="9:15" ht="15.75" customHeight="1">
      <c r="I229" s="44"/>
      <c r="J229" s="44"/>
      <c r="K229" s="44"/>
      <c r="L229" s="44"/>
      <c r="M229" s="44"/>
      <c r="N229" s="44"/>
      <c r="O229" s="44"/>
    </row>
    <row r="230" spans="9:15" ht="15.75" customHeight="1">
      <c r="I230" s="44"/>
      <c r="J230" s="44"/>
      <c r="K230" s="44"/>
      <c r="L230" s="44"/>
      <c r="M230" s="44"/>
      <c r="N230" s="44"/>
      <c r="O230" s="44"/>
    </row>
    <row r="231" spans="9:15" ht="15.75" customHeight="1">
      <c r="I231" s="44"/>
      <c r="J231" s="44"/>
      <c r="K231" s="44"/>
      <c r="L231" s="44"/>
      <c r="M231" s="44"/>
      <c r="N231" s="44"/>
      <c r="O231" s="44"/>
    </row>
    <row r="232" spans="9:15" ht="15.75" customHeight="1">
      <c r="I232" s="44"/>
      <c r="J232" s="44"/>
      <c r="K232" s="44"/>
      <c r="L232" s="44"/>
      <c r="M232" s="44"/>
      <c r="N232" s="44"/>
      <c r="O232" s="44"/>
    </row>
    <row r="233" spans="9:15" ht="15.75" customHeight="1">
      <c r="I233" s="44"/>
      <c r="J233" s="44"/>
      <c r="K233" s="44"/>
      <c r="L233" s="44"/>
      <c r="M233" s="44"/>
      <c r="N233" s="44"/>
      <c r="O233" s="44"/>
    </row>
    <row r="234" spans="9:15" ht="15.75" customHeight="1">
      <c r="I234" s="44"/>
      <c r="J234" s="44"/>
      <c r="K234" s="44"/>
      <c r="L234" s="44"/>
      <c r="M234" s="44"/>
      <c r="N234" s="44"/>
      <c r="O234" s="44"/>
    </row>
    <row r="235" spans="9:15" ht="15.75" customHeight="1">
      <c r="I235" s="44"/>
      <c r="J235" s="44"/>
      <c r="K235" s="44"/>
      <c r="L235" s="44"/>
      <c r="M235" s="44"/>
      <c r="N235" s="44"/>
      <c r="O235" s="44"/>
    </row>
    <row r="236" spans="9:15" ht="15.75" customHeight="1">
      <c r="I236" s="44"/>
      <c r="J236" s="44"/>
      <c r="K236" s="44"/>
      <c r="L236" s="44"/>
      <c r="M236" s="44"/>
      <c r="N236" s="44"/>
      <c r="O236" s="44"/>
    </row>
    <row r="237" spans="9:15" ht="15.75" customHeight="1">
      <c r="I237" s="44"/>
      <c r="J237" s="44"/>
      <c r="K237" s="44"/>
      <c r="L237" s="44"/>
      <c r="M237" s="44"/>
      <c r="N237" s="44"/>
      <c r="O237" s="44"/>
    </row>
    <row r="238" spans="9:15" ht="15.75" customHeight="1">
      <c r="I238" s="44"/>
      <c r="J238" s="44"/>
      <c r="K238" s="44"/>
      <c r="L238" s="44"/>
      <c r="M238" s="44"/>
      <c r="N238" s="44"/>
      <c r="O238" s="44"/>
    </row>
    <row r="239" spans="9:15" ht="15.75" customHeight="1">
      <c r="I239" s="44"/>
      <c r="J239" s="44"/>
      <c r="K239" s="44"/>
      <c r="L239" s="44"/>
      <c r="M239" s="44"/>
      <c r="N239" s="44"/>
      <c r="O239" s="44"/>
    </row>
    <row r="240" spans="9:15" ht="15.75" customHeight="1">
      <c r="I240" s="44"/>
      <c r="J240" s="44"/>
      <c r="K240" s="44"/>
      <c r="L240" s="44"/>
      <c r="M240" s="44"/>
      <c r="N240" s="44"/>
      <c r="O240" s="44"/>
    </row>
    <row r="241" spans="9:15" ht="15.75" customHeight="1">
      <c r="I241" s="44"/>
      <c r="J241" s="44"/>
      <c r="K241" s="44"/>
      <c r="L241" s="44"/>
      <c r="M241" s="44"/>
      <c r="N241" s="44"/>
      <c r="O241" s="44"/>
    </row>
    <row r="242" spans="9:15" ht="15.75" customHeight="1">
      <c r="I242" s="44"/>
      <c r="J242" s="44"/>
      <c r="K242" s="44"/>
      <c r="L242" s="44"/>
      <c r="M242" s="44"/>
      <c r="N242" s="44"/>
      <c r="O242" s="44"/>
    </row>
    <row r="243" spans="9:15" ht="15.75" customHeight="1">
      <c r="I243" s="44"/>
      <c r="J243" s="44"/>
      <c r="K243" s="44"/>
      <c r="L243" s="44"/>
      <c r="M243" s="44"/>
      <c r="N243" s="44"/>
      <c r="O243" s="44"/>
    </row>
    <row r="244" spans="9:15" ht="15.75" customHeight="1">
      <c r="I244" s="44"/>
      <c r="J244" s="44"/>
      <c r="K244" s="44"/>
      <c r="L244" s="44"/>
      <c r="M244" s="44"/>
      <c r="N244" s="44"/>
      <c r="O244" s="44"/>
    </row>
    <row r="245" spans="9:15" ht="15.75" customHeight="1">
      <c r="I245" s="44"/>
      <c r="J245" s="44"/>
      <c r="K245" s="44"/>
      <c r="L245" s="44"/>
      <c r="M245" s="44"/>
      <c r="N245" s="44"/>
      <c r="O245" s="44"/>
    </row>
    <row r="246" spans="9:15" ht="15.75" customHeight="1">
      <c r="I246" s="44"/>
      <c r="J246" s="44"/>
      <c r="K246" s="44"/>
      <c r="L246" s="44"/>
      <c r="M246" s="44"/>
      <c r="N246" s="44"/>
      <c r="O246" s="44"/>
    </row>
    <row r="247" spans="9:15" ht="15.75" customHeight="1">
      <c r="I247" s="44"/>
      <c r="J247" s="44"/>
      <c r="K247" s="44"/>
      <c r="L247" s="44"/>
      <c r="M247" s="44"/>
      <c r="N247" s="44"/>
      <c r="O247" s="44"/>
    </row>
    <row r="248" spans="9:15" ht="15.75" customHeight="1">
      <c r="I248" s="44"/>
      <c r="J248" s="44"/>
      <c r="K248" s="44"/>
      <c r="L248" s="44"/>
      <c r="M248" s="44"/>
      <c r="N248" s="44"/>
      <c r="O248" s="44"/>
    </row>
    <row r="249" spans="9:15" ht="15.75" customHeight="1">
      <c r="I249" s="44"/>
      <c r="J249" s="44"/>
      <c r="K249" s="44"/>
      <c r="L249" s="44"/>
      <c r="M249" s="44"/>
      <c r="N249" s="44"/>
      <c r="O249" s="44"/>
    </row>
    <row r="250" spans="9:15" ht="15.75" customHeight="1">
      <c r="I250" s="44"/>
      <c r="J250" s="44"/>
      <c r="K250" s="44"/>
      <c r="L250" s="44"/>
      <c r="M250" s="44"/>
      <c r="N250" s="44"/>
      <c r="O250" s="44"/>
    </row>
    <row r="251" spans="9:15" ht="15.75" customHeight="1">
      <c r="I251" s="44"/>
      <c r="J251" s="44"/>
      <c r="K251" s="44"/>
      <c r="L251" s="44"/>
      <c r="M251" s="44"/>
      <c r="N251" s="44"/>
      <c r="O251" s="44"/>
    </row>
    <row r="252" spans="9:15" ht="15.75" customHeight="1">
      <c r="I252" s="44"/>
      <c r="J252" s="44"/>
      <c r="K252" s="44"/>
      <c r="L252" s="44"/>
      <c r="M252" s="44"/>
      <c r="N252" s="44"/>
      <c r="O252" s="44"/>
    </row>
    <row r="253" spans="9:15" ht="15.75" customHeight="1">
      <c r="I253" s="44"/>
      <c r="J253" s="44"/>
      <c r="K253" s="44"/>
      <c r="L253" s="44"/>
      <c r="M253" s="44"/>
      <c r="N253" s="44"/>
      <c r="O253" s="44"/>
    </row>
    <row r="254" spans="9:15" ht="15.75" customHeight="1">
      <c r="I254" s="44"/>
      <c r="J254" s="44"/>
      <c r="K254" s="44"/>
      <c r="L254" s="44"/>
      <c r="M254" s="44"/>
      <c r="N254" s="44"/>
      <c r="O254" s="44"/>
    </row>
    <row r="255" spans="9:15" ht="15.75" customHeight="1">
      <c r="I255" s="44"/>
      <c r="J255" s="44"/>
      <c r="K255" s="44"/>
      <c r="L255" s="44"/>
      <c r="M255" s="44"/>
      <c r="N255" s="44"/>
      <c r="O255" s="44"/>
    </row>
    <row r="256" spans="9:15" ht="15.75" customHeight="1">
      <c r="I256" s="44"/>
      <c r="J256" s="44"/>
      <c r="K256" s="44"/>
      <c r="L256" s="44"/>
      <c r="M256" s="44"/>
      <c r="N256" s="44"/>
      <c r="O256" s="44"/>
    </row>
    <row r="257" spans="9:15" ht="15.75" customHeight="1">
      <c r="I257" s="44"/>
      <c r="J257" s="44"/>
      <c r="K257" s="44"/>
      <c r="L257" s="44"/>
      <c r="M257" s="44"/>
      <c r="N257" s="44"/>
      <c r="O257" s="44"/>
    </row>
    <row r="258" spans="9:15" ht="15.75" customHeight="1">
      <c r="I258" s="44"/>
      <c r="J258" s="44"/>
      <c r="K258" s="44"/>
      <c r="L258" s="44"/>
      <c r="M258" s="44"/>
      <c r="N258" s="44"/>
      <c r="O258" s="44"/>
    </row>
    <row r="259" spans="9:15" ht="15.75" customHeight="1">
      <c r="I259" s="44"/>
      <c r="J259" s="44"/>
      <c r="K259" s="44"/>
      <c r="L259" s="44"/>
      <c r="M259" s="44"/>
      <c r="N259" s="44"/>
      <c r="O259" s="44"/>
    </row>
    <row r="260" spans="9:15" ht="15.75" customHeight="1">
      <c r="I260" s="44"/>
      <c r="J260" s="44"/>
      <c r="K260" s="44"/>
      <c r="L260" s="44"/>
      <c r="M260" s="44"/>
      <c r="N260" s="44"/>
      <c r="O260" s="44"/>
    </row>
    <row r="261" spans="9:15" ht="15.75" customHeight="1">
      <c r="I261" s="44"/>
      <c r="J261" s="44"/>
      <c r="K261" s="44"/>
      <c r="L261" s="44"/>
      <c r="M261" s="44"/>
      <c r="N261" s="44"/>
      <c r="O261" s="44"/>
    </row>
    <row r="262" spans="9:15" ht="15.75" customHeight="1">
      <c r="I262" s="44"/>
      <c r="J262" s="44"/>
      <c r="K262" s="44"/>
      <c r="L262" s="44"/>
      <c r="M262" s="44"/>
      <c r="N262" s="44"/>
      <c r="O262" s="44"/>
    </row>
    <row r="263" spans="9:15" ht="15.75" customHeight="1">
      <c r="I263" s="44"/>
      <c r="J263" s="44"/>
      <c r="K263" s="44"/>
      <c r="L263" s="44"/>
      <c r="M263" s="44"/>
      <c r="N263" s="44"/>
      <c r="O263" s="44"/>
    </row>
    <row r="264" spans="9:15" ht="15.75" customHeight="1">
      <c r="I264" s="44"/>
      <c r="J264" s="44"/>
      <c r="K264" s="44"/>
      <c r="L264" s="44"/>
      <c r="M264" s="44"/>
      <c r="N264" s="44"/>
      <c r="O264" s="44"/>
    </row>
    <row r="265" spans="9:15" ht="15.75" customHeight="1">
      <c r="I265" s="44"/>
      <c r="J265" s="44"/>
      <c r="K265" s="44"/>
      <c r="L265" s="44"/>
      <c r="M265" s="44"/>
      <c r="N265" s="44"/>
      <c r="O265" s="44"/>
    </row>
    <row r="266" spans="9:15" ht="15.75" customHeight="1">
      <c r="I266" s="44"/>
      <c r="J266" s="44"/>
      <c r="K266" s="44"/>
      <c r="L266" s="44"/>
      <c r="M266" s="44"/>
      <c r="N266" s="44"/>
      <c r="O266" s="44"/>
    </row>
    <row r="267" spans="9:15" ht="15.75" customHeight="1">
      <c r="I267" s="44"/>
      <c r="J267" s="44"/>
      <c r="K267" s="44"/>
      <c r="L267" s="44"/>
      <c r="M267" s="44"/>
      <c r="N267" s="44"/>
      <c r="O267" s="44"/>
    </row>
    <row r="268" spans="9:15" ht="15.75" customHeight="1">
      <c r="I268" s="44"/>
      <c r="J268" s="44"/>
      <c r="K268" s="44"/>
      <c r="L268" s="44"/>
      <c r="M268" s="44"/>
      <c r="N268" s="44"/>
      <c r="O268" s="44"/>
    </row>
    <row r="269" spans="9:15" ht="15.75" customHeight="1">
      <c r="I269" s="44"/>
      <c r="J269" s="44"/>
      <c r="K269" s="44"/>
      <c r="L269" s="44"/>
      <c r="M269" s="44"/>
      <c r="N269" s="44"/>
      <c r="O269" s="44"/>
    </row>
    <row r="270" spans="9:15" ht="15.75" customHeight="1">
      <c r="I270" s="44"/>
      <c r="J270" s="44"/>
      <c r="K270" s="44"/>
      <c r="L270" s="44"/>
      <c r="M270" s="44"/>
      <c r="N270" s="44"/>
      <c r="O270" s="44"/>
    </row>
    <row r="271" spans="9:15" ht="15.75" customHeight="1">
      <c r="I271" s="44"/>
      <c r="J271" s="44"/>
      <c r="K271" s="44"/>
      <c r="L271" s="44"/>
      <c r="M271" s="44"/>
      <c r="N271" s="44"/>
      <c r="O271" s="44"/>
    </row>
    <row r="272" spans="9:15" ht="15.75" customHeight="1">
      <c r="I272" s="44"/>
      <c r="J272" s="44"/>
      <c r="K272" s="44"/>
      <c r="L272" s="44"/>
      <c r="M272" s="44"/>
      <c r="N272" s="44"/>
      <c r="O272" s="44"/>
    </row>
    <row r="273" spans="9:15" ht="15.75" customHeight="1">
      <c r="I273" s="44"/>
      <c r="J273" s="44"/>
      <c r="K273" s="44"/>
      <c r="L273" s="44"/>
      <c r="M273" s="44"/>
      <c r="N273" s="44"/>
      <c r="O273" s="44"/>
    </row>
    <row r="274" spans="9:15" ht="15.75" customHeight="1">
      <c r="I274" s="44"/>
      <c r="J274" s="44"/>
      <c r="K274" s="44"/>
      <c r="L274" s="44"/>
      <c r="M274" s="44"/>
      <c r="N274" s="44"/>
      <c r="O274" s="44"/>
    </row>
    <row r="275" spans="9:15" ht="15.75" customHeight="1">
      <c r="I275" s="44"/>
      <c r="J275" s="44"/>
      <c r="K275" s="44"/>
      <c r="L275" s="44"/>
      <c r="M275" s="44"/>
      <c r="N275" s="44"/>
      <c r="O275" s="44"/>
    </row>
    <row r="276" spans="9:15" ht="15.75" customHeight="1">
      <c r="I276" s="44"/>
      <c r="J276" s="44"/>
      <c r="K276" s="44"/>
      <c r="L276" s="44"/>
      <c r="M276" s="44"/>
      <c r="N276" s="44"/>
      <c r="O276" s="44"/>
    </row>
    <row r="277" spans="9:15" ht="15.75" customHeight="1">
      <c r="I277" s="44"/>
      <c r="J277" s="44"/>
      <c r="K277" s="44"/>
      <c r="L277" s="44"/>
      <c r="M277" s="44"/>
      <c r="N277" s="44"/>
      <c r="O277" s="44"/>
    </row>
    <row r="278" spans="9:15" ht="15.75" customHeight="1">
      <c r="I278" s="44"/>
      <c r="J278" s="44"/>
      <c r="K278" s="44"/>
      <c r="L278" s="44"/>
      <c r="M278" s="44"/>
      <c r="N278" s="44"/>
      <c r="O278" s="44"/>
    </row>
    <row r="279" spans="9:15" ht="15.75" customHeight="1">
      <c r="I279" s="44"/>
      <c r="J279" s="44"/>
      <c r="K279" s="44"/>
      <c r="L279" s="44"/>
      <c r="M279" s="44"/>
      <c r="N279" s="44"/>
      <c r="O279" s="44"/>
    </row>
    <row r="280" spans="9:15" ht="15.75" customHeight="1">
      <c r="I280" s="44"/>
      <c r="J280" s="44"/>
      <c r="K280" s="44"/>
      <c r="L280" s="44"/>
      <c r="M280" s="44"/>
      <c r="N280" s="44"/>
      <c r="O280" s="44"/>
    </row>
    <row r="281" spans="9:15" ht="15.75" customHeight="1">
      <c r="I281" s="44"/>
      <c r="J281" s="44"/>
      <c r="K281" s="44"/>
      <c r="L281" s="44"/>
      <c r="M281" s="44"/>
      <c r="N281" s="44"/>
      <c r="O281" s="44"/>
    </row>
    <row r="282" spans="9:15" ht="15.75" customHeight="1">
      <c r="I282" s="44"/>
      <c r="J282" s="44"/>
      <c r="K282" s="44"/>
      <c r="L282" s="44"/>
      <c r="M282" s="44"/>
      <c r="N282" s="44"/>
      <c r="O282" s="44"/>
    </row>
    <row r="283" spans="9:15" ht="15.75" customHeight="1">
      <c r="I283" s="44"/>
      <c r="J283" s="44"/>
      <c r="K283" s="44"/>
      <c r="L283" s="44"/>
      <c r="M283" s="44"/>
      <c r="N283" s="44"/>
      <c r="O283" s="44"/>
    </row>
    <row r="284" spans="9:15" ht="15.75" customHeight="1">
      <c r="I284" s="44"/>
      <c r="J284" s="44"/>
      <c r="K284" s="44"/>
      <c r="L284" s="44"/>
      <c r="M284" s="44"/>
      <c r="N284" s="44"/>
      <c r="O284" s="44"/>
    </row>
    <row r="285" spans="9:15" ht="15.75" customHeight="1">
      <c r="I285" s="44"/>
      <c r="J285" s="44"/>
      <c r="K285" s="44"/>
      <c r="L285" s="44"/>
      <c r="M285" s="44"/>
      <c r="N285" s="44"/>
      <c r="O285" s="44"/>
    </row>
    <row r="286" spans="9:15" ht="15.75" customHeight="1">
      <c r="I286" s="44"/>
      <c r="J286" s="44"/>
      <c r="K286" s="44"/>
      <c r="L286" s="44"/>
      <c r="M286" s="44"/>
      <c r="N286" s="44"/>
      <c r="O286" s="44"/>
    </row>
    <row r="287" spans="9:15" ht="15.75" customHeight="1">
      <c r="I287" s="44"/>
      <c r="J287" s="44"/>
      <c r="K287" s="44"/>
      <c r="L287" s="44"/>
      <c r="M287" s="44"/>
      <c r="N287" s="44"/>
      <c r="O287" s="44"/>
    </row>
    <row r="288" spans="9:15" ht="15.75" customHeight="1">
      <c r="I288" s="44"/>
      <c r="J288" s="44"/>
      <c r="K288" s="44"/>
      <c r="L288" s="44"/>
      <c r="M288" s="44"/>
      <c r="N288" s="44"/>
      <c r="O288" s="44"/>
    </row>
    <row r="289" spans="9:15" ht="15.75" customHeight="1">
      <c r="I289" s="44"/>
      <c r="J289" s="44"/>
      <c r="K289" s="44"/>
      <c r="L289" s="44"/>
      <c r="M289" s="44"/>
      <c r="N289" s="44"/>
      <c r="O289" s="44"/>
    </row>
    <row r="290" spans="9:15" ht="15.75" customHeight="1">
      <c r="I290" s="44"/>
      <c r="J290" s="44"/>
      <c r="K290" s="44"/>
      <c r="L290" s="44"/>
      <c r="M290" s="44"/>
      <c r="N290" s="44"/>
      <c r="O290" s="44"/>
    </row>
    <row r="291" spans="9:15" ht="15.75" customHeight="1">
      <c r="I291" s="44"/>
      <c r="J291" s="44"/>
      <c r="K291" s="44"/>
      <c r="L291" s="44"/>
      <c r="M291" s="44"/>
      <c r="N291" s="44"/>
      <c r="O291" s="44"/>
    </row>
    <row r="292" spans="9:15" ht="15.75" customHeight="1">
      <c r="I292" s="44"/>
      <c r="J292" s="44"/>
      <c r="K292" s="44"/>
      <c r="L292" s="44"/>
      <c r="M292" s="44"/>
      <c r="N292" s="44"/>
      <c r="O292" s="44"/>
    </row>
    <row r="293" spans="9:15" ht="15.75" customHeight="1">
      <c r="I293" s="44"/>
      <c r="J293" s="44"/>
      <c r="K293" s="44"/>
      <c r="L293" s="44"/>
      <c r="M293" s="44"/>
      <c r="N293" s="44"/>
      <c r="O293" s="44"/>
    </row>
    <row r="294" spans="9:15" ht="15.75" customHeight="1">
      <c r="I294" s="44"/>
      <c r="J294" s="44"/>
      <c r="K294" s="44"/>
      <c r="L294" s="44"/>
      <c r="M294" s="44"/>
      <c r="N294" s="44"/>
      <c r="O294" s="44"/>
    </row>
    <row r="295" spans="9:15" ht="15.75" customHeight="1">
      <c r="I295" s="44"/>
      <c r="J295" s="44"/>
      <c r="K295" s="44"/>
      <c r="L295" s="44"/>
      <c r="M295" s="44"/>
      <c r="N295" s="44"/>
      <c r="O295" s="44"/>
    </row>
    <row r="296" spans="9:15" ht="15.75" customHeight="1">
      <c r="I296" s="44"/>
      <c r="J296" s="44"/>
      <c r="K296" s="44"/>
      <c r="L296" s="44"/>
      <c r="M296" s="44"/>
      <c r="N296" s="44"/>
      <c r="O296" s="44"/>
    </row>
    <row r="297" spans="9:15" ht="15.75" customHeight="1">
      <c r="I297" s="44"/>
      <c r="J297" s="44"/>
      <c r="K297" s="44"/>
      <c r="L297" s="44"/>
      <c r="M297" s="44"/>
      <c r="N297" s="44"/>
      <c r="O297" s="44"/>
    </row>
    <row r="298" spans="9:15" ht="15.75" customHeight="1">
      <c r="I298" s="44"/>
      <c r="J298" s="44"/>
      <c r="K298" s="44"/>
      <c r="L298" s="44"/>
      <c r="M298" s="44"/>
      <c r="N298" s="44"/>
      <c r="O298" s="44"/>
    </row>
    <row r="299" spans="9:15" ht="15.75" customHeight="1">
      <c r="I299" s="44"/>
      <c r="J299" s="44"/>
      <c r="K299" s="44"/>
      <c r="L299" s="44"/>
      <c r="M299" s="44"/>
      <c r="N299" s="44"/>
      <c r="O299" s="44"/>
    </row>
    <row r="300" spans="9:15" ht="15.75" customHeight="1">
      <c r="I300" s="44"/>
      <c r="J300" s="44"/>
      <c r="K300" s="44"/>
      <c r="L300" s="44"/>
      <c r="M300" s="44"/>
      <c r="N300" s="44"/>
      <c r="O300" s="44"/>
    </row>
    <row r="301" spans="9:15" ht="15.75" customHeight="1">
      <c r="I301" s="44"/>
      <c r="J301" s="44"/>
      <c r="K301" s="44"/>
      <c r="L301" s="44"/>
      <c r="M301" s="44"/>
      <c r="N301" s="44"/>
      <c r="O301" s="44"/>
    </row>
    <row r="302" spans="9:15" ht="15.75" customHeight="1">
      <c r="I302" s="44"/>
      <c r="J302" s="44"/>
      <c r="K302" s="44"/>
      <c r="L302" s="44"/>
      <c r="M302" s="44"/>
      <c r="N302" s="44"/>
      <c r="O302" s="44"/>
    </row>
    <row r="303" spans="9:15" ht="15.75" customHeight="1">
      <c r="I303" s="44"/>
      <c r="J303" s="44"/>
      <c r="K303" s="44"/>
      <c r="L303" s="44"/>
      <c r="M303" s="44"/>
      <c r="N303" s="44"/>
      <c r="O303" s="44"/>
    </row>
    <row r="304" spans="9:15" ht="15.75" customHeight="1">
      <c r="I304" s="44"/>
      <c r="J304" s="44"/>
      <c r="K304" s="44"/>
      <c r="L304" s="44"/>
      <c r="M304" s="44"/>
      <c r="N304" s="44"/>
      <c r="O304" s="44"/>
    </row>
    <row r="305" spans="9:15" ht="15.75" customHeight="1">
      <c r="I305" s="44"/>
      <c r="J305" s="44"/>
      <c r="K305" s="44"/>
      <c r="L305" s="44"/>
      <c r="M305" s="44"/>
      <c r="N305" s="44"/>
      <c r="O305" s="44"/>
    </row>
    <row r="306" spans="9:15" ht="15.75" customHeight="1">
      <c r="I306" s="44"/>
      <c r="J306" s="44"/>
      <c r="K306" s="44"/>
      <c r="L306" s="44"/>
      <c r="M306" s="44"/>
      <c r="N306" s="44"/>
      <c r="O306" s="44"/>
    </row>
    <row r="307" spans="9:15" ht="15.75" customHeight="1">
      <c r="I307" s="44"/>
      <c r="J307" s="44"/>
      <c r="K307" s="44"/>
      <c r="L307" s="44"/>
      <c r="M307" s="44"/>
      <c r="N307" s="44"/>
      <c r="O307" s="44"/>
    </row>
    <row r="308" spans="9:15" ht="15.75" customHeight="1">
      <c r="I308" s="44"/>
      <c r="J308" s="44"/>
      <c r="K308" s="44"/>
      <c r="L308" s="44"/>
      <c r="M308" s="44"/>
      <c r="N308" s="44"/>
      <c r="O308" s="44"/>
    </row>
    <row r="309" spans="9:15" ht="15.75" customHeight="1">
      <c r="I309" s="44"/>
      <c r="J309" s="44"/>
      <c r="K309" s="44"/>
      <c r="L309" s="44"/>
      <c r="M309" s="44"/>
      <c r="N309" s="44"/>
      <c r="O309" s="44"/>
    </row>
    <row r="310" spans="9:15" ht="15.75" customHeight="1">
      <c r="I310" s="44"/>
      <c r="J310" s="44"/>
      <c r="K310" s="44"/>
      <c r="L310" s="44"/>
      <c r="M310" s="44"/>
      <c r="N310" s="44"/>
      <c r="O310" s="44"/>
    </row>
    <row r="311" spans="9:15" ht="15.75" customHeight="1">
      <c r="I311" s="44"/>
      <c r="J311" s="44"/>
      <c r="K311" s="44"/>
      <c r="L311" s="44"/>
      <c r="M311" s="44"/>
      <c r="N311" s="44"/>
      <c r="O311" s="44"/>
    </row>
    <row r="312" spans="9:15" ht="15.75" customHeight="1">
      <c r="I312" s="44"/>
      <c r="J312" s="44"/>
      <c r="K312" s="44"/>
      <c r="L312" s="44"/>
      <c r="M312" s="44"/>
      <c r="N312" s="44"/>
      <c r="O312" s="44"/>
    </row>
    <row r="313" spans="9:15" ht="15.75" customHeight="1">
      <c r="I313" s="44"/>
      <c r="J313" s="44"/>
      <c r="K313" s="44"/>
      <c r="L313" s="44"/>
      <c r="M313" s="44"/>
      <c r="N313" s="44"/>
      <c r="O313" s="44"/>
    </row>
    <row r="314" spans="9:15" ht="15.75" customHeight="1">
      <c r="I314" s="44"/>
      <c r="J314" s="44"/>
      <c r="K314" s="44"/>
      <c r="L314" s="44"/>
      <c r="M314" s="44"/>
      <c r="N314" s="44"/>
      <c r="O314" s="44"/>
    </row>
    <row r="315" spans="9:15" ht="15.75" customHeight="1">
      <c r="I315" s="44"/>
      <c r="J315" s="44"/>
      <c r="K315" s="44"/>
      <c r="L315" s="44"/>
      <c r="M315" s="44"/>
      <c r="N315" s="44"/>
      <c r="O315" s="44"/>
    </row>
    <row r="316" spans="9:15" ht="15.75" customHeight="1">
      <c r="I316" s="44"/>
      <c r="J316" s="44"/>
      <c r="K316" s="44"/>
      <c r="L316" s="44"/>
      <c r="M316" s="44"/>
      <c r="N316" s="44"/>
      <c r="O316" s="44"/>
    </row>
    <row r="317" spans="9:15" ht="15.75" customHeight="1">
      <c r="I317" s="44"/>
      <c r="J317" s="44"/>
      <c r="K317" s="44"/>
      <c r="L317" s="44"/>
      <c r="M317" s="44"/>
      <c r="N317" s="44"/>
      <c r="O317" s="44"/>
    </row>
    <row r="318" spans="9:15" ht="15.75" customHeight="1">
      <c r="I318" s="44"/>
      <c r="J318" s="44"/>
      <c r="K318" s="44"/>
      <c r="L318" s="44"/>
      <c r="M318" s="44"/>
      <c r="N318" s="44"/>
      <c r="O318" s="44"/>
    </row>
    <row r="319" spans="9:15" ht="15.75" customHeight="1">
      <c r="I319" s="44"/>
      <c r="J319" s="44"/>
      <c r="K319" s="44"/>
      <c r="L319" s="44"/>
      <c r="M319" s="44"/>
      <c r="N319" s="44"/>
      <c r="O319" s="44"/>
    </row>
    <row r="320" spans="9:1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</sheetData>
  <mergeCells count="6">
    <mergeCell ref="B2:G2"/>
    <mergeCell ref="H2:M2"/>
    <mergeCell ref="A33:B33"/>
    <mergeCell ref="A39:B39"/>
    <mergeCell ref="A34:B34"/>
    <mergeCell ref="A35:B35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FC523-81A5-4D6D-9168-F001A212EE2F}">
  <dimension ref="B1:M12"/>
  <sheetViews>
    <sheetView zoomScale="80" zoomScaleNormal="80" workbookViewId="0">
      <selection activeCell="D12" sqref="D12"/>
    </sheetView>
  </sheetViews>
  <sheetFormatPr baseColWidth="10" defaultRowHeight="12.5"/>
  <cols>
    <col min="2" max="2" width="47.81640625" bestFit="1" customWidth="1"/>
  </cols>
  <sheetData>
    <row r="1" spans="2:13" ht="13" thickBot="1"/>
    <row r="2" spans="2:13" ht="13">
      <c r="B2" s="129" t="s">
        <v>25</v>
      </c>
      <c r="C2" s="130">
        <v>2011</v>
      </c>
      <c r="D2" s="130">
        <v>2012</v>
      </c>
      <c r="E2" s="130">
        <v>2013</v>
      </c>
      <c r="F2" s="130">
        <v>2014</v>
      </c>
      <c r="G2" s="130">
        <v>2015</v>
      </c>
      <c r="H2" s="130">
        <v>2016</v>
      </c>
      <c r="I2" s="130">
        <v>2017</v>
      </c>
      <c r="J2" s="130">
        <v>2018</v>
      </c>
      <c r="K2" s="130">
        <v>2019</v>
      </c>
      <c r="L2" s="130">
        <v>2020</v>
      </c>
      <c r="M2" s="131">
        <v>2021</v>
      </c>
    </row>
    <row r="3" spans="2:13" ht="13" thickBot="1">
      <c r="B3" s="132" t="s">
        <v>27</v>
      </c>
      <c r="C3" s="133">
        <v>3022.8</v>
      </c>
      <c r="D3" s="133">
        <v>3085.1</v>
      </c>
      <c r="E3" s="133">
        <v>3095.2</v>
      </c>
      <c r="F3" s="133">
        <v>3735.8</v>
      </c>
      <c r="G3" s="133">
        <v>3909</v>
      </c>
      <c r="H3" s="133">
        <v>4490.7</v>
      </c>
      <c r="I3" s="133">
        <v>5170.3</v>
      </c>
      <c r="J3" s="133">
        <v>5621</v>
      </c>
      <c r="K3" s="133">
        <v>7844.9</v>
      </c>
      <c r="L3" s="133">
        <v>6816.3</v>
      </c>
      <c r="M3" s="134">
        <v>7087.5</v>
      </c>
    </row>
    <row r="4" spans="2:13" ht="13" thickBot="1">
      <c r="B4" s="135" t="s">
        <v>29</v>
      </c>
      <c r="C4" s="136">
        <v>343.7</v>
      </c>
      <c r="D4" s="136">
        <v>338.7</v>
      </c>
      <c r="E4" s="136">
        <v>333</v>
      </c>
      <c r="F4" s="136">
        <v>387</v>
      </c>
      <c r="G4" s="136">
        <v>392.4</v>
      </c>
      <c r="H4" s="136">
        <v>447.7</v>
      </c>
      <c r="I4" s="136">
        <v>685.6</v>
      </c>
      <c r="J4" s="136">
        <v>703.1</v>
      </c>
      <c r="K4" s="136">
        <v>2807.8</v>
      </c>
      <c r="L4" s="136">
        <v>2469.6</v>
      </c>
      <c r="M4" s="137">
        <v>2376.9</v>
      </c>
    </row>
    <row r="5" spans="2:13" ht="13" thickBot="1">
      <c r="B5" s="135" t="s">
        <v>31</v>
      </c>
      <c r="C5" s="136">
        <v>70.900000000000006</v>
      </c>
      <c r="D5" s="136">
        <v>84.4</v>
      </c>
      <c r="E5" s="136">
        <v>53.9</v>
      </c>
      <c r="F5" s="136">
        <v>94.9</v>
      </c>
      <c r="G5" s="136">
        <v>88.1</v>
      </c>
      <c r="H5" s="136">
        <v>116.5</v>
      </c>
      <c r="I5" s="136">
        <v>119.9</v>
      </c>
      <c r="J5" s="136">
        <v>161.69999999999999</v>
      </c>
      <c r="K5" s="136">
        <v>190.3</v>
      </c>
      <c r="L5" s="136">
        <v>158.5</v>
      </c>
      <c r="M5" s="137">
        <v>116.9</v>
      </c>
    </row>
    <row r="6" spans="2:13" ht="13" thickBot="1">
      <c r="B6" s="135"/>
      <c r="C6" s="80"/>
      <c r="D6" s="80"/>
      <c r="E6" s="80"/>
      <c r="F6" s="80"/>
      <c r="G6" s="80"/>
      <c r="H6" s="138"/>
      <c r="I6" s="138"/>
      <c r="J6" s="138"/>
      <c r="K6" s="138"/>
      <c r="L6" s="138"/>
      <c r="M6" s="139"/>
    </row>
    <row r="7" spans="2:13" ht="13.5" thickBot="1">
      <c r="B7" s="140" t="s">
        <v>32</v>
      </c>
      <c r="C7" s="141">
        <f t="shared" ref="C7:M7" si="0">+C4/C3</f>
        <v>0.11370252745798597</v>
      </c>
      <c r="D7" s="141">
        <f t="shared" si="0"/>
        <v>0.10978574438429872</v>
      </c>
      <c r="E7" s="141">
        <f t="shared" si="0"/>
        <v>0.10758593951925563</v>
      </c>
      <c r="F7" s="141">
        <f t="shared" si="0"/>
        <v>0.10359226939343648</v>
      </c>
      <c r="G7" s="141">
        <f t="shared" si="0"/>
        <v>0.10038372985418265</v>
      </c>
      <c r="H7" s="141">
        <f t="shared" si="0"/>
        <v>9.969492506736144E-2</v>
      </c>
      <c r="I7" s="141">
        <f t="shared" si="0"/>
        <v>0.13260352397346381</v>
      </c>
      <c r="J7" s="141">
        <f t="shared" si="0"/>
        <v>0.12508450453655934</v>
      </c>
      <c r="K7" s="141">
        <f t="shared" si="0"/>
        <v>0.35791405881528132</v>
      </c>
      <c r="L7" s="141">
        <f t="shared" si="0"/>
        <v>0.36230799700717398</v>
      </c>
      <c r="M7" s="142">
        <f t="shared" si="0"/>
        <v>0.33536507936507937</v>
      </c>
    </row>
    <row r="8" spans="2:13" ht="13.5" thickBot="1">
      <c r="B8" s="140" t="s">
        <v>34</v>
      </c>
      <c r="C8" s="143">
        <f>+C3-2506</f>
        <v>516.80000000000018</v>
      </c>
      <c r="D8" s="144">
        <f t="shared" ref="D8:M8" si="1">+D3-C3</f>
        <v>62.299999999999727</v>
      </c>
      <c r="E8" s="144">
        <f t="shared" si="1"/>
        <v>10.099999999999909</v>
      </c>
      <c r="F8" s="144">
        <f t="shared" si="1"/>
        <v>640.60000000000036</v>
      </c>
      <c r="G8" s="144">
        <f t="shared" si="1"/>
        <v>173.19999999999982</v>
      </c>
      <c r="H8" s="144">
        <f t="shared" si="1"/>
        <v>581.69999999999982</v>
      </c>
      <c r="I8" s="144">
        <f t="shared" si="1"/>
        <v>679.60000000000036</v>
      </c>
      <c r="J8" s="144">
        <f t="shared" si="1"/>
        <v>450.69999999999982</v>
      </c>
      <c r="K8" s="144">
        <f t="shared" si="1"/>
        <v>2223.8999999999996</v>
      </c>
      <c r="L8" s="144">
        <f t="shared" si="1"/>
        <v>-1028.5999999999995</v>
      </c>
      <c r="M8" s="145">
        <f t="shared" si="1"/>
        <v>271.19999999999982</v>
      </c>
    </row>
    <row r="9" spans="2:13" ht="13.5" thickBot="1">
      <c r="B9" s="140" t="s">
        <v>36</v>
      </c>
      <c r="C9" s="143">
        <f t="shared" ref="C9:M9" si="2">+C5</f>
        <v>70.900000000000006</v>
      </c>
      <c r="D9" s="143">
        <f t="shared" si="2"/>
        <v>84.4</v>
      </c>
      <c r="E9" s="143">
        <f t="shared" si="2"/>
        <v>53.9</v>
      </c>
      <c r="F9" s="143">
        <f t="shared" si="2"/>
        <v>94.9</v>
      </c>
      <c r="G9" s="143">
        <f t="shared" si="2"/>
        <v>88.1</v>
      </c>
      <c r="H9" s="143">
        <f t="shared" si="2"/>
        <v>116.5</v>
      </c>
      <c r="I9" s="143">
        <f t="shared" si="2"/>
        <v>119.9</v>
      </c>
      <c r="J9" s="143">
        <f t="shared" si="2"/>
        <v>161.69999999999999</v>
      </c>
      <c r="K9" s="143">
        <f t="shared" si="2"/>
        <v>190.3</v>
      </c>
      <c r="L9" s="143">
        <f t="shared" si="2"/>
        <v>158.5</v>
      </c>
      <c r="M9" s="146">
        <f t="shared" si="2"/>
        <v>116.9</v>
      </c>
    </row>
    <row r="10" spans="2:13" ht="13.5" thickBot="1">
      <c r="B10" s="140" t="s">
        <v>38</v>
      </c>
      <c r="C10" s="147">
        <f t="shared" ref="C10:M10" si="3">C9-(C8*C7)</f>
        <v>12.13853380971284</v>
      </c>
      <c r="D10" s="147">
        <f t="shared" si="3"/>
        <v>77.560348124858223</v>
      </c>
      <c r="E10" s="147">
        <f t="shared" si="3"/>
        <v>52.813382010855527</v>
      </c>
      <c r="F10" s="147">
        <f t="shared" si="3"/>
        <v>28.538792226564553</v>
      </c>
      <c r="G10" s="147">
        <f t="shared" si="3"/>
        <v>70.71353798925557</v>
      </c>
      <c r="H10" s="147">
        <f t="shared" si="3"/>
        <v>58.507462088315869</v>
      </c>
      <c r="I10" s="147">
        <f t="shared" si="3"/>
        <v>29.782645107633954</v>
      </c>
      <c r="J10" s="147">
        <f t="shared" si="3"/>
        <v>105.32441380537273</v>
      </c>
      <c r="K10" s="147">
        <f t="shared" si="3"/>
        <v>-605.66507539930399</v>
      </c>
      <c r="L10" s="147">
        <f t="shared" si="3"/>
        <v>531.17000572157895</v>
      </c>
      <c r="M10" s="148">
        <f t="shared" si="3"/>
        <v>25.948990476190545</v>
      </c>
    </row>
    <row r="11" spans="2:13" ht="13" thickBot="1">
      <c r="B11" s="149"/>
      <c r="C11" s="150"/>
      <c r="D11" s="150"/>
      <c r="E11" s="138"/>
      <c r="F11" s="138"/>
      <c r="G11" s="138"/>
      <c r="H11" s="138"/>
      <c r="I11" s="80"/>
      <c r="J11" s="80"/>
      <c r="K11" s="80"/>
      <c r="L11" s="80"/>
      <c r="M11" s="86"/>
    </row>
    <row r="12" spans="2:13" ht="13.5" thickBot="1">
      <c r="B12" s="151" t="s">
        <v>41</v>
      </c>
      <c r="C12" s="152">
        <f>AVERAGE(C10:M10)</f>
        <v>35.166639632821344</v>
      </c>
      <c r="D12" s="153" t="s">
        <v>25</v>
      </c>
      <c r="E12" s="154"/>
      <c r="F12" s="154"/>
      <c r="G12" s="154"/>
      <c r="H12" s="154"/>
      <c r="I12" s="87"/>
      <c r="J12" s="87"/>
      <c r="K12" s="87"/>
      <c r="L12" s="87"/>
      <c r="M12" s="8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6B0A5-8AF0-4C7A-96D9-F86AB8CB2A09}">
  <dimension ref="A1:L22"/>
  <sheetViews>
    <sheetView zoomScale="80" zoomScaleNormal="80" workbookViewId="0">
      <selection activeCell="G28" sqref="G28"/>
    </sheetView>
  </sheetViews>
  <sheetFormatPr baseColWidth="10" defaultRowHeight="12.5"/>
  <cols>
    <col min="2" max="2" width="12.54296875" bestFit="1" customWidth="1"/>
    <col min="6" max="6" width="12.54296875" customWidth="1"/>
    <col min="11" max="11" width="15.81640625" bestFit="1" customWidth="1"/>
  </cols>
  <sheetData>
    <row r="1" spans="1:12" ht="13" thickBot="1"/>
    <row r="2" spans="1:12" ht="15.5">
      <c r="A2" s="80"/>
      <c r="B2" s="293" t="s">
        <v>44</v>
      </c>
      <c r="C2" s="294"/>
      <c r="D2" s="294"/>
      <c r="E2" s="294"/>
      <c r="F2" s="294"/>
      <c r="G2" s="294"/>
      <c r="H2" s="294"/>
      <c r="I2" s="294"/>
      <c r="J2" s="294"/>
      <c r="K2" s="295"/>
      <c r="L2" s="80"/>
    </row>
    <row r="3" spans="1:12" ht="13">
      <c r="A3" s="78"/>
      <c r="B3" s="108"/>
      <c r="C3" s="109"/>
      <c r="D3" s="109"/>
      <c r="E3" s="109"/>
      <c r="F3" s="111" t="s">
        <v>123</v>
      </c>
      <c r="G3" s="112"/>
      <c r="H3" s="112"/>
      <c r="I3" s="112"/>
      <c r="J3" s="112"/>
      <c r="K3" s="113" t="s">
        <v>122</v>
      </c>
      <c r="L3" s="80"/>
    </row>
    <row r="4" spans="1:12" ht="13">
      <c r="A4" s="31"/>
      <c r="B4" s="94"/>
      <c r="C4" s="61"/>
      <c r="D4" s="61"/>
      <c r="E4" s="61"/>
      <c r="F4" s="61"/>
      <c r="G4" s="61"/>
      <c r="H4" s="61"/>
      <c r="I4" s="61"/>
      <c r="J4" s="62"/>
      <c r="K4" s="86"/>
      <c r="L4" s="89"/>
    </row>
    <row r="5" spans="1:12" ht="13">
      <c r="A5" s="31"/>
      <c r="B5" s="103"/>
      <c r="C5" s="61"/>
      <c r="D5" s="61"/>
      <c r="E5" s="61"/>
      <c r="F5" s="63" t="s">
        <v>114</v>
      </c>
      <c r="G5" s="61"/>
      <c r="H5" s="61"/>
      <c r="I5" s="61"/>
      <c r="J5" s="62"/>
      <c r="K5" s="86"/>
      <c r="L5" s="80"/>
    </row>
    <row r="6" spans="1:12" ht="13">
      <c r="A6" s="38"/>
      <c r="B6" s="90"/>
      <c r="C6" s="72">
        <v>0.5</v>
      </c>
      <c r="D6" s="72">
        <v>0.75</v>
      </c>
      <c r="E6" s="72">
        <v>1</v>
      </c>
      <c r="F6" s="74">
        <v>1.27</v>
      </c>
      <c r="G6" s="69">
        <v>1.5</v>
      </c>
      <c r="H6" s="69">
        <v>1.75</v>
      </c>
      <c r="I6" s="69">
        <v>2</v>
      </c>
      <c r="J6" s="71">
        <v>2.25</v>
      </c>
      <c r="K6" s="96">
        <v>2.4038567436839711</v>
      </c>
      <c r="L6" s="80"/>
    </row>
    <row r="7" spans="1:12" ht="13">
      <c r="A7" s="31"/>
      <c r="B7" s="95" t="s">
        <v>113</v>
      </c>
      <c r="C7" s="69">
        <v>1222.7863217049717</v>
      </c>
      <c r="D7" s="69">
        <v>449.86767386814125</v>
      </c>
      <c r="E7" s="69">
        <v>265.29467241790508</v>
      </c>
      <c r="F7" s="75">
        <v>177.82240497478588</v>
      </c>
      <c r="G7" s="69">
        <v>135.53592644202234</v>
      </c>
      <c r="H7" s="69">
        <v>105.27318913173009</v>
      </c>
      <c r="I7" s="66">
        <v>84.159207007356613</v>
      </c>
      <c r="J7" s="71">
        <v>68.595209850185682</v>
      </c>
      <c r="K7" s="97">
        <v>60.9</v>
      </c>
      <c r="L7" s="89"/>
    </row>
    <row r="8" spans="1:12" ht="13">
      <c r="B8" s="94"/>
      <c r="C8" s="61"/>
      <c r="D8" s="61"/>
      <c r="E8" s="61"/>
      <c r="F8" s="61"/>
      <c r="G8" s="61"/>
      <c r="H8" s="61"/>
      <c r="I8" s="66"/>
      <c r="J8" s="62"/>
      <c r="K8" s="86"/>
      <c r="L8" s="80"/>
    </row>
    <row r="9" spans="1:12" ht="13">
      <c r="A9" s="78"/>
      <c r="B9" s="103"/>
      <c r="C9" s="80"/>
      <c r="D9" s="80"/>
      <c r="E9" s="80"/>
      <c r="F9" s="104" t="s">
        <v>118</v>
      </c>
      <c r="G9" s="80"/>
      <c r="H9" s="80"/>
      <c r="I9" s="66"/>
      <c r="J9" s="80"/>
      <c r="K9" s="86"/>
      <c r="L9" s="80"/>
    </row>
    <row r="10" spans="1:12">
      <c r="A10" s="31"/>
      <c r="B10" s="90"/>
      <c r="C10" s="64">
        <v>7.0000000000000007E-2</v>
      </c>
      <c r="D10" s="65">
        <v>0.08</v>
      </c>
      <c r="E10" s="65">
        <v>0.09</v>
      </c>
      <c r="F10" s="73">
        <v>0.10227406882989186</v>
      </c>
      <c r="G10" s="65">
        <v>0.11</v>
      </c>
      <c r="H10" s="65">
        <v>0.12</v>
      </c>
      <c r="I10" s="66">
        <v>13</v>
      </c>
      <c r="J10" s="65">
        <v>0.14000000000000001</v>
      </c>
      <c r="K10" s="91">
        <v>0.17805840245145099</v>
      </c>
    </row>
    <row r="11" spans="1:12" ht="13">
      <c r="A11" s="78"/>
      <c r="B11" s="95" t="s">
        <v>113</v>
      </c>
      <c r="C11" s="66">
        <v>405.42460920989487</v>
      </c>
      <c r="D11" s="66">
        <v>295.32209707210791</v>
      </c>
      <c r="E11" s="66">
        <v>229.26376942874819</v>
      </c>
      <c r="F11" s="92">
        <v>177.82240497478588</v>
      </c>
      <c r="G11" s="66">
        <v>153.78852816278535</v>
      </c>
      <c r="H11" s="66">
        <v>130.21318705531144</v>
      </c>
      <c r="I11" s="66">
        <v>111.8835223104946</v>
      </c>
      <c r="J11" s="67">
        <v>97.225891947840637</v>
      </c>
      <c r="K11" s="93">
        <v>60.9</v>
      </c>
      <c r="L11" s="80"/>
    </row>
    <row r="12" spans="1:12">
      <c r="A12" s="78"/>
      <c r="B12" s="103"/>
      <c r="C12" s="80"/>
      <c r="D12" s="80"/>
      <c r="E12" s="80"/>
      <c r="F12" s="80"/>
      <c r="G12" s="80"/>
      <c r="H12" s="80"/>
      <c r="I12" s="80"/>
      <c r="J12" s="80"/>
      <c r="K12" s="86"/>
      <c r="L12" s="80"/>
    </row>
    <row r="13" spans="1:12" ht="13">
      <c r="A13" s="78"/>
      <c r="B13" s="90"/>
      <c r="C13" s="61"/>
      <c r="D13" s="61"/>
      <c r="E13" s="61"/>
      <c r="F13" s="61"/>
      <c r="G13" s="61"/>
      <c r="H13" s="61"/>
      <c r="I13" s="61"/>
      <c r="J13" s="62"/>
      <c r="K13" s="86"/>
      <c r="L13" s="80"/>
    </row>
    <row r="14" spans="1:12" ht="13">
      <c r="A14" s="78"/>
      <c r="B14" s="103"/>
      <c r="C14" s="61"/>
      <c r="D14" s="61"/>
      <c r="E14" s="61"/>
      <c r="F14" s="61" t="s">
        <v>117</v>
      </c>
      <c r="G14" s="61"/>
      <c r="H14" s="61"/>
      <c r="I14" s="61"/>
      <c r="J14" s="62"/>
      <c r="K14" s="86"/>
      <c r="L14" s="80"/>
    </row>
    <row r="15" spans="1:12">
      <c r="A15" s="31"/>
      <c r="B15" s="103"/>
      <c r="C15" s="68">
        <v>-200</v>
      </c>
      <c r="D15" s="68">
        <v>-100</v>
      </c>
      <c r="E15" s="68">
        <v>-50</v>
      </c>
      <c r="F15" s="74">
        <v>35.166639632821344</v>
      </c>
      <c r="G15" s="68">
        <v>50</v>
      </c>
      <c r="H15" s="68">
        <v>100</v>
      </c>
      <c r="I15" s="68">
        <v>200</v>
      </c>
      <c r="J15" s="70">
        <v>400</v>
      </c>
      <c r="K15" s="96">
        <v>131.7195120594605</v>
      </c>
    </row>
    <row r="16" spans="1:12" ht="13">
      <c r="A16" s="31"/>
      <c r="B16" s="95" t="s">
        <v>113</v>
      </c>
      <c r="C16" s="69">
        <v>460.44152200593504</v>
      </c>
      <c r="D16" s="69">
        <v>339.9959324397966</v>
      </c>
      <c r="E16" s="69">
        <v>279.77313765672739</v>
      </c>
      <c r="F16" s="75">
        <v>177.82240497478588</v>
      </c>
      <c r="G16" s="69">
        <v>159.327548090589</v>
      </c>
      <c r="H16" s="69">
        <v>99.104753307519672</v>
      </c>
      <c r="I16" s="69">
        <v>-21.340836258618783</v>
      </c>
      <c r="J16" s="71">
        <v>-262.23201539089575</v>
      </c>
      <c r="K16" s="97">
        <v>60.9</v>
      </c>
    </row>
    <row r="17" spans="2:11" ht="13">
      <c r="B17" s="90"/>
      <c r="C17" s="61"/>
      <c r="D17" s="61"/>
      <c r="E17" s="61"/>
      <c r="F17" s="61"/>
      <c r="G17" s="61"/>
      <c r="H17" s="61"/>
      <c r="I17" s="61"/>
      <c r="J17" s="62"/>
      <c r="K17" s="86"/>
    </row>
    <row r="18" spans="2:11" ht="13">
      <c r="B18" s="103"/>
      <c r="C18" s="61"/>
      <c r="D18" s="61"/>
      <c r="E18" s="61"/>
      <c r="F18" s="61" t="s">
        <v>116</v>
      </c>
      <c r="G18" s="61"/>
      <c r="H18" s="61"/>
      <c r="I18" s="61"/>
      <c r="J18" s="62"/>
      <c r="K18" s="86"/>
    </row>
    <row r="19" spans="2:11">
      <c r="B19" s="103"/>
      <c r="C19" s="115">
        <v>3.5000000000000003E-2</v>
      </c>
      <c r="D19" s="115">
        <v>0.04</v>
      </c>
      <c r="E19" s="115">
        <v>4.4999999999999998E-2</v>
      </c>
      <c r="F19" s="82">
        <v>4.9467851401611487E-2</v>
      </c>
      <c r="G19" s="79">
        <v>5.5E-2</v>
      </c>
      <c r="H19" s="79">
        <v>0.06</v>
      </c>
      <c r="I19" s="79">
        <v>7.0000000000000007E-2</v>
      </c>
      <c r="J19" s="84">
        <v>0.08</v>
      </c>
      <c r="K19" s="98">
        <v>7.802102767424629E-2</v>
      </c>
    </row>
    <row r="20" spans="2:11" ht="13.5" thickBot="1">
      <c r="B20" s="110" t="s">
        <v>113</v>
      </c>
      <c r="C20" s="116">
        <v>518.41707646048712</v>
      </c>
      <c r="D20" s="99">
        <v>320.70996452782458</v>
      </c>
      <c r="E20" s="116">
        <v>227.08503730567341</v>
      </c>
      <c r="F20" s="100">
        <v>177.82240497478588</v>
      </c>
      <c r="G20" s="99">
        <v>136.73734569839536</v>
      </c>
      <c r="H20" s="99">
        <v>111.51315297426953</v>
      </c>
      <c r="I20" s="99">
        <v>78.2925601604626</v>
      </c>
      <c r="J20" s="101">
        <v>57.406430679088679</v>
      </c>
      <c r="K20" s="102">
        <v>60.9</v>
      </c>
    </row>
    <row r="21" spans="2:11">
      <c r="C21" s="76"/>
      <c r="D21" s="76"/>
      <c r="E21" s="76"/>
      <c r="F21" s="76"/>
      <c r="G21" s="76"/>
      <c r="H21" s="76"/>
      <c r="I21" s="76"/>
      <c r="J21" s="76"/>
    </row>
    <row r="22" spans="2:11">
      <c r="C22" s="114"/>
      <c r="D22" s="69"/>
      <c r="E22" s="114"/>
      <c r="G22" s="114"/>
      <c r="H22" s="114"/>
      <c r="I22" s="114"/>
      <c r="J22" s="114"/>
    </row>
  </sheetData>
  <mergeCells count="1">
    <mergeCell ref="B2:K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abSelected="1" topLeftCell="A34" workbookViewId="0">
      <selection activeCell="J14" sqref="J14"/>
    </sheetView>
  </sheetViews>
  <sheetFormatPr baseColWidth="10" defaultColWidth="12.54296875" defaultRowHeight="15" customHeight="1"/>
  <cols>
    <col min="1" max="1" width="54.81640625" customWidth="1"/>
    <col min="2" max="7" width="10.81640625" customWidth="1"/>
    <col min="8" max="26" width="10.54296875" customWidth="1"/>
  </cols>
  <sheetData>
    <row r="1" spans="1:26" ht="12" customHeight="1">
      <c r="A1" s="49" t="s">
        <v>77</v>
      </c>
      <c r="B1" s="50">
        <v>2021</v>
      </c>
      <c r="C1" s="50">
        <v>2020</v>
      </c>
      <c r="D1" s="50">
        <v>2019</v>
      </c>
      <c r="E1" s="50">
        <v>2018</v>
      </c>
      <c r="F1" s="50">
        <v>2017</v>
      </c>
      <c r="G1" s="50">
        <v>2016</v>
      </c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2" customHeight="1">
      <c r="A2" s="1" t="s">
        <v>78</v>
      </c>
      <c r="B2" s="9">
        <v>706.4</v>
      </c>
      <c r="C2" s="9">
        <v>332.5</v>
      </c>
      <c r="D2" s="9">
        <v>794.8</v>
      </c>
      <c r="E2" s="9">
        <v>705.8</v>
      </c>
      <c r="F2" s="9">
        <v>677.9</v>
      </c>
      <c r="G2" s="9">
        <v>524.20000000000005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2" customHeight="1">
      <c r="A3" s="1" t="s">
        <v>79</v>
      </c>
      <c r="B3" s="9">
        <v>8.9</v>
      </c>
      <c r="C3" s="9">
        <v>5.9</v>
      </c>
      <c r="D3" s="9">
        <v>-1.8</v>
      </c>
      <c r="E3" s="9">
        <v>0</v>
      </c>
      <c r="F3" s="9">
        <v>0</v>
      </c>
      <c r="G3" s="9">
        <v>0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2" customHeight="1">
      <c r="A4" s="1"/>
      <c r="B4" s="9"/>
      <c r="C4" s="9"/>
      <c r="D4" s="9"/>
      <c r="E4" s="9"/>
      <c r="F4" s="9"/>
      <c r="G4" s="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2" customHeight="1">
      <c r="A5" s="8" t="s">
        <v>6</v>
      </c>
      <c r="B5" s="9"/>
      <c r="C5" s="9"/>
      <c r="D5" s="9"/>
      <c r="E5" s="9"/>
      <c r="F5" s="9"/>
      <c r="G5" s="9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2" customHeight="1">
      <c r="A6" s="1" t="s">
        <v>7</v>
      </c>
      <c r="B6" s="9">
        <v>295</v>
      </c>
      <c r="C6" s="9">
        <v>396.5</v>
      </c>
      <c r="D6" s="9">
        <v>318.39999999999998</v>
      </c>
      <c r="E6" s="9">
        <v>320.3</v>
      </c>
      <c r="F6" s="9">
        <v>158.19999999999999</v>
      </c>
      <c r="G6" s="9">
        <v>121.2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2" customHeight="1">
      <c r="A7" s="1" t="s">
        <v>8</v>
      </c>
      <c r="B7" s="9">
        <v>145.9</v>
      </c>
      <c r="C7" s="9">
        <v>161.9</v>
      </c>
      <c r="D7" s="9">
        <v>160.4</v>
      </c>
      <c r="E7" s="9">
        <v>0</v>
      </c>
      <c r="F7" s="9">
        <v>0</v>
      </c>
      <c r="G7" s="9">
        <v>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2" customHeight="1">
      <c r="A8" s="1" t="s">
        <v>9</v>
      </c>
      <c r="B8" s="9">
        <v>0</v>
      </c>
      <c r="C8" s="9">
        <v>-41.2</v>
      </c>
      <c r="D8" s="9">
        <v>-21.8</v>
      </c>
      <c r="E8" s="9">
        <v>-148.5</v>
      </c>
      <c r="F8" s="9">
        <v>0</v>
      </c>
      <c r="G8" s="9">
        <v>0</v>
      </c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2" customHeight="1">
      <c r="A9" s="1" t="s">
        <v>10</v>
      </c>
      <c r="B9" s="9">
        <v>-1.2</v>
      </c>
      <c r="C9" s="9">
        <v>31.1</v>
      </c>
      <c r="D9" s="9">
        <v>0</v>
      </c>
      <c r="E9" s="9">
        <v>0</v>
      </c>
      <c r="F9" s="9">
        <v>0</v>
      </c>
      <c r="G9" s="9">
        <v>0</v>
      </c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2" customHeight="1">
      <c r="A10" s="1" t="s">
        <v>11</v>
      </c>
      <c r="B10" s="9">
        <v>4.9000000000000004</v>
      </c>
      <c r="C10" s="9">
        <v>19.3</v>
      </c>
      <c r="D10" s="9">
        <v>1.8</v>
      </c>
      <c r="E10" s="9">
        <v>-12.7</v>
      </c>
      <c r="F10" s="9">
        <v>1</v>
      </c>
      <c r="G10" s="9">
        <v>4.0999999999999996</v>
      </c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2" customHeight="1">
      <c r="A11" s="1" t="s">
        <v>12</v>
      </c>
      <c r="B11" s="9">
        <v>2.8</v>
      </c>
      <c r="C11" s="9">
        <v>7</v>
      </c>
      <c r="D11" s="9">
        <v>-3.8</v>
      </c>
      <c r="E11" s="9">
        <v>4.0999999999999996</v>
      </c>
      <c r="F11" s="9">
        <v>0.3</v>
      </c>
      <c r="G11" s="9">
        <v>2</v>
      </c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2" customHeight="1">
      <c r="A12" s="10" t="s">
        <v>13</v>
      </c>
      <c r="B12" s="51">
        <v>-12.3</v>
      </c>
      <c r="C12" s="51">
        <v>-86.1</v>
      </c>
      <c r="D12" s="51">
        <v>-65.8</v>
      </c>
      <c r="E12" s="51">
        <v>-97.6</v>
      </c>
      <c r="F12" s="51">
        <v>-57</v>
      </c>
      <c r="G12" s="51">
        <v>-71.599999999999994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2" customHeight="1">
      <c r="A13" s="1"/>
      <c r="B13" s="9">
        <f t="shared" ref="B13:G13" si="0">SUM(B2,B6:B12)</f>
        <v>1141.5</v>
      </c>
      <c r="C13" s="9">
        <f t="shared" si="0"/>
        <v>820.99999999999989</v>
      </c>
      <c r="D13" s="9">
        <f t="shared" si="0"/>
        <v>1184</v>
      </c>
      <c r="E13" s="9">
        <f t="shared" si="0"/>
        <v>771.39999999999986</v>
      </c>
      <c r="F13" s="9">
        <f t="shared" si="0"/>
        <v>780.39999999999986</v>
      </c>
      <c r="G13" s="9">
        <f t="shared" si="0"/>
        <v>579.90000000000009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2" customHeight="1">
      <c r="A14" s="1" t="s">
        <v>14</v>
      </c>
      <c r="B14" s="9">
        <v>2.7</v>
      </c>
      <c r="C14" s="9">
        <v>3.5</v>
      </c>
      <c r="D14" s="9">
        <v>5.0999999999999996</v>
      </c>
      <c r="E14" s="9">
        <v>10.1</v>
      </c>
      <c r="F14" s="9">
        <v>3.7</v>
      </c>
      <c r="G14" s="9">
        <v>1.8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2" customHeight="1">
      <c r="A15" s="1" t="s">
        <v>15</v>
      </c>
      <c r="B15" s="9">
        <v>-40</v>
      </c>
      <c r="C15" s="9">
        <v>-55.7</v>
      </c>
      <c r="D15" s="9">
        <v>-76.599999999999994</v>
      </c>
      <c r="E15" s="9">
        <v>-49.2</v>
      </c>
      <c r="F15" s="9">
        <v>-41.4</v>
      </c>
      <c r="G15" s="9">
        <v>-19.399999999999999</v>
      </c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2" customHeight="1">
      <c r="A16" s="1" t="s">
        <v>16</v>
      </c>
      <c r="B16" s="9">
        <v>-10.9</v>
      </c>
      <c r="C16" s="9">
        <v>-15.2</v>
      </c>
      <c r="D16" s="9">
        <v>-18.100000000000001</v>
      </c>
      <c r="E16" s="9"/>
      <c r="F16" s="9"/>
      <c r="G16" s="9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2" customHeight="1">
      <c r="A17" s="10" t="s">
        <v>17</v>
      </c>
      <c r="B17" s="51">
        <v>-217</v>
      </c>
      <c r="C17" s="51">
        <v>-106.6</v>
      </c>
      <c r="D17" s="51">
        <v>-243.4</v>
      </c>
      <c r="E17" s="51">
        <v>-194.9</v>
      </c>
      <c r="F17" s="51">
        <v>-147.9</v>
      </c>
      <c r="G17" s="51">
        <v>-143.80000000000001</v>
      </c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2" customHeight="1">
      <c r="A18" s="1" t="s">
        <v>18</v>
      </c>
      <c r="B18" s="9">
        <f t="shared" ref="B18:G18" si="1">SUM(B13:B17)</f>
        <v>876.3</v>
      </c>
      <c r="C18" s="9">
        <f t="shared" si="1"/>
        <v>646.99999999999977</v>
      </c>
      <c r="D18" s="9">
        <f t="shared" si="1"/>
        <v>851.00000000000011</v>
      </c>
      <c r="E18" s="9">
        <f t="shared" si="1"/>
        <v>537.39999999999986</v>
      </c>
      <c r="F18" s="9">
        <f t="shared" si="1"/>
        <v>594.79999999999995</v>
      </c>
      <c r="G18" s="9">
        <f t="shared" si="1"/>
        <v>418.50000000000006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2" customHeight="1">
      <c r="A19" s="1"/>
      <c r="B19" s="9"/>
      <c r="C19" s="9"/>
      <c r="D19" s="9"/>
      <c r="E19" s="9"/>
      <c r="F19" s="9"/>
      <c r="G19" s="9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2" customHeight="1">
      <c r="A20" s="1" t="s">
        <v>19</v>
      </c>
      <c r="B20" s="9"/>
      <c r="C20" s="9"/>
      <c r="D20" s="9"/>
      <c r="E20" s="9"/>
      <c r="F20" s="9"/>
      <c r="G20" s="9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2" customHeight="1">
      <c r="A21" s="1" t="s">
        <v>20</v>
      </c>
      <c r="B21" s="9">
        <v>-187.9</v>
      </c>
      <c r="C21" s="9">
        <v>231</v>
      </c>
      <c r="D21" s="9">
        <v>139.80000000000001</v>
      </c>
      <c r="E21" s="9">
        <v>-69.599999999999994</v>
      </c>
      <c r="F21" s="9">
        <v>46.5</v>
      </c>
      <c r="G21" s="9">
        <v>-38.6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2" customHeight="1">
      <c r="A22" s="1" t="s">
        <v>21</v>
      </c>
      <c r="B22" s="9">
        <v>-104.9</v>
      </c>
      <c r="C22" s="9">
        <v>349.9</v>
      </c>
      <c r="D22" s="9">
        <v>59.6</v>
      </c>
      <c r="E22" s="9">
        <v>23.2</v>
      </c>
      <c r="F22" s="9">
        <v>34.200000000000003</v>
      </c>
      <c r="G22" s="9">
        <v>-56.8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2" customHeight="1">
      <c r="A23" s="10" t="s">
        <v>22</v>
      </c>
      <c r="B23" s="51">
        <v>219</v>
      </c>
      <c r="C23" s="51">
        <v>-90</v>
      </c>
      <c r="D23" s="51">
        <v>-42.5</v>
      </c>
      <c r="E23" s="51">
        <v>-112.9</v>
      </c>
      <c r="F23" s="51">
        <v>5.6</v>
      </c>
      <c r="G23" s="51">
        <v>64.7</v>
      </c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2" customHeight="1">
      <c r="A24" s="52" t="s">
        <v>2</v>
      </c>
      <c r="B24" s="53">
        <f t="shared" ref="B24:G24" si="2">SUM(B18:B23)</f>
        <v>802.5</v>
      </c>
      <c r="C24" s="53">
        <f t="shared" si="2"/>
        <v>1137.8999999999996</v>
      </c>
      <c r="D24" s="53">
        <f t="shared" si="2"/>
        <v>1007.9000000000001</v>
      </c>
      <c r="E24" s="53">
        <f t="shared" si="2"/>
        <v>378.0999999999998</v>
      </c>
      <c r="F24" s="53">
        <f t="shared" si="2"/>
        <v>681.1</v>
      </c>
      <c r="G24" s="53">
        <f t="shared" si="2"/>
        <v>387.8</v>
      </c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2" customHeight="1">
      <c r="A25" s="1"/>
      <c r="B25" s="9"/>
      <c r="C25" s="9"/>
      <c r="D25" s="9"/>
      <c r="E25" s="9"/>
      <c r="F25" s="9"/>
      <c r="G25" s="9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2" customHeight="1">
      <c r="A26" s="1" t="s">
        <v>80</v>
      </c>
      <c r="B26" s="9"/>
      <c r="C26" s="9"/>
      <c r="D26" s="9"/>
      <c r="E26" s="9"/>
      <c r="F26" s="9"/>
      <c r="G26" s="9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2" customHeight="1">
      <c r="A27" s="1" t="s">
        <v>81</v>
      </c>
      <c r="B27" s="9">
        <v>-124.4</v>
      </c>
      <c r="C27" s="9">
        <v>-113.4</v>
      </c>
      <c r="D27" s="9">
        <v>-2672.4</v>
      </c>
      <c r="E27" s="9">
        <v>-306.60000000000002</v>
      </c>
      <c r="F27" s="9">
        <v>-828.9</v>
      </c>
      <c r="G27" s="9">
        <v>-341.5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2" customHeight="1">
      <c r="A28" s="1" t="s">
        <v>82</v>
      </c>
      <c r="B28" s="9">
        <v>-32.6</v>
      </c>
      <c r="C28" s="9">
        <v>-25.1</v>
      </c>
      <c r="D28" s="9">
        <v>-52.4</v>
      </c>
      <c r="E28" s="9">
        <v>-33</v>
      </c>
      <c r="F28" s="9">
        <v>-57.2</v>
      </c>
      <c r="G28" s="9">
        <v>-52.5</v>
      </c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2" customHeight="1">
      <c r="A29" s="1" t="s">
        <v>83</v>
      </c>
      <c r="B29" s="9">
        <v>-116.9</v>
      </c>
      <c r="C29" s="9">
        <v>-158.5</v>
      </c>
      <c r="D29" s="9">
        <v>-190.3</v>
      </c>
      <c r="E29" s="9">
        <v>-126</v>
      </c>
      <c r="F29" s="9">
        <v>-119.9</v>
      </c>
      <c r="G29" s="9">
        <v>-116.5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2" customHeight="1">
      <c r="A30" s="1" t="s">
        <v>84</v>
      </c>
      <c r="B30" s="9">
        <v>8.3000000000000007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2" customHeight="1">
      <c r="A31" s="1" t="s">
        <v>85</v>
      </c>
      <c r="B31" s="9">
        <v>-7</v>
      </c>
      <c r="C31" s="9">
        <v>6.9</v>
      </c>
      <c r="D31" s="9">
        <v>1.7</v>
      </c>
      <c r="E31" s="9">
        <v>35.700000000000003</v>
      </c>
      <c r="F31" s="9">
        <v>0</v>
      </c>
      <c r="G31" s="9">
        <v>9.5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2" customHeight="1">
      <c r="A32" s="1" t="s">
        <v>86</v>
      </c>
      <c r="B32" s="9">
        <v>0</v>
      </c>
      <c r="C32" s="9">
        <v>-2.7</v>
      </c>
      <c r="D32" s="9">
        <v>0</v>
      </c>
      <c r="E32" s="9">
        <v>15.9</v>
      </c>
      <c r="F32" s="9">
        <v>-27.7</v>
      </c>
      <c r="G32" s="9">
        <v>0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2" customHeight="1">
      <c r="A33" s="1" t="s">
        <v>87</v>
      </c>
      <c r="B33" s="9">
        <v>5.8</v>
      </c>
      <c r="C33" s="9">
        <v>0</v>
      </c>
      <c r="D33" s="9">
        <v>8.5</v>
      </c>
      <c r="E33" s="9">
        <v>-0.6</v>
      </c>
      <c r="F33" s="9">
        <v>-6.2</v>
      </c>
      <c r="G33" s="9">
        <v>1.8</v>
      </c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2" customHeight="1">
      <c r="A34" s="52" t="s">
        <v>88</v>
      </c>
      <c r="B34" s="53">
        <f t="shared" ref="B34:G34" si="3">SUM(B27:B33)</f>
        <v>-266.79999999999995</v>
      </c>
      <c r="C34" s="53">
        <f t="shared" si="3"/>
        <v>-292.8</v>
      </c>
      <c r="D34" s="53">
        <f t="shared" si="3"/>
        <v>-2904.9000000000005</v>
      </c>
      <c r="E34" s="53">
        <f t="shared" si="3"/>
        <v>-414.60000000000008</v>
      </c>
      <c r="F34" s="53">
        <f t="shared" si="3"/>
        <v>-1039.9000000000001</v>
      </c>
      <c r="G34" s="53">
        <f t="shared" si="3"/>
        <v>-499.2</v>
      </c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2" customHeight="1">
      <c r="A35" s="1"/>
      <c r="B35" s="9"/>
      <c r="C35" s="9"/>
      <c r="D35" s="9"/>
      <c r="E35" s="9"/>
      <c r="F35" s="9"/>
      <c r="G35" s="9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2" customHeight="1">
      <c r="A36" s="1" t="s">
        <v>89</v>
      </c>
      <c r="B36" s="9"/>
      <c r="C36" s="9"/>
      <c r="D36" s="9"/>
      <c r="E36" s="9"/>
      <c r="F36" s="9"/>
      <c r="G36" s="9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2" customHeight="1">
      <c r="A37" s="1" t="s">
        <v>90</v>
      </c>
      <c r="B37" s="9">
        <v>-129.19999999999999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2" customHeight="1">
      <c r="A38" s="1" t="s">
        <v>91</v>
      </c>
      <c r="B38" s="9">
        <v>-168.4</v>
      </c>
      <c r="C38" s="9">
        <v>-110.3</v>
      </c>
      <c r="D38" s="9">
        <v>-1492.3</v>
      </c>
      <c r="E38" s="9">
        <v>0</v>
      </c>
      <c r="F38" s="9">
        <v>-133</v>
      </c>
      <c r="G38" s="9">
        <v>-19.600000000000001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2" customHeight="1">
      <c r="A39" s="1" t="s">
        <v>92</v>
      </c>
      <c r="B39" s="9">
        <v>62.8</v>
      </c>
      <c r="C39" s="9">
        <v>0</v>
      </c>
      <c r="D39" s="9">
        <v>1893.1</v>
      </c>
      <c r="E39" s="9">
        <v>104.9</v>
      </c>
      <c r="F39" s="9">
        <v>841.8</v>
      </c>
      <c r="G39" s="9">
        <v>515.70000000000005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2" customHeight="1">
      <c r="A40" s="1" t="s">
        <v>93</v>
      </c>
      <c r="B40" s="9">
        <v>-147.19999999999999</v>
      </c>
      <c r="C40" s="9">
        <v>-152.30000000000001</v>
      </c>
      <c r="D40" s="9">
        <v>-153.5</v>
      </c>
      <c r="E40" s="9">
        <v>0</v>
      </c>
      <c r="F40" s="9">
        <v>0</v>
      </c>
      <c r="G40" s="9">
        <v>0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2" customHeight="1">
      <c r="A41" s="1" t="s">
        <v>94</v>
      </c>
      <c r="B41" s="9">
        <v>-88.1</v>
      </c>
      <c r="C41" s="9">
        <v>0</v>
      </c>
      <c r="D41" s="9">
        <v>2197.6999999999998</v>
      </c>
      <c r="E41" s="9">
        <v>0</v>
      </c>
      <c r="F41" s="9">
        <v>45.6</v>
      </c>
      <c r="G41" s="9">
        <v>0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2" customHeight="1">
      <c r="A42" s="10" t="s">
        <v>95</v>
      </c>
      <c r="B42" s="51">
        <v>0</v>
      </c>
      <c r="C42" s="51">
        <v>-6.3</v>
      </c>
      <c r="D42" s="51">
        <v>-251.5</v>
      </c>
      <c r="E42" s="51">
        <v>-229</v>
      </c>
      <c r="F42" s="51">
        <v>-171.4</v>
      </c>
      <c r="G42" s="51">
        <v>-132.5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2" customHeight="1">
      <c r="A43" s="52" t="s">
        <v>4</v>
      </c>
      <c r="B43" s="53">
        <f t="shared" ref="B43:G43" si="4">SUM(B37:B42)</f>
        <v>-470.1</v>
      </c>
      <c r="C43" s="53">
        <f t="shared" si="4"/>
        <v>-268.90000000000003</v>
      </c>
      <c r="D43" s="53">
        <f t="shared" si="4"/>
        <v>2193.5</v>
      </c>
      <c r="E43" s="53">
        <f t="shared" si="4"/>
        <v>-124.1</v>
      </c>
      <c r="F43" s="53">
        <f t="shared" si="4"/>
        <v>583</v>
      </c>
      <c r="G43" s="53">
        <f t="shared" si="4"/>
        <v>363.6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2" customHeight="1">
      <c r="A44" s="1"/>
      <c r="B44" s="9"/>
      <c r="C44" s="9"/>
      <c r="D44" s="9"/>
      <c r="E44" s="9"/>
      <c r="F44" s="9"/>
      <c r="G44" s="9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2" customHeight="1">
      <c r="A45" s="1" t="s">
        <v>96</v>
      </c>
      <c r="B45" s="9">
        <v>65.599999999999994</v>
      </c>
      <c r="C45" s="9">
        <v>576.20000000000005</v>
      </c>
      <c r="D45" s="9">
        <v>296.5</v>
      </c>
      <c r="E45" s="9">
        <v>-160.6</v>
      </c>
      <c r="F45" s="9">
        <v>224.2</v>
      </c>
      <c r="G45" s="9">
        <v>252.2</v>
      </c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2" customHeight="1">
      <c r="A46" s="1" t="s">
        <v>97</v>
      </c>
      <c r="B46" s="9">
        <v>1624</v>
      </c>
      <c r="C46" s="9">
        <v>1133.5</v>
      </c>
      <c r="D46" s="9">
        <v>808.4</v>
      </c>
      <c r="E46" s="9">
        <v>949.9</v>
      </c>
      <c r="F46" s="9">
        <v>731.6</v>
      </c>
      <c r="G46" s="9">
        <v>471.9</v>
      </c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2" customHeight="1">
      <c r="A47" s="1" t="s">
        <v>98</v>
      </c>
      <c r="B47" s="9">
        <v>51.9</v>
      </c>
      <c r="C47" s="9">
        <v>-85.7</v>
      </c>
      <c r="D47" s="9">
        <v>28.6</v>
      </c>
      <c r="E47" s="9">
        <v>19.100000000000001</v>
      </c>
      <c r="F47" s="9">
        <v>-5.9</v>
      </c>
      <c r="G47" s="9">
        <v>7.5</v>
      </c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2" customHeight="1">
      <c r="A48" s="52" t="s">
        <v>99</v>
      </c>
      <c r="B48" s="53">
        <f t="shared" ref="B48:G48" si="5">SUM(B45:B47)</f>
        <v>1741.5</v>
      </c>
      <c r="C48" s="53">
        <f t="shared" si="5"/>
        <v>1624</v>
      </c>
      <c r="D48" s="53">
        <f t="shared" si="5"/>
        <v>1133.5</v>
      </c>
      <c r="E48" s="53">
        <f t="shared" si="5"/>
        <v>808.4</v>
      </c>
      <c r="F48" s="53">
        <f t="shared" si="5"/>
        <v>949.9</v>
      </c>
      <c r="G48" s="53">
        <f t="shared" si="5"/>
        <v>731.59999999999991</v>
      </c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2" customHeight="1">
      <c r="A49" s="1"/>
      <c r="B49" s="9"/>
      <c r="C49" s="9"/>
      <c r="D49" s="9"/>
      <c r="E49" s="9"/>
      <c r="F49" s="9"/>
      <c r="G49" s="9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2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2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2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2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2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2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2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2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2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2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2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2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2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2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2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2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2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2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2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2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2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2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2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2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2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2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2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2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2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2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2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2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2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2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2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2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2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2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2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2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2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2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2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2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2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2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2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2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2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2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2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2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2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2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2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2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2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2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2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2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2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2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2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2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2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2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2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2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2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2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2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2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2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2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2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2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2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2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2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2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2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2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2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2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2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2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2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2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2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2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2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2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2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2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2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2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2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2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2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2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2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2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2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2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2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2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2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2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2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2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2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2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2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2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2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2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2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2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2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2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2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2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2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2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2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2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2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2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2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2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2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2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2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2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2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2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2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2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2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2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2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2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2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2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2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2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2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2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2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2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2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2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2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2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2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2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2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2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2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2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2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2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2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2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2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2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2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2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2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2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2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2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2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2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2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2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2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2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2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2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2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2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2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2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2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2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2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2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2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2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2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2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2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2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2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2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2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2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2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2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2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2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2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2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2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2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2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2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2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2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2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2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2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2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2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2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2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2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2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2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2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2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2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2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2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2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2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2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2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2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2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2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2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2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2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2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2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2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2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2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2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2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2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2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2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2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2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2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2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2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2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2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2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2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2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2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2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2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2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2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2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2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2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2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2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2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2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2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2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2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2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2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2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2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2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2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2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2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2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2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2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2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2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2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2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2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2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2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2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2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2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2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2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2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2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2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2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2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2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2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2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2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2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2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2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2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2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2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2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2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2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2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2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2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2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2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2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2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2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2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2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2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2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2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2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2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2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2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2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2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2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2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2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2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2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2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2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2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2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2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2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2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2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2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2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2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2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2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2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2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2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2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2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2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2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2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2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2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2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2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2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2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2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2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2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2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2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2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2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2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2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2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2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2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2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2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2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2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2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2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2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2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2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2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2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2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2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2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2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2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2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2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2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2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2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2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2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2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2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2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2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2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2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2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2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2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2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2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2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2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2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2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2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2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2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2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2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2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2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2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2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2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2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2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2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2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2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2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2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2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2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2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2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2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2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2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2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2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2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2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2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2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2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2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2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2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2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2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2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2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2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2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2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2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2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2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2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2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2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2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2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2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2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2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2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2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2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2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2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2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2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2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2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2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2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2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2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2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2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2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2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2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2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2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2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2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2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2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2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2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2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2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2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2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2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2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2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2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2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2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2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2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2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2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2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2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2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2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2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2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2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2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2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2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2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2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2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2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2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2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2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2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2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2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2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2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2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2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2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2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2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2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2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2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2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2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2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2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2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2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2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2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2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2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2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2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2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2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2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2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2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2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2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2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2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2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2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2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2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2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2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2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2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2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2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2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2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2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2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2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2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2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2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2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2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2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2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2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2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2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2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2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2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2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2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2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2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2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2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2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2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2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2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2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2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2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2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2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2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2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2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2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2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2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2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2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2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2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2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2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2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2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2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2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2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2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2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2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2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2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2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2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2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2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2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2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2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2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2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2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2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2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2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2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2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2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2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2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2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2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2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2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2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2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2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2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2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2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2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2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2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2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2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2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2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2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2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2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2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2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2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2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2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2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2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2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2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2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2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2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2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2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2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2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2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2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2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2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2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2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2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2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2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2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2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2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2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2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2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2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2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2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2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2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2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2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2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2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2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2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2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2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2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2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2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2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2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2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2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2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2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2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2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2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2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2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2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2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2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2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2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2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2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2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2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2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2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2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2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2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2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2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2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2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2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2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2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2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2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2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2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2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2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2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2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2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2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2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2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2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2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2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2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2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2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2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2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2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2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2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2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2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2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2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2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2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2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2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2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2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2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2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2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2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2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2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2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2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2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2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2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2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2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2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2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2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2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2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2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2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2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2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2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2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2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2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2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2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2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2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2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2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2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2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2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2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2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2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2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2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2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2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2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2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2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2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2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2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2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2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2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2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2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2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2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2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2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2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2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2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2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2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2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2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2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2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2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2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2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2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2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2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2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2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2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2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2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2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2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2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2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2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2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2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2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2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2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2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2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2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2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2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2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2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2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2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2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2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2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2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2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2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2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2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2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2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2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2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2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2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2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2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2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2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2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2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2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2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2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2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2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2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2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2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2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2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2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2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2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2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2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2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2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2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2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2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2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2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2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2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2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2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2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2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2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2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2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2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2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2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2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2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2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2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2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2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2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2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2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2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2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2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2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2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2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2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2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2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2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2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2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2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2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2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F9F42-CC78-45F0-97A3-BE09E3320649}">
  <sheetPr>
    <tabColor theme="0" tint="-0.14999847407452621"/>
  </sheetPr>
  <dimension ref="A1:I755"/>
  <sheetViews>
    <sheetView topLeftCell="A28" workbookViewId="0">
      <selection activeCell="F44" sqref="F44"/>
    </sheetView>
  </sheetViews>
  <sheetFormatPr baseColWidth="10" defaultRowHeight="12.5"/>
  <cols>
    <col min="1" max="1" width="10.90625" style="120"/>
    <col min="2" max="2" width="18.81640625" style="120" bestFit="1" customWidth="1"/>
    <col min="3" max="3" width="17.54296875" style="120" bestFit="1" customWidth="1"/>
    <col min="4" max="4" width="17.7265625" style="120" bestFit="1" customWidth="1"/>
    <col min="5" max="5" width="17" style="120" customWidth="1"/>
    <col min="6" max="6" width="32.54296875" style="120" bestFit="1" customWidth="1"/>
    <col min="7" max="7" width="11.81640625" style="120" bestFit="1" customWidth="1"/>
    <col min="8" max="16384" width="10.90625" style="120"/>
  </cols>
  <sheetData>
    <row r="1" spans="1:9" ht="14">
      <c r="A1" s="119" t="s">
        <v>102</v>
      </c>
      <c r="B1" s="119" t="s">
        <v>124</v>
      </c>
      <c r="C1" s="119" t="s">
        <v>125</v>
      </c>
      <c r="D1" s="119" t="s">
        <v>126</v>
      </c>
      <c r="E1" s="119" t="s">
        <v>127</v>
      </c>
    </row>
    <row r="2" spans="1:9">
      <c r="A2" s="121">
        <v>43567</v>
      </c>
      <c r="B2" s="120">
        <v>1641.21</v>
      </c>
      <c r="C2" s="120">
        <v>68.611999999999995</v>
      </c>
    </row>
    <row r="3" spans="1:9" ht="14">
      <c r="A3" s="121">
        <v>43570</v>
      </c>
      <c r="B3" s="120">
        <v>1642.63</v>
      </c>
      <c r="C3" s="120">
        <v>69.222999999999999</v>
      </c>
      <c r="D3" s="122">
        <f>+(B3-B2)/B2</f>
        <v>8.6521529846885696E-4</v>
      </c>
      <c r="E3" s="122">
        <f>+(C3-C2)/C2</f>
        <v>8.9051477875590895E-3</v>
      </c>
      <c r="G3" s="123" t="s">
        <v>128</v>
      </c>
      <c r="H3" s="123" t="s">
        <v>129</v>
      </c>
    </row>
    <row r="4" spans="1:9" ht="14.5">
      <c r="A4" s="121">
        <v>43571</v>
      </c>
      <c r="B4" s="120">
        <v>1647.52</v>
      </c>
      <c r="C4" s="120">
        <v>71.751000000000005</v>
      </c>
      <c r="D4" s="122">
        <f t="shared" ref="D4:E67" si="0">+(B4-B3)/B3</f>
        <v>2.9769333325215491E-3</v>
      </c>
      <c r="E4" s="122">
        <f t="shared" si="0"/>
        <v>3.6519653872267972E-2</v>
      </c>
      <c r="F4" s="124" t="s">
        <v>130</v>
      </c>
      <c r="G4" s="125">
        <f>AVERAGE(D3:D754)</f>
        <v>4.1934105162476473E-4</v>
      </c>
      <c r="H4" s="125">
        <f>AVERAGE(E3:E754)</f>
        <v>-2.2908439646336285E-4</v>
      </c>
    </row>
    <row r="5" spans="1:9" ht="14.5">
      <c r="A5" s="121">
        <v>43572</v>
      </c>
      <c r="B5" s="120">
        <v>1660.14</v>
      </c>
      <c r="C5" s="120">
        <v>71.314999999999998</v>
      </c>
      <c r="D5" s="122">
        <f t="shared" si="0"/>
        <v>7.6599980576867767E-3</v>
      </c>
      <c r="E5" s="122">
        <f t="shared" si="0"/>
        <v>-6.0765703613887894E-3</v>
      </c>
      <c r="F5" s="124" t="s">
        <v>131</v>
      </c>
      <c r="G5" s="122">
        <f>G4*250</f>
        <v>0.10483526290619119</v>
      </c>
      <c r="H5" s="122">
        <f>H4*250</f>
        <v>-5.7271099115840711E-2</v>
      </c>
      <c r="I5" s="120" t="s">
        <v>132</v>
      </c>
    </row>
    <row r="6" spans="1:9" ht="14.5">
      <c r="A6" s="121">
        <v>43573</v>
      </c>
      <c r="B6" s="120">
        <v>1670.74</v>
      </c>
      <c r="C6" s="120">
        <v>71.314999999999998</v>
      </c>
      <c r="D6" s="122">
        <f t="shared" si="0"/>
        <v>6.3850036743888514E-3</v>
      </c>
      <c r="E6" s="122">
        <f t="shared" si="0"/>
        <v>0</v>
      </c>
      <c r="F6" s="124" t="s">
        <v>133</v>
      </c>
      <c r="G6" s="120">
        <f>_xlfn.VAR.S(D3:D754)</f>
        <v>1.7905976365367423E-4</v>
      </c>
      <c r="H6" s="120">
        <f>_xlfn.VAR.S(E3:E754)</f>
        <v>5.269400819732865E-4</v>
      </c>
    </row>
    <row r="7" spans="1:9" ht="14.5">
      <c r="A7" s="121">
        <v>43578</v>
      </c>
      <c r="B7" s="120">
        <v>1672.18</v>
      </c>
      <c r="C7" s="120">
        <v>71.837999999999994</v>
      </c>
      <c r="D7" s="122">
        <f t="shared" si="0"/>
        <v>8.6189353220731801E-4</v>
      </c>
      <c r="E7" s="122">
        <f t="shared" si="0"/>
        <v>7.3336605202271076E-3</v>
      </c>
      <c r="F7" s="124" t="s">
        <v>134</v>
      </c>
      <c r="G7" s="122">
        <f>G6^0.5</f>
        <v>1.338132144646687E-2</v>
      </c>
      <c r="H7" s="122">
        <f>H6^0.5</f>
        <v>2.2955175494282037E-2</v>
      </c>
    </row>
    <row r="8" spans="1:9" ht="14.5">
      <c r="A8" s="121">
        <v>43579</v>
      </c>
      <c r="B8" s="120">
        <v>1680.72</v>
      </c>
      <c r="C8" s="120">
        <v>71.837999999999994</v>
      </c>
      <c r="D8" s="122">
        <f t="shared" si="0"/>
        <v>5.1071056943630252E-3</v>
      </c>
      <c r="E8" s="122">
        <f t="shared" si="0"/>
        <v>0</v>
      </c>
      <c r="F8" s="124" t="s">
        <v>135</v>
      </c>
      <c r="G8" s="122">
        <f>_xlfn.STDEV.S(D3:D754)</f>
        <v>1.338132144646687E-2</v>
      </c>
      <c r="H8" s="122">
        <f>_xlfn.STDEV.S(E3:E754)</f>
        <v>2.2955175494282037E-2</v>
      </c>
    </row>
    <row r="9" spans="1:9" ht="14.5">
      <c r="A9" s="121">
        <v>43580</v>
      </c>
      <c r="B9" s="120">
        <v>1689.42</v>
      </c>
      <c r="C9" s="120">
        <v>71.227999999999994</v>
      </c>
      <c r="D9" s="122">
        <f t="shared" si="0"/>
        <v>5.1763529915750664E-3</v>
      </c>
      <c r="E9" s="122">
        <f t="shared" si="0"/>
        <v>-8.4913277095687439E-3</v>
      </c>
      <c r="F9" s="124" t="s">
        <v>136</v>
      </c>
      <c r="G9" s="122">
        <f>+G6*250</f>
        <v>4.4764940913418559E-2</v>
      </c>
      <c r="H9" s="122">
        <f>+H6*250</f>
        <v>0.13173502049332161</v>
      </c>
    </row>
    <row r="10" spans="1:9" ht="14.5">
      <c r="A10" s="121">
        <v>43581</v>
      </c>
      <c r="B10" s="120">
        <v>1689.04</v>
      </c>
      <c r="C10" s="120">
        <v>70.879000000000005</v>
      </c>
      <c r="D10" s="122">
        <f t="shared" si="0"/>
        <v>-2.249292656652041E-4</v>
      </c>
      <c r="E10" s="122">
        <f t="shared" si="0"/>
        <v>-4.8997585219294317E-3</v>
      </c>
      <c r="F10" s="124" t="s">
        <v>137</v>
      </c>
      <c r="G10" s="122">
        <f>G9^0.5</f>
        <v>0.21157726936847104</v>
      </c>
      <c r="H10" s="122">
        <f>H9^0.5</f>
        <v>0.36295319325406356</v>
      </c>
    </row>
    <row r="11" spans="1:9">
      <c r="A11" s="121">
        <v>43584</v>
      </c>
      <c r="B11" s="120">
        <v>1693.31</v>
      </c>
      <c r="C11" s="120">
        <v>70.617999999999995</v>
      </c>
      <c r="D11" s="122">
        <f t="shared" si="0"/>
        <v>2.5280632785487506E-3</v>
      </c>
      <c r="E11" s="122">
        <f t="shared" si="0"/>
        <v>-3.6823318613412983E-3</v>
      </c>
    </row>
    <row r="12" spans="1:9" ht="14.5">
      <c r="A12" s="121">
        <v>43585</v>
      </c>
      <c r="B12" s="120">
        <v>1676.14</v>
      </c>
      <c r="C12" s="120">
        <v>69.570999999999998</v>
      </c>
      <c r="D12" s="122">
        <f t="shared" si="0"/>
        <v>-1.0139903502607229E-2</v>
      </c>
      <c r="E12" s="122">
        <f t="shared" si="0"/>
        <v>-1.4826248265314751E-2</v>
      </c>
      <c r="F12" s="124" t="s">
        <v>138</v>
      </c>
      <c r="G12" s="120">
        <f>_xlfn.COVARIANCE.S(D3:D754,E3:E754)</f>
        <v>7.7187571547516324E-5</v>
      </c>
    </row>
    <row r="13" spans="1:9" ht="14">
      <c r="A13" s="121">
        <v>43587</v>
      </c>
      <c r="B13" s="120">
        <v>1665.45</v>
      </c>
      <c r="C13" s="120">
        <v>68.900000000000006</v>
      </c>
      <c r="D13" s="122">
        <f t="shared" si="0"/>
        <v>-6.3777488753923028E-3</v>
      </c>
      <c r="E13" s="122">
        <f t="shared" si="0"/>
        <v>-9.6448232740652326E-3</v>
      </c>
      <c r="F13" s="126" t="s">
        <v>114</v>
      </c>
      <c r="G13" s="127">
        <f>G12/G6</f>
        <v>0.43107155941972264</v>
      </c>
    </row>
    <row r="14" spans="1:9">
      <c r="A14" s="121">
        <v>43588</v>
      </c>
      <c r="B14" s="120">
        <v>1672.33</v>
      </c>
      <c r="C14" s="120">
        <v>67.8</v>
      </c>
      <c r="D14" s="122">
        <f t="shared" si="0"/>
        <v>4.1310156414181643E-3</v>
      </c>
      <c r="E14" s="122">
        <f t="shared" si="0"/>
        <v>-1.5965166908563259E-2</v>
      </c>
    </row>
    <row r="15" spans="1:9" ht="14.5">
      <c r="A15" s="121">
        <v>43591</v>
      </c>
      <c r="B15" s="120">
        <v>1649.22</v>
      </c>
      <c r="C15" s="120">
        <v>67</v>
      </c>
      <c r="D15" s="122">
        <f t="shared" si="0"/>
        <v>-1.3819042892252068E-2</v>
      </c>
      <c r="E15" s="122">
        <f t="shared" si="0"/>
        <v>-1.1799410029498483E-2</v>
      </c>
      <c r="F15" s="124" t="s">
        <v>114</v>
      </c>
      <c r="G15" s="127">
        <f>SLOPE(E3:E754,D3:D754)</f>
        <v>0.43107155941972308</v>
      </c>
    </row>
    <row r="16" spans="1:9">
      <c r="A16" s="121">
        <v>43592</v>
      </c>
      <c r="B16" s="120">
        <v>1617.85</v>
      </c>
      <c r="C16" s="120">
        <v>61.9</v>
      </c>
      <c r="D16" s="122">
        <f t="shared" si="0"/>
        <v>-1.9021113010999211E-2</v>
      </c>
      <c r="E16" s="122">
        <f t="shared" si="0"/>
        <v>-7.611940298507465E-2</v>
      </c>
    </row>
    <row r="17" spans="1:5">
      <c r="A17" s="121">
        <v>43593</v>
      </c>
      <c r="B17" s="120">
        <v>1623.37</v>
      </c>
      <c r="C17" s="120">
        <v>62.3</v>
      </c>
      <c r="D17" s="122">
        <f t="shared" si="0"/>
        <v>3.4119355935346182E-3</v>
      </c>
      <c r="E17" s="122">
        <f t="shared" si="0"/>
        <v>6.4620355411954536E-3</v>
      </c>
    </row>
    <row r="18" spans="1:5">
      <c r="A18" s="121">
        <v>43594</v>
      </c>
      <c r="B18" s="120">
        <v>1596.69</v>
      </c>
      <c r="C18" s="120">
        <v>61.5</v>
      </c>
      <c r="D18" s="122">
        <f t="shared" si="0"/>
        <v>-1.6434947054583884E-2</v>
      </c>
      <c r="E18" s="122">
        <f t="shared" si="0"/>
        <v>-1.2841091492776841E-2</v>
      </c>
    </row>
    <row r="19" spans="1:5">
      <c r="A19" s="121">
        <v>43595</v>
      </c>
      <c r="B19" s="120">
        <v>1603.37</v>
      </c>
      <c r="C19" s="120">
        <v>60.4</v>
      </c>
      <c r="D19" s="122">
        <f t="shared" si="0"/>
        <v>4.183654936149056E-3</v>
      </c>
      <c r="E19" s="122">
        <f t="shared" si="0"/>
        <v>-1.788617886178864E-2</v>
      </c>
    </row>
    <row r="20" spans="1:5">
      <c r="A20" s="121">
        <v>43598</v>
      </c>
      <c r="B20" s="120">
        <v>1573.84</v>
      </c>
      <c r="C20" s="120">
        <v>56.7</v>
      </c>
      <c r="D20" s="122">
        <f t="shared" si="0"/>
        <v>-1.8417458228605983E-2</v>
      </c>
      <c r="E20" s="122">
        <f t="shared" si="0"/>
        <v>-6.1258278145695295E-2</v>
      </c>
    </row>
    <row r="21" spans="1:5">
      <c r="A21" s="121">
        <v>43599</v>
      </c>
      <c r="B21" s="120">
        <v>1590.82</v>
      </c>
      <c r="C21" s="120">
        <v>58.5</v>
      </c>
      <c r="D21" s="122">
        <f t="shared" si="0"/>
        <v>1.078889849031669E-2</v>
      </c>
      <c r="E21" s="122">
        <f t="shared" si="0"/>
        <v>3.1746031746031696E-2</v>
      </c>
    </row>
    <row r="22" spans="1:5">
      <c r="A22" s="121">
        <v>43600</v>
      </c>
      <c r="B22" s="120">
        <v>1593.32</v>
      </c>
      <c r="C22" s="120">
        <v>58.4</v>
      </c>
      <c r="D22" s="122">
        <f t="shared" si="0"/>
        <v>1.5715165763568475E-3</v>
      </c>
      <c r="E22" s="122">
        <f t="shared" si="0"/>
        <v>-1.7094017094017337E-3</v>
      </c>
    </row>
    <row r="23" spans="1:5">
      <c r="A23" s="121">
        <v>43601</v>
      </c>
      <c r="B23" s="120">
        <v>1615.38</v>
      </c>
      <c r="C23" s="120">
        <v>60.6</v>
      </c>
      <c r="D23" s="122">
        <f t="shared" si="0"/>
        <v>1.3845304144804668E-2</v>
      </c>
      <c r="E23" s="122">
        <f t="shared" si="0"/>
        <v>3.7671232876712375E-2</v>
      </c>
    </row>
    <row r="24" spans="1:5">
      <c r="A24" s="121">
        <v>43602</v>
      </c>
      <c r="B24" s="120">
        <v>1606.86</v>
      </c>
      <c r="C24" s="120">
        <v>59.1</v>
      </c>
      <c r="D24" s="122">
        <f t="shared" si="0"/>
        <v>-5.2743007837166541E-3</v>
      </c>
      <c r="E24" s="122">
        <f t="shared" si="0"/>
        <v>-2.475247524752475E-2</v>
      </c>
    </row>
    <row r="25" spans="1:5">
      <c r="A25" s="121">
        <v>43605</v>
      </c>
      <c r="B25" s="120">
        <v>1588.9</v>
      </c>
      <c r="C25" s="120">
        <v>61</v>
      </c>
      <c r="D25" s="122">
        <f t="shared" si="0"/>
        <v>-1.1177078276887725E-2</v>
      </c>
      <c r="E25" s="122">
        <f t="shared" si="0"/>
        <v>3.2148900169204714E-2</v>
      </c>
    </row>
    <row r="26" spans="1:5">
      <c r="A26" s="121">
        <v>43606</v>
      </c>
      <c r="B26" s="120">
        <v>1602.91</v>
      </c>
      <c r="C26" s="120">
        <v>60.6</v>
      </c>
      <c r="D26" s="122">
        <f t="shared" si="0"/>
        <v>8.8174208571967973E-3</v>
      </c>
      <c r="E26" s="122">
        <f t="shared" si="0"/>
        <v>-6.5573770491803044E-3</v>
      </c>
    </row>
    <row r="27" spans="1:5">
      <c r="A27" s="121">
        <v>43607</v>
      </c>
      <c r="B27" s="120">
        <v>1595.64</v>
      </c>
      <c r="C27" s="120">
        <v>60.7</v>
      </c>
      <c r="D27" s="122">
        <f t="shared" si="0"/>
        <v>-4.5355010574517482E-3</v>
      </c>
      <c r="E27" s="122">
        <f t="shared" si="0"/>
        <v>1.6501650165016736E-3</v>
      </c>
    </row>
    <row r="28" spans="1:5">
      <c r="A28" s="121">
        <v>43608</v>
      </c>
      <c r="B28" s="120">
        <v>1561.17</v>
      </c>
      <c r="C28" s="120">
        <v>60.5</v>
      </c>
      <c r="D28" s="122">
        <f t="shared" si="0"/>
        <v>-2.1602617131683856E-2</v>
      </c>
      <c r="E28" s="122">
        <f t="shared" si="0"/>
        <v>-3.2948929159802775E-3</v>
      </c>
    </row>
    <row r="29" spans="1:5">
      <c r="A29" s="121">
        <v>43609</v>
      </c>
      <c r="B29" s="120">
        <v>1571.52</v>
      </c>
      <c r="C29" s="120">
        <v>60.2</v>
      </c>
      <c r="D29" s="122">
        <f t="shared" si="0"/>
        <v>6.6296431522511381E-3</v>
      </c>
      <c r="E29" s="122">
        <f t="shared" si="0"/>
        <v>-4.9586776859503658E-3</v>
      </c>
    </row>
    <row r="30" spans="1:5">
      <c r="A30" s="121">
        <v>43612</v>
      </c>
      <c r="B30" s="120">
        <v>1568.23</v>
      </c>
      <c r="C30" s="120">
        <v>61.1</v>
      </c>
      <c r="D30" s="122">
        <f t="shared" si="0"/>
        <v>-2.0935145591528988E-3</v>
      </c>
      <c r="E30" s="122">
        <f t="shared" si="0"/>
        <v>1.4950166112956787E-2</v>
      </c>
    </row>
    <row r="31" spans="1:5">
      <c r="A31" s="121">
        <v>43613</v>
      </c>
      <c r="B31" s="120">
        <v>1565.12</v>
      </c>
      <c r="C31" s="120">
        <v>61.2</v>
      </c>
      <c r="D31" s="122">
        <f t="shared" si="0"/>
        <v>-1.9831274749240401E-3</v>
      </c>
      <c r="E31" s="122">
        <f t="shared" si="0"/>
        <v>1.6366612111293195E-3</v>
      </c>
    </row>
    <row r="32" spans="1:5">
      <c r="A32" s="121">
        <v>43614</v>
      </c>
      <c r="B32" s="120">
        <v>1538.75</v>
      </c>
      <c r="C32" s="120">
        <v>61</v>
      </c>
      <c r="D32" s="122">
        <f t="shared" si="0"/>
        <v>-1.6848548354119742E-2</v>
      </c>
      <c r="E32" s="122">
        <f t="shared" si="0"/>
        <v>-3.2679738562091968E-3</v>
      </c>
    </row>
    <row r="33" spans="1:5">
      <c r="A33" s="121">
        <v>43616</v>
      </c>
      <c r="B33" s="120">
        <v>1510.46</v>
      </c>
      <c r="C33" s="120">
        <v>61.5</v>
      </c>
      <c r="D33" s="122">
        <f t="shared" si="0"/>
        <v>-1.8385052802599489E-2</v>
      </c>
      <c r="E33" s="122">
        <f t="shared" si="0"/>
        <v>8.1967213114754103E-3</v>
      </c>
    </row>
    <row r="34" spans="1:5">
      <c r="A34" s="121">
        <v>43619</v>
      </c>
      <c r="B34" s="120">
        <v>1518.23</v>
      </c>
      <c r="C34" s="120">
        <v>61.9</v>
      </c>
      <c r="D34" s="122">
        <f t="shared" si="0"/>
        <v>5.144128278802472E-3</v>
      </c>
      <c r="E34" s="122">
        <f t="shared" si="0"/>
        <v>6.5040650406503831E-3</v>
      </c>
    </row>
    <row r="35" spans="1:5">
      <c r="A35" s="121">
        <v>43620</v>
      </c>
      <c r="B35" s="120">
        <v>1537.31</v>
      </c>
      <c r="C35" s="120">
        <v>61.7</v>
      </c>
      <c r="D35" s="122">
        <f t="shared" si="0"/>
        <v>1.2567265829288004E-2</v>
      </c>
      <c r="E35" s="122">
        <f t="shared" si="0"/>
        <v>-3.2310177705976695E-3</v>
      </c>
    </row>
    <row r="36" spans="1:5">
      <c r="A36" s="121">
        <v>43621</v>
      </c>
      <c r="B36" s="120">
        <v>1542</v>
      </c>
      <c r="C36" s="120">
        <v>61.5</v>
      </c>
      <c r="D36" s="122">
        <f t="shared" si="0"/>
        <v>3.0507835114583623E-3</v>
      </c>
      <c r="E36" s="122">
        <f t="shared" si="0"/>
        <v>-3.2414910858995596E-3</v>
      </c>
    </row>
    <row r="37" spans="1:5">
      <c r="A37" s="121">
        <v>43623</v>
      </c>
      <c r="B37" s="120">
        <v>1566.14</v>
      </c>
      <c r="C37" s="120">
        <v>62.2</v>
      </c>
      <c r="D37" s="122">
        <f t="shared" si="0"/>
        <v>1.5654993514915758E-2</v>
      </c>
      <c r="E37" s="122">
        <f t="shared" si="0"/>
        <v>1.1382113821138257E-2</v>
      </c>
    </row>
    <row r="38" spans="1:5">
      <c r="A38" s="121">
        <v>43626</v>
      </c>
      <c r="B38" s="120">
        <v>1574.48</v>
      </c>
      <c r="C38" s="120">
        <v>61.2</v>
      </c>
      <c r="D38" s="122">
        <f t="shared" si="0"/>
        <v>5.3251944270626623E-3</v>
      </c>
      <c r="E38" s="122">
        <f t="shared" si="0"/>
        <v>-1.607717041800643E-2</v>
      </c>
    </row>
    <row r="39" spans="1:5">
      <c r="A39" s="121">
        <v>43627</v>
      </c>
      <c r="B39" s="120">
        <v>1593.36</v>
      </c>
      <c r="C39" s="120">
        <v>62</v>
      </c>
      <c r="D39" s="122">
        <f t="shared" si="0"/>
        <v>1.1991260606676414E-2</v>
      </c>
      <c r="E39" s="122">
        <f t="shared" si="0"/>
        <v>1.3071895424836555E-2</v>
      </c>
    </row>
    <row r="40" spans="1:5">
      <c r="A40" s="121">
        <v>43628</v>
      </c>
      <c r="B40" s="120">
        <v>1593.6</v>
      </c>
      <c r="C40" s="120">
        <v>62</v>
      </c>
      <c r="D40" s="122">
        <f t="shared" si="0"/>
        <v>1.5062509414068956E-4</v>
      </c>
      <c r="E40" s="122">
        <f t="shared" si="0"/>
        <v>0</v>
      </c>
    </row>
    <row r="41" spans="1:5">
      <c r="A41" s="121">
        <v>43629</v>
      </c>
      <c r="B41" s="120">
        <v>1598.12</v>
      </c>
      <c r="C41" s="120">
        <v>61.4</v>
      </c>
      <c r="D41" s="122">
        <f t="shared" si="0"/>
        <v>2.8363453815260934E-3</v>
      </c>
      <c r="E41" s="122">
        <f t="shared" si="0"/>
        <v>-9.6774193548387327E-3</v>
      </c>
    </row>
    <row r="42" spans="1:5">
      <c r="A42" s="121">
        <v>43630</v>
      </c>
      <c r="B42" s="120">
        <v>1589.6</v>
      </c>
      <c r="C42" s="120">
        <v>62</v>
      </c>
      <c r="D42" s="122">
        <f t="shared" si="0"/>
        <v>-5.3312642354766742E-3</v>
      </c>
      <c r="E42" s="122">
        <f t="shared" si="0"/>
        <v>9.7719869706840625E-3</v>
      </c>
    </row>
    <row r="43" spans="1:5">
      <c r="A43" s="121">
        <v>43633</v>
      </c>
      <c r="B43" s="120">
        <v>1586.53</v>
      </c>
      <c r="C43" s="120">
        <v>62</v>
      </c>
      <c r="D43" s="122">
        <f t="shared" si="0"/>
        <v>-1.9313034725716761E-3</v>
      </c>
      <c r="E43" s="122">
        <f t="shared" si="0"/>
        <v>0</v>
      </c>
    </row>
    <row r="44" spans="1:5">
      <c r="A44" s="121">
        <v>43634</v>
      </c>
      <c r="B44" s="120">
        <v>1609.43</v>
      </c>
      <c r="C44" s="120">
        <v>64.5</v>
      </c>
      <c r="D44" s="122">
        <f t="shared" si="0"/>
        <v>1.4434016375360121E-2</v>
      </c>
      <c r="E44" s="122">
        <f t="shared" si="0"/>
        <v>4.0322580645161289E-2</v>
      </c>
    </row>
    <row r="45" spans="1:5">
      <c r="A45" s="121">
        <v>43635</v>
      </c>
      <c r="B45" s="120">
        <v>1612.4</v>
      </c>
      <c r="C45" s="120">
        <v>64.400000000000006</v>
      </c>
      <c r="D45" s="122">
        <f t="shared" si="0"/>
        <v>1.8453738280012346E-3</v>
      </c>
      <c r="E45" s="122">
        <f t="shared" si="0"/>
        <v>-1.5503875968991367E-3</v>
      </c>
    </row>
    <row r="46" spans="1:5">
      <c r="A46" s="121">
        <v>43636</v>
      </c>
      <c r="B46" s="120">
        <v>1628.29</v>
      </c>
      <c r="C46" s="120">
        <v>62.5</v>
      </c>
      <c r="D46" s="122">
        <f t="shared" si="0"/>
        <v>9.8548747209128446E-3</v>
      </c>
      <c r="E46" s="122">
        <f t="shared" si="0"/>
        <v>-2.9503105590062199E-2</v>
      </c>
    </row>
    <row r="47" spans="1:5">
      <c r="A47" s="121">
        <v>43640</v>
      </c>
      <c r="B47" s="120">
        <v>1610.94</v>
      </c>
      <c r="C47" s="120">
        <v>61.6</v>
      </c>
      <c r="D47" s="122">
        <f t="shared" si="0"/>
        <v>-1.0655350091199915E-2</v>
      </c>
      <c r="E47" s="122">
        <f t="shared" si="0"/>
        <v>-1.4399999999999977E-2</v>
      </c>
    </row>
    <row r="48" spans="1:5">
      <c r="A48" s="121">
        <v>43641</v>
      </c>
      <c r="B48" s="120">
        <v>1607.29</v>
      </c>
      <c r="C48" s="120">
        <v>61.9</v>
      </c>
      <c r="D48" s="122">
        <f t="shared" si="0"/>
        <v>-2.2657578804921915E-3</v>
      </c>
      <c r="E48" s="122">
        <f t="shared" si="0"/>
        <v>4.870129870129824E-3</v>
      </c>
    </row>
    <row r="49" spans="1:5">
      <c r="A49" s="121">
        <v>43642</v>
      </c>
      <c r="B49" s="120">
        <v>1604.23</v>
      </c>
      <c r="C49" s="120">
        <v>62</v>
      </c>
      <c r="D49" s="122">
        <f t="shared" si="0"/>
        <v>-1.9038256941808543E-3</v>
      </c>
      <c r="E49" s="122">
        <f t="shared" si="0"/>
        <v>1.6155088852988922E-3</v>
      </c>
    </row>
    <row r="50" spans="1:5">
      <c r="A50" s="121">
        <v>43643</v>
      </c>
      <c r="B50" s="120">
        <v>1616.94</v>
      </c>
      <c r="C50" s="120">
        <v>61.5</v>
      </c>
      <c r="D50" s="122">
        <f t="shared" si="0"/>
        <v>7.922804086695821E-3</v>
      </c>
      <c r="E50" s="122">
        <f t="shared" si="0"/>
        <v>-8.0645161290322578E-3</v>
      </c>
    </row>
    <row r="51" spans="1:5">
      <c r="A51" s="121">
        <v>43644</v>
      </c>
      <c r="B51" s="120">
        <v>1622.43</v>
      </c>
      <c r="C51" s="120">
        <v>62</v>
      </c>
      <c r="D51" s="122">
        <f t="shared" si="0"/>
        <v>3.3953022375598409E-3</v>
      </c>
      <c r="E51" s="122">
        <f t="shared" si="0"/>
        <v>8.130081300813009E-3</v>
      </c>
    </row>
    <row r="52" spans="1:5">
      <c r="A52" s="121">
        <v>43647</v>
      </c>
      <c r="B52" s="120">
        <v>1642</v>
      </c>
      <c r="C52" s="120">
        <v>62.3</v>
      </c>
      <c r="D52" s="122">
        <f t="shared" si="0"/>
        <v>1.2062153683055623E-2</v>
      </c>
      <c r="E52" s="122">
        <f t="shared" si="0"/>
        <v>4.8387096774193091E-3</v>
      </c>
    </row>
    <row r="53" spans="1:5">
      <c r="A53" s="121">
        <v>43648</v>
      </c>
      <c r="B53" s="120">
        <v>1647.02</v>
      </c>
      <c r="C53" s="120">
        <v>62</v>
      </c>
      <c r="D53" s="122">
        <f t="shared" si="0"/>
        <v>3.0572472594396966E-3</v>
      </c>
      <c r="E53" s="122">
        <f t="shared" si="0"/>
        <v>-4.8154093097912869E-3</v>
      </c>
    </row>
    <row r="54" spans="1:5">
      <c r="A54" s="121">
        <v>43649</v>
      </c>
      <c r="B54" s="120">
        <v>1648.84</v>
      </c>
      <c r="C54" s="120">
        <v>61.8</v>
      </c>
      <c r="D54" s="122">
        <f t="shared" si="0"/>
        <v>1.1050260470424989E-3</v>
      </c>
      <c r="E54" s="122">
        <f t="shared" si="0"/>
        <v>-3.2258064516129492E-3</v>
      </c>
    </row>
    <row r="55" spans="1:5">
      <c r="A55" s="121">
        <v>43650</v>
      </c>
      <c r="B55" s="120">
        <v>1652.25</v>
      </c>
      <c r="C55" s="120">
        <v>62</v>
      </c>
      <c r="D55" s="122">
        <f t="shared" si="0"/>
        <v>2.0681206181315847E-3</v>
      </c>
      <c r="E55" s="122">
        <f t="shared" si="0"/>
        <v>3.2362459546926028E-3</v>
      </c>
    </row>
    <row r="56" spans="1:5">
      <c r="A56" s="121">
        <v>43651</v>
      </c>
      <c r="B56" s="120">
        <v>1634.94</v>
      </c>
      <c r="C56" s="120">
        <v>61.2</v>
      </c>
      <c r="D56" s="122">
        <f t="shared" si="0"/>
        <v>-1.0476622787108456E-2</v>
      </c>
      <c r="E56" s="122">
        <f t="shared" si="0"/>
        <v>-1.2903225806451568E-2</v>
      </c>
    </row>
    <row r="57" spans="1:5">
      <c r="A57" s="121">
        <v>43654</v>
      </c>
      <c r="B57" s="120">
        <v>1642.07</v>
      </c>
      <c r="C57" s="120">
        <v>60.9</v>
      </c>
      <c r="D57" s="122">
        <f t="shared" si="0"/>
        <v>4.3610163064087253E-3</v>
      </c>
      <c r="E57" s="122">
        <f t="shared" si="0"/>
        <v>-4.9019607843137948E-3</v>
      </c>
    </row>
    <row r="58" spans="1:5">
      <c r="A58" s="121">
        <v>43655</v>
      </c>
      <c r="B58" s="120">
        <v>1630.88</v>
      </c>
      <c r="C58" s="120">
        <v>61.1</v>
      </c>
      <c r="D58" s="122">
        <f t="shared" si="0"/>
        <v>-6.8145694154328543E-3</v>
      </c>
      <c r="E58" s="122">
        <f t="shared" si="0"/>
        <v>3.2840722495895377E-3</v>
      </c>
    </row>
    <row r="59" spans="1:5">
      <c r="A59" s="121">
        <v>43656</v>
      </c>
      <c r="B59" s="120">
        <v>1622.45</v>
      </c>
      <c r="C59" s="120">
        <v>61.5</v>
      </c>
      <c r="D59" s="122">
        <f t="shared" si="0"/>
        <v>-5.1689885215344252E-3</v>
      </c>
      <c r="E59" s="122">
        <f t="shared" si="0"/>
        <v>6.5466448445171618E-3</v>
      </c>
    </row>
    <row r="60" spans="1:5">
      <c r="A60" s="121">
        <v>43657</v>
      </c>
      <c r="B60" s="120">
        <v>1613.21</v>
      </c>
      <c r="C60" s="120">
        <v>60.9</v>
      </c>
      <c r="D60" s="122">
        <f t="shared" si="0"/>
        <v>-5.6950907578045603E-3</v>
      </c>
      <c r="E60" s="122">
        <f t="shared" si="0"/>
        <v>-9.7560975609756323E-3</v>
      </c>
    </row>
    <row r="61" spans="1:5">
      <c r="A61" s="121">
        <v>43658</v>
      </c>
      <c r="B61" s="120">
        <v>1625.62</v>
      </c>
      <c r="C61" s="120">
        <v>60.3</v>
      </c>
      <c r="D61" s="122">
        <f t="shared" si="0"/>
        <v>7.6927368414526657E-3</v>
      </c>
      <c r="E61" s="122">
        <f t="shared" si="0"/>
        <v>-9.8522167487684973E-3</v>
      </c>
    </row>
    <row r="62" spans="1:5">
      <c r="A62" s="121">
        <v>43661</v>
      </c>
      <c r="B62" s="120">
        <v>1632.91</v>
      </c>
      <c r="C62" s="120">
        <v>60.1</v>
      </c>
      <c r="D62" s="122">
        <f t="shared" si="0"/>
        <v>4.4844428587247891E-3</v>
      </c>
      <c r="E62" s="122">
        <f t="shared" si="0"/>
        <v>-3.3167495854062312E-3</v>
      </c>
    </row>
    <row r="63" spans="1:5">
      <c r="A63" s="121">
        <v>43662</v>
      </c>
      <c r="B63" s="120">
        <v>1630.57</v>
      </c>
      <c r="C63" s="120">
        <v>59.9</v>
      </c>
      <c r="D63" s="122">
        <f t="shared" si="0"/>
        <v>-1.4330244777728996E-3</v>
      </c>
      <c r="E63" s="122">
        <f t="shared" si="0"/>
        <v>-3.327787021630663E-3</v>
      </c>
    </row>
    <row r="64" spans="1:5">
      <c r="A64" s="121">
        <v>43663</v>
      </c>
      <c r="B64" s="120">
        <v>1598.06</v>
      </c>
      <c r="C64" s="120">
        <v>58.5</v>
      </c>
      <c r="D64" s="122">
        <f t="shared" si="0"/>
        <v>-1.9937813157362146E-2</v>
      </c>
      <c r="E64" s="122">
        <f t="shared" si="0"/>
        <v>-2.3372287145242046E-2</v>
      </c>
    </row>
    <row r="65" spans="1:5">
      <c r="A65" s="121">
        <v>43664</v>
      </c>
      <c r="B65" s="120">
        <v>1577.41</v>
      </c>
      <c r="C65" s="120">
        <v>58.6</v>
      </c>
      <c r="D65" s="122">
        <f t="shared" si="0"/>
        <v>-1.2921917825363168E-2</v>
      </c>
      <c r="E65" s="122">
        <f t="shared" si="0"/>
        <v>1.7094017094017337E-3</v>
      </c>
    </row>
    <row r="66" spans="1:5">
      <c r="A66" s="121">
        <v>43665</v>
      </c>
      <c r="B66" s="120">
        <v>1605.42</v>
      </c>
      <c r="C66" s="120">
        <v>58.1</v>
      </c>
      <c r="D66" s="122">
        <f t="shared" si="0"/>
        <v>1.7756956022847572E-2</v>
      </c>
      <c r="E66" s="122">
        <f t="shared" si="0"/>
        <v>-8.5324232081911266E-3</v>
      </c>
    </row>
    <row r="67" spans="1:5">
      <c r="A67" s="121">
        <v>43668</v>
      </c>
      <c r="B67" s="120">
        <v>1600.88</v>
      </c>
      <c r="C67" s="120">
        <v>59.8</v>
      </c>
      <c r="D67" s="122">
        <f t="shared" si="0"/>
        <v>-2.8279204195786546E-3</v>
      </c>
      <c r="E67" s="122">
        <f t="shared" si="0"/>
        <v>2.9259896729776174E-2</v>
      </c>
    </row>
    <row r="68" spans="1:5">
      <c r="A68" s="121">
        <v>43669</v>
      </c>
      <c r="B68" s="120">
        <v>1624.77</v>
      </c>
      <c r="C68" s="120">
        <v>59.3</v>
      </c>
      <c r="D68" s="122">
        <f t="shared" ref="D68:E131" si="1">+(B68-B67)/B67</f>
        <v>1.4923042326720223E-2</v>
      </c>
      <c r="E68" s="122">
        <f t="shared" si="1"/>
        <v>-8.3612040133779261E-3</v>
      </c>
    </row>
    <row r="69" spans="1:5">
      <c r="A69" s="121">
        <v>43670</v>
      </c>
      <c r="B69" s="120">
        <v>1613.06</v>
      </c>
      <c r="C69" s="120">
        <v>58.1</v>
      </c>
      <c r="D69" s="122">
        <f t="shared" si="1"/>
        <v>-7.2071739384651588E-3</v>
      </c>
      <c r="E69" s="122">
        <f t="shared" si="1"/>
        <v>-2.0236087689713252E-2</v>
      </c>
    </row>
    <row r="70" spans="1:5">
      <c r="A70" s="121">
        <v>43671</v>
      </c>
      <c r="B70" s="120">
        <v>1607.2</v>
      </c>
      <c r="C70" s="120">
        <v>59.2</v>
      </c>
      <c r="D70" s="122">
        <f t="shared" si="1"/>
        <v>-3.6328468872824943E-3</v>
      </c>
      <c r="E70" s="122">
        <f t="shared" si="1"/>
        <v>1.8932874354561126E-2</v>
      </c>
    </row>
    <row r="71" spans="1:5">
      <c r="A71" s="121">
        <v>43672</v>
      </c>
      <c r="B71" s="120">
        <v>1610.64</v>
      </c>
      <c r="C71" s="120">
        <v>58.9</v>
      </c>
      <c r="D71" s="122">
        <f t="shared" si="1"/>
        <v>2.1403683424589689E-3</v>
      </c>
      <c r="E71" s="122">
        <f t="shared" si="1"/>
        <v>-5.067567567567639E-3</v>
      </c>
    </row>
    <row r="72" spans="1:5">
      <c r="A72" s="121">
        <v>43675</v>
      </c>
      <c r="B72" s="120">
        <v>1614.3</v>
      </c>
      <c r="C72" s="120">
        <v>59.1</v>
      </c>
      <c r="D72" s="122">
        <f t="shared" si="1"/>
        <v>2.2723886157054677E-3</v>
      </c>
      <c r="E72" s="122">
        <f t="shared" si="1"/>
        <v>3.3955857385399467E-3</v>
      </c>
    </row>
    <row r="73" spans="1:5">
      <c r="A73" s="121">
        <v>43676</v>
      </c>
      <c r="B73" s="120">
        <v>1600.26</v>
      </c>
      <c r="C73" s="120">
        <v>60</v>
      </c>
      <c r="D73" s="122">
        <f t="shared" si="1"/>
        <v>-8.6972681657684226E-3</v>
      </c>
      <c r="E73" s="122">
        <f t="shared" si="1"/>
        <v>1.5228426395939063E-2</v>
      </c>
    </row>
    <row r="74" spans="1:5">
      <c r="A74" s="121">
        <v>43677</v>
      </c>
      <c r="B74" s="120">
        <v>1599.78</v>
      </c>
      <c r="C74" s="120">
        <v>59.5</v>
      </c>
      <c r="D74" s="122">
        <f t="shared" si="1"/>
        <v>-2.9995125792059928E-4</v>
      </c>
      <c r="E74" s="122">
        <f t="shared" si="1"/>
        <v>-8.3333333333333332E-3</v>
      </c>
    </row>
    <row r="75" spans="1:5">
      <c r="A75" s="121">
        <v>43678</v>
      </c>
      <c r="B75" s="120">
        <v>1612.91</v>
      </c>
      <c r="C75" s="120">
        <v>59.8</v>
      </c>
      <c r="D75" s="122">
        <f t="shared" si="1"/>
        <v>8.2073785145458187E-3</v>
      </c>
      <c r="E75" s="122">
        <f t="shared" si="1"/>
        <v>5.0420168067226417E-3</v>
      </c>
    </row>
    <row r="76" spans="1:5">
      <c r="A76" s="121">
        <v>43679</v>
      </c>
      <c r="B76" s="120">
        <v>1568.7</v>
      </c>
      <c r="C76" s="120">
        <v>58.2</v>
      </c>
      <c r="D76" s="122">
        <f t="shared" si="1"/>
        <v>-2.7410084877643535E-2</v>
      </c>
      <c r="E76" s="122">
        <f t="shared" si="1"/>
        <v>-2.675585284280927E-2</v>
      </c>
    </row>
    <row r="77" spans="1:5">
      <c r="A77" s="121">
        <v>43682</v>
      </c>
      <c r="B77" s="120">
        <v>1535.1</v>
      </c>
      <c r="C77" s="120">
        <v>59</v>
      </c>
      <c r="D77" s="122">
        <f t="shared" si="1"/>
        <v>-2.1419009370816686E-2</v>
      </c>
      <c r="E77" s="122">
        <f t="shared" si="1"/>
        <v>1.3745704467353903E-2</v>
      </c>
    </row>
    <row r="78" spans="1:5">
      <c r="A78" s="121">
        <v>43683</v>
      </c>
      <c r="B78" s="120">
        <v>1523.03</v>
      </c>
      <c r="C78" s="120">
        <v>59</v>
      </c>
      <c r="D78" s="122">
        <f t="shared" si="1"/>
        <v>-7.8626799557031703E-3</v>
      </c>
      <c r="E78" s="122">
        <f t="shared" si="1"/>
        <v>0</v>
      </c>
    </row>
    <row r="79" spans="1:5">
      <c r="A79" s="121">
        <v>43684</v>
      </c>
      <c r="B79" s="120">
        <v>1528.19</v>
      </c>
      <c r="C79" s="120">
        <v>59.5</v>
      </c>
      <c r="D79" s="122">
        <f t="shared" si="1"/>
        <v>3.3879831651379695E-3</v>
      </c>
      <c r="E79" s="122">
        <f t="shared" si="1"/>
        <v>8.4745762711864406E-3</v>
      </c>
    </row>
    <row r="80" spans="1:5">
      <c r="A80" s="121">
        <v>43685</v>
      </c>
      <c r="B80" s="120">
        <v>1550.62</v>
      </c>
      <c r="C80" s="120">
        <v>58.2</v>
      </c>
      <c r="D80" s="122">
        <f t="shared" si="1"/>
        <v>1.4677494290631293E-2</v>
      </c>
      <c r="E80" s="122">
        <f t="shared" si="1"/>
        <v>-2.1848739495798273E-2</v>
      </c>
    </row>
    <row r="81" spans="1:5">
      <c r="A81" s="121">
        <v>43686</v>
      </c>
      <c r="B81" s="120">
        <v>1531.52</v>
      </c>
      <c r="C81" s="120">
        <v>58.1</v>
      </c>
      <c r="D81" s="122">
        <f t="shared" si="1"/>
        <v>-1.2317653583727741E-2</v>
      </c>
      <c r="E81" s="122">
        <f t="shared" si="1"/>
        <v>-1.7182130584192682E-3</v>
      </c>
    </row>
    <row r="82" spans="1:5">
      <c r="A82" s="121">
        <v>43689</v>
      </c>
      <c r="B82" s="120">
        <v>1533.06</v>
      </c>
      <c r="C82" s="120">
        <v>57.6</v>
      </c>
      <c r="D82" s="122">
        <f t="shared" si="1"/>
        <v>1.0055369828666709E-3</v>
      </c>
      <c r="E82" s="122">
        <f t="shared" si="1"/>
        <v>-8.6058519793459545E-3</v>
      </c>
    </row>
    <row r="83" spans="1:5">
      <c r="A83" s="121">
        <v>43690</v>
      </c>
      <c r="B83" s="120">
        <v>1538.53</v>
      </c>
      <c r="C83" s="120">
        <v>55.6</v>
      </c>
      <c r="D83" s="122">
        <f t="shared" si="1"/>
        <v>3.5680273440048186E-3</v>
      </c>
      <c r="E83" s="122">
        <f t="shared" si="1"/>
        <v>-3.4722222222222224E-2</v>
      </c>
    </row>
    <row r="84" spans="1:5">
      <c r="A84" s="121">
        <v>43691</v>
      </c>
      <c r="B84" s="120">
        <v>1500.06</v>
      </c>
      <c r="C84" s="120">
        <v>55.7</v>
      </c>
      <c r="D84" s="122">
        <f t="shared" si="1"/>
        <v>-2.5004387304764956E-2</v>
      </c>
      <c r="E84" s="122">
        <f t="shared" si="1"/>
        <v>1.7985611510791622E-3</v>
      </c>
    </row>
    <row r="85" spans="1:5">
      <c r="A85" s="121">
        <v>43692</v>
      </c>
      <c r="B85" s="120">
        <v>1495.71</v>
      </c>
      <c r="C85" s="120">
        <v>58</v>
      </c>
      <c r="D85" s="122">
        <f t="shared" si="1"/>
        <v>-2.899884004639754E-3</v>
      </c>
      <c r="E85" s="122">
        <f t="shared" si="1"/>
        <v>4.1292639138240522E-2</v>
      </c>
    </row>
    <row r="86" spans="1:5">
      <c r="A86" s="121">
        <v>43693</v>
      </c>
      <c r="B86" s="120">
        <v>1519.41</v>
      </c>
      <c r="C86" s="120">
        <v>57</v>
      </c>
      <c r="D86" s="122">
        <f t="shared" si="1"/>
        <v>1.584531760835994E-2</v>
      </c>
      <c r="E86" s="122">
        <f t="shared" si="1"/>
        <v>-1.7241379310344827E-2</v>
      </c>
    </row>
    <row r="87" spans="1:5">
      <c r="A87" s="121">
        <v>43696</v>
      </c>
      <c r="B87" s="120">
        <v>1538.97</v>
      </c>
      <c r="C87" s="120">
        <v>57.7</v>
      </c>
      <c r="D87" s="122">
        <f t="shared" si="1"/>
        <v>1.2873417971449407E-2</v>
      </c>
      <c r="E87" s="122">
        <f t="shared" si="1"/>
        <v>1.2280701754386015E-2</v>
      </c>
    </row>
    <row r="88" spans="1:5">
      <c r="A88" s="121">
        <v>43697</v>
      </c>
      <c r="B88" s="120">
        <v>1534.34</v>
      </c>
      <c r="C88" s="120">
        <v>57.5</v>
      </c>
      <c r="D88" s="122">
        <f t="shared" si="1"/>
        <v>-3.0085056888698994E-3</v>
      </c>
      <c r="E88" s="122">
        <f t="shared" si="1"/>
        <v>-3.4662045060659071E-3</v>
      </c>
    </row>
    <row r="89" spans="1:5">
      <c r="A89" s="121">
        <v>43698</v>
      </c>
      <c r="B89" s="120">
        <v>1543.47</v>
      </c>
      <c r="C89" s="120">
        <v>55.8</v>
      </c>
      <c r="D89" s="122">
        <f t="shared" si="1"/>
        <v>5.950441232060762E-3</v>
      </c>
      <c r="E89" s="122">
        <f t="shared" si="1"/>
        <v>-2.9565217391304396E-2</v>
      </c>
    </row>
    <row r="90" spans="1:5">
      <c r="A90" s="121">
        <v>43699</v>
      </c>
      <c r="B90" s="120">
        <v>1535.51</v>
      </c>
      <c r="C90" s="120">
        <v>56</v>
      </c>
      <c r="D90" s="122">
        <f t="shared" si="1"/>
        <v>-5.1572107005643363E-3</v>
      </c>
      <c r="E90" s="122">
        <f t="shared" si="1"/>
        <v>3.5842293906810548E-3</v>
      </c>
    </row>
    <row r="91" spans="1:5">
      <c r="A91" s="121">
        <v>43700</v>
      </c>
      <c r="B91" s="120">
        <v>1522.85</v>
      </c>
      <c r="C91" s="120">
        <v>54.1</v>
      </c>
      <c r="D91" s="122">
        <f t="shared" si="1"/>
        <v>-8.2448176827243595E-3</v>
      </c>
      <c r="E91" s="122">
        <f t="shared" si="1"/>
        <v>-3.3928571428571405E-2</v>
      </c>
    </row>
    <row r="92" spans="1:5">
      <c r="A92" s="121">
        <v>43703</v>
      </c>
      <c r="B92" s="120">
        <v>1520.85</v>
      </c>
      <c r="C92" s="120">
        <v>54.8</v>
      </c>
      <c r="D92" s="122">
        <f t="shared" si="1"/>
        <v>-1.3133269855862364E-3</v>
      </c>
      <c r="E92" s="122">
        <f t="shared" si="1"/>
        <v>1.2939001848428756E-2</v>
      </c>
    </row>
    <row r="93" spans="1:5">
      <c r="A93" s="121">
        <v>43704</v>
      </c>
      <c r="B93" s="120">
        <v>1530.81</v>
      </c>
      <c r="C93" s="120">
        <v>53.7</v>
      </c>
      <c r="D93" s="122">
        <f t="shared" si="1"/>
        <v>6.5489693263635707E-3</v>
      </c>
      <c r="E93" s="122">
        <f t="shared" si="1"/>
        <v>-2.0072992700729823E-2</v>
      </c>
    </row>
    <row r="94" spans="1:5">
      <c r="A94" s="121">
        <v>43705</v>
      </c>
      <c r="B94" s="120">
        <v>1529.13</v>
      </c>
      <c r="C94" s="120">
        <v>53.7</v>
      </c>
      <c r="D94" s="122">
        <f t="shared" si="1"/>
        <v>-1.0974582083993678E-3</v>
      </c>
      <c r="E94" s="122">
        <f t="shared" si="1"/>
        <v>0</v>
      </c>
    </row>
    <row r="95" spans="1:5">
      <c r="A95" s="121">
        <v>43706</v>
      </c>
      <c r="B95" s="120">
        <v>1558.74</v>
      </c>
      <c r="C95" s="120">
        <v>53.8</v>
      </c>
      <c r="D95" s="122">
        <f t="shared" si="1"/>
        <v>1.9363952051166283E-2</v>
      </c>
      <c r="E95" s="122">
        <f t="shared" si="1"/>
        <v>1.8621973929235439E-3</v>
      </c>
    </row>
    <row r="96" spans="1:5">
      <c r="A96" s="121">
        <v>43707</v>
      </c>
      <c r="B96" s="120">
        <v>1576.98</v>
      </c>
      <c r="C96" s="120">
        <v>53.8</v>
      </c>
      <c r="D96" s="122">
        <f t="shared" si="1"/>
        <v>1.1701759113129841E-2</v>
      </c>
      <c r="E96" s="122">
        <f t="shared" si="1"/>
        <v>0</v>
      </c>
    </row>
    <row r="97" spans="1:5">
      <c r="A97" s="121">
        <v>43710</v>
      </c>
      <c r="B97" s="120">
        <v>1570.19</v>
      </c>
      <c r="C97" s="120">
        <v>54</v>
      </c>
      <c r="D97" s="122">
        <f t="shared" si="1"/>
        <v>-4.3056982333320422E-3</v>
      </c>
      <c r="E97" s="122">
        <f t="shared" si="1"/>
        <v>3.717472118959161E-3</v>
      </c>
    </row>
    <row r="98" spans="1:5">
      <c r="A98" s="121">
        <v>43711</v>
      </c>
      <c r="B98" s="120">
        <v>1568.66</v>
      </c>
      <c r="C98" s="120">
        <v>52.7</v>
      </c>
      <c r="D98" s="122">
        <f t="shared" si="1"/>
        <v>-9.7440437144547649E-4</v>
      </c>
      <c r="E98" s="122">
        <f t="shared" si="1"/>
        <v>-2.4074074074074022E-2</v>
      </c>
    </row>
    <row r="99" spans="1:5">
      <c r="A99" s="121">
        <v>43712</v>
      </c>
      <c r="B99" s="120">
        <v>1581.28</v>
      </c>
      <c r="C99" s="120">
        <v>50.9</v>
      </c>
      <c r="D99" s="122">
        <f t="shared" si="1"/>
        <v>8.0450830645263406E-3</v>
      </c>
      <c r="E99" s="122">
        <f t="shared" si="1"/>
        <v>-3.4155597722960229E-2</v>
      </c>
    </row>
    <row r="100" spans="1:5">
      <c r="A100" s="121">
        <v>43713</v>
      </c>
      <c r="B100" s="120">
        <v>1597.34</v>
      </c>
      <c r="C100" s="120">
        <v>52.2</v>
      </c>
      <c r="D100" s="122">
        <f t="shared" si="1"/>
        <v>1.0156329049883605E-2</v>
      </c>
      <c r="E100" s="122">
        <f t="shared" si="1"/>
        <v>2.5540275049115997E-2</v>
      </c>
    </row>
    <row r="101" spans="1:5">
      <c r="A101" s="121">
        <v>43714</v>
      </c>
      <c r="B101" s="120">
        <v>1601.95</v>
      </c>
      <c r="C101" s="120">
        <v>52.4</v>
      </c>
      <c r="D101" s="122">
        <f t="shared" si="1"/>
        <v>2.8860480548913367E-3</v>
      </c>
      <c r="E101" s="122">
        <f t="shared" si="1"/>
        <v>3.8314176245209911E-3</v>
      </c>
    </row>
    <row r="102" spans="1:5">
      <c r="A102" s="121">
        <v>43717</v>
      </c>
      <c r="B102" s="120">
        <v>1610.7</v>
      </c>
      <c r="C102" s="120">
        <v>52.2</v>
      </c>
      <c r="D102" s="122">
        <f t="shared" si="1"/>
        <v>5.462093074065982E-3</v>
      </c>
      <c r="E102" s="122">
        <f t="shared" si="1"/>
        <v>-3.8167938931296897E-3</v>
      </c>
    </row>
    <row r="103" spans="1:5">
      <c r="A103" s="121">
        <v>43718</v>
      </c>
      <c r="B103" s="120">
        <v>1624.98</v>
      </c>
      <c r="C103" s="120">
        <v>54.6</v>
      </c>
      <c r="D103" s="122">
        <f t="shared" si="1"/>
        <v>8.8657105606257981E-3</v>
      </c>
      <c r="E103" s="122">
        <f t="shared" si="1"/>
        <v>4.5977011494252845E-2</v>
      </c>
    </row>
    <row r="104" spans="1:5">
      <c r="A104" s="121">
        <v>43719</v>
      </c>
      <c r="B104" s="120">
        <v>1637.62</v>
      </c>
      <c r="C104" s="120">
        <v>54.1</v>
      </c>
      <c r="D104" s="122">
        <f t="shared" si="1"/>
        <v>7.7785572745509932E-3</v>
      </c>
      <c r="E104" s="122">
        <f t="shared" si="1"/>
        <v>-9.1575091575091579E-3</v>
      </c>
    </row>
    <row r="105" spans="1:5">
      <c r="A105" s="121">
        <v>43720</v>
      </c>
      <c r="B105" s="120">
        <v>1651.45</v>
      </c>
      <c r="C105" s="120">
        <v>53.4</v>
      </c>
      <c r="D105" s="122">
        <f t="shared" si="1"/>
        <v>8.4451826431041124E-3</v>
      </c>
      <c r="E105" s="122">
        <f t="shared" si="1"/>
        <v>-1.2939001848428888E-2</v>
      </c>
    </row>
    <row r="106" spans="1:5">
      <c r="A106" s="121">
        <v>43721</v>
      </c>
      <c r="B106" s="120">
        <v>1665.35</v>
      </c>
      <c r="C106" s="120">
        <v>53.3</v>
      </c>
      <c r="D106" s="122">
        <f t="shared" si="1"/>
        <v>8.4168458021737641E-3</v>
      </c>
      <c r="E106" s="122">
        <f t="shared" si="1"/>
        <v>-1.8726591760299892E-3</v>
      </c>
    </row>
    <row r="107" spans="1:5">
      <c r="A107" s="121">
        <v>43724</v>
      </c>
      <c r="B107" s="120">
        <v>1655.01</v>
      </c>
      <c r="C107" s="120">
        <v>53.4</v>
      </c>
      <c r="D107" s="122">
        <f t="shared" si="1"/>
        <v>-6.2089050349775831E-3</v>
      </c>
      <c r="E107" s="122">
        <f t="shared" si="1"/>
        <v>1.8761726078799516E-3</v>
      </c>
    </row>
    <row r="108" spans="1:5">
      <c r="A108" s="121">
        <v>43725</v>
      </c>
      <c r="B108" s="120">
        <v>1649.33</v>
      </c>
      <c r="C108" s="120">
        <v>53.7</v>
      </c>
      <c r="D108" s="122">
        <f t="shared" si="1"/>
        <v>-3.4320034320034706E-3</v>
      </c>
      <c r="E108" s="122">
        <f t="shared" si="1"/>
        <v>5.6179775280899673E-3</v>
      </c>
    </row>
    <row r="109" spans="1:5">
      <c r="A109" s="121">
        <v>43726</v>
      </c>
      <c r="B109" s="120">
        <v>1655.11</v>
      </c>
      <c r="C109" s="120">
        <v>54.4</v>
      </c>
      <c r="D109" s="122">
        <f t="shared" si="1"/>
        <v>3.5044533234707262E-3</v>
      </c>
      <c r="E109" s="122">
        <f t="shared" si="1"/>
        <v>1.303538175046547E-2</v>
      </c>
    </row>
    <row r="110" spans="1:5">
      <c r="A110" s="121">
        <v>43727</v>
      </c>
      <c r="B110" s="120">
        <v>1664.64</v>
      </c>
      <c r="C110" s="120">
        <v>54.2</v>
      </c>
      <c r="D110" s="122">
        <f t="shared" si="1"/>
        <v>5.7579254551058242E-3</v>
      </c>
      <c r="E110" s="122">
        <f t="shared" si="1"/>
        <v>-3.676470588235216E-3</v>
      </c>
    </row>
    <row r="111" spans="1:5">
      <c r="A111" s="121">
        <v>43728</v>
      </c>
      <c r="B111" s="120">
        <v>1666.89</v>
      </c>
      <c r="C111" s="120">
        <v>53.5</v>
      </c>
      <c r="D111" s="122">
        <f t="shared" si="1"/>
        <v>1.3516435986159168E-3</v>
      </c>
      <c r="E111" s="122">
        <f t="shared" si="1"/>
        <v>-1.2915129151291565E-2</v>
      </c>
    </row>
    <row r="112" spans="1:5">
      <c r="A112" s="121">
        <v>43731</v>
      </c>
      <c r="B112" s="120">
        <v>1637.66</v>
      </c>
      <c r="C112" s="120">
        <v>52.4</v>
      </c>
      <c r="D112" s="122">
        <f t="shared" si="1"/>
        <v>-1.7535650222870146E-2</v>
      </c>
      <c r="E112" s="122">
        <f t="shared" si="1"/>
        <v>-2.056074766355143E-2</v>
      </c>
    </row>
    <row r="113" spans="1:5">
      <c r="A113" s="121">
        <v>43732</v>
      </c>
      <c r="B113" s="120">
        <v>1633.09</v>
      </c>
      <c r="C113" s="120">
        <v>51.8</v>
      </c>
      <c r="D113" s="122">
        <f t="shared" si="1"/>
        <v>-2.7905670285652477E-3</v>
      </c>
      <c r="E113" s="122">
        <f t="shared" si="1"/>
        <v>-1.1450381679389341E-2</v>
      </c>
    </row>
    <row r="114" spans="1:5">
      <c r="A114" s="121">
        <v>43733</v>
      </c>
      <c r="B114" s="120">
        <v>1620.67</v>
      </c>
      <c r="C114" s="120">
        <v>52.7</v>
      </c>
      <c r="D114" s="122">
        <f t="shared" si="1"/>
        <v>-7.6052146544280143E-3</v>
      </c>
      <c r="E114" s="122">
        <f t="shared" si="1"/>
        <v>1.7374517374517486E-2</v>
      </c>
    </row>
    <row r="115" spans="1:5">
      <c r="A115" s="121">
        <v>43734</v>
      </c>
      <c r="B115" s="120">
        <v>1631.61</v>
      </c>
      <c r="C115" s="120">
        <v>53.4</v>
      </c>
      <c r="D115" s="122">
        <f t="shared" si="1"/>
        <v>6.7502946312326551E-3</v>
      </c>
      <c r="E115" s="122">
        <f t="shared" si="1"/>
        <v>1.3282732447817755E-2</v>
      </c>
    </row>
    <row r="116" spans="1:5">
      <c r="A116" s="121">
        <v>43735</v>
      </c>
      <c r="B116" s="120">
        <v>1646.6</v>
      </c>
      <c r="C116" s="120">
        <v>53.3</v>
      </c>
      <c r="D116" s="122">
        <f t="shared" si="1"/>
        <v>9.187244500830475E-3</v>
      </c>
      <c r="E116" s="122">
        <f t="shared" si="1"/>
        <v>-1.8726591760299892E-3</v>
      </c>
    </row>
    <row r="117" spans="1:5">
      <c r="A117" s="121">
        <v>43738</v>
      </c>
      <c r="B117" s="120">
        <v>1647.67</v>
      </c>
      <c r="C117" s="120">
        <v>53.1</v>
      </c>
      <c r="D117" s="122">
        <f t="shared" si="1"/>
        <v>6.4982387950939132E-4</v>
      </c>
      <c r="E117" s="122">
        <f t="shared" si="1"/>
        <v>-3.7523452157597701E-3</v>
      </c>
    </row>
    <row r="118" spans="1:5">
      <c r="A118" s="121">
        <v>43739</v>
      </c>
      <c r="B118" s="120">
        <v>1635.64</v>
      </c>
      <c r="C118" s="120">
        <v>52.3</v>
      </c>
      <c r="D118" s="122">
        <f t="shared" si="1"/>
        <v>-7.3012192975534978E-3</v>
      </c>
      <c r="E118" s="122">
        <f t="shared" si="1"/>
        <v>-1.5065913370998196E-2</v>
      </c>
    </row>
    <row r="119" spans="1:5">
      <c r="A119" s="121">
        <v>43740</v>
      </c>
      <c r="B119" s="120">
        <v>1593.32</v>
      </c>
      <c r="C119" s="120">
        <v>51.9</v>
      </c>
      <c r="D119" s="122">
        <f t="shared" si="1"/>
        <v>-2.5873664131471571E-2</v>
      </c>
      <c r="E119" s="122">
        <f t="shared" si="1"/>
        <v>-7.6481835564053266E-3</v>
      </c>
    </row>
    <row r="120" spans="1:5">
      <c r="A120" s="121">
        <v>43741</v>
      </c>
      <c r="B120" s="120">
        <v>1588.41</v>
      </c>
      <c r="C120" s="120">
        <v>51.9</v>
      </c>
      <c r="D120" s="122">
        <f t="shared" si="1"/>
        <v>-3.0816157457383667E-3</v>
      </c>
      <c r="E120" s="122">
        <f t="shared" si="1"/>
        <v>0</v>
      </c>
    </row>
    <row r="121" spans="1:5">
      <c r="A121" s="121">
        <v>43742</v>
      </c>
      <c r="B121" s="120">
        <v>1593.98</v>
      </c>
      <c r="C121" s="120">
        <v>51.9</v>
      </c>
      <c r="D121" s="122">
        <f t="shared" si="1"/>
        <v>3.5066513053934037E-3</v>
      </c>
      <c r="E121" s="122">
        <f t="shared" si="1"/>
        <v>0</v>
      </c>
    </row>
    <row r="122" spans="1:5">
      <c r="A122" s="121">
        <v>43745</v>
      </c>
      <c r="B122" s="120">
        <v>1617.99</v>
      </c>
      <c r="C122" s="120">
        <v>51.9</v>
      </c>
      <c r="D122" s="122">
        <f t="shared" si="1"/>
        <v>1.5062924252500026E-2</v>
      </c>
      <c r="E122" s="122">
        <f t="shared" si="1"/>
        <v>0</v>
      </c>
    </row>
    <row r="123" spans="1:5">
      <c r="A123" s="121">
        <v>43746</v>
      </c>
      <c r="B123" s="120">
        <v>1605.69</v>
      </c>
      <c r="C123" s="120">
        <v>51.7</v>
      </c>
      <c r="D123" s="122">
        <f t="shared" si="1"/>
        <v>-7.6020247343926445E-3</v>
      </c>
      <c r="E123" s="122">
        <f t="shared" si="1"/>
        <v>-3.8535645472060837E-3</v>
      </c>
    </row>
    <row r="124" spans="1:5">
      <c r="A124" s="121">
        <v>43747</v>
      </c>
      <c r="B124" s="120">
        <v>1620</v>
      </c>
      <c r="C124" s="120">
        <v>52.2</v>
      </c>
      <c r="D124" s="122">
        <f t="shared" si="1"/>
        <v>8.91205649907513E-3</v>
      </c>
      <c r="E124" s="122">
        <f t="shared" si="1"/>
        <v>9.6711798839458404E-3</v>
      </c>
    </row>
    <row r="125" spans="1:5">
      <c r="A125" s="121">
        <v>43748</v>
      </c>
      <c r="B125" s="120">
        <v>1630.03</v>
      </c>
      <c r="C125" s="120">
        <v>51.8</v>
      </c>
      <c r="D125" s="122">
        <f t="shared" si="1"/>
        <v>6.1913580246913411E-3</v>
      </c>
      <c r="E125" s="122">
        <f t="shared" si="1"/>
        <v>-7.6628352490422545E-3</v>
      </c>
    </row>
    <row r="126" spans="1:5">
      <c r="A126" s="121">
        <v>43749</v>
      </c>
      <c r="B126" s="120">
        <v>1653.28</v>
      </c>
      <c r="C126" s="120">
        <v>51.3</v>
      </c>
      <c r="D126" s="122">
        <f t="shared" si="1"/>
        <v>1.4263541161819108E-2</v>
      </c>
      <c r="E126" s="122">
        <f t="shared" si="1"/>
        <v>-9.6525096525096523E-3</v>
      </c>
    </row>
    <row r="127" spans="1:5">
      <c r="A127" s="121">
        <v>43752</v>
      </c>
      <c r="B127" s="120">
        <v>1652.58</v>
      </c>
      <c r="C127" s="120">
        <v>51.5</v>
      </c>
      <c r="D127" s="122">
        <f t="shared" si="1"/>
        <v>-4.2340075486308761E-4</v>
      </c>
      <c r="E127" s="122">
        <f t="shared" si="1"/>
        <v>3.8986354775829017E-3</v>
      </c>
    </row>
    <row r="128" spans="1:5">
      <c r="A128" s="121">
        <v>43753</v>
      </c>
      <c r="B128" s="120">
        <v>1670.21</v>
      </c>
      <c r="C128" s="120">
        <v>51.9</v>
      </c>
      <c r="D128" s="122">
        <f t="shared" si="1"/>
        <v>1.0668167350446036E-2</v>
      </c>
      <c r="E128" s="122">
        <f t="shared" si="1"/>
        <v>7.7669902912621087E-3</v>
      </c>
    </row>
    <row r="129" spans="1:5">
      <c r="A129" s="121">
        <v>43754</v>
      </c>
      <c r="B129" s="120">
        <v>1677.19</v>
      </c>
      <c r="C129" s="120">
        <v>52</v>
      </c>
      <c r="D129" s="122">
        <f t="shared" si="1"/>
        <v>4.1791152010825098E-3</v>
      </c>
      <c r="E129" s="122">
        <f t="shared" si="1"/>
        <v>1.9267822736031104E-3</v>
      </c>
    </row>
    <row r="130" spans="1:5">
      <c r="A130" s="121">
        <v>43755</v>
      </c>
      <c r="B130" s="120">
        <v>1682.87</v>
      </c>
      <c r="C130" s="120">
        <v>52.6</v>
      </c>
      <c r="D130" s="122">
        <f t="shared" si="1"/>
        <v>3.3866169008876968E-3</v>
      </c>
      <c r="E130" s="122">
        <f t="shared" si="1"/>
        <v>1.1538461538461565E-2</v>
      </c>
    </row>
    <row r="131" spans="1:5">
      <c r="A131" s="121">
        <v>43756</v>
      </c>
      <c r="B131" s="120">
        <v>1697.91</v>
      </c>
      <c r="C131" s="120">
        <v>53.3</v>
      </c>
      <c r="D131" s="122">
        <f t="shared" si="1"/>
        <v>8.9371133836839405E-3</v>
      </c>
      <c r="E131" s="122">
        <f t="shared" si="1"/>
        <v>1.3307984790874442E-2</v>
      </c>
    </row>
    <row r="132" spans="1:5">
      <c r="A132" s="121">
        <v>43759</v>
      </c>
      <c r="B132" s="120">
        <v>1724.36</v>
      </c>
      <c r="C132" s="120">
        <v>54.2</v>
      </c>
      <c r="D132" s="122">
        <f t="shared" ref="D132:E195" si="2">+(B132-B131)/B131</f>
        <v>1.5577975275485637E-2</v>
      </c>
      <c r="E132" s="122">
        <f t="shared" si="2"/>
        <v>1.6885553470919433E-2</v>
      </c>
    </row>
    <row r="133" spans="1:5">
      <c r="A133" s="121">
        <v>43760</v>
      </c>
      <c r="B133" s="120">
        <v>1728.22</v>
      </c>
      <c r="C133" s="120">
        <v>53.9</v>
      </c>
      <c r="D133" s="122">
        <f t="shared" si="2"/>
        <v>2.2385116796957293E-3</v>
      </c>
      <c r="E133" s="122">
        <f t="shared" si="2"/>
        <v>-5.5350553505535841E-3</v>
      </c>
    </row>
    <row r="134" spans="1:5">
      <c r="A134" s="121">
        <v>43761</v>
      </c>
      <c r="B134" s="120">
        <v>1725.87</v>
      </c>
      <c r="C134" s="120">
        <v>53.5</v>
      </c>
      <c r="D134" s="122">
        <f t="shared" si="2"/>
        <v>-1.3597805834906068E-3</v>
      </c>
      <c r="E134" s="122">
        <f t="shared" si="2"/>
        <v>-7.4211502782931095E-3</v>
      </c>
    </row>
    <row r="135" spans="1:5">
      <c r="A135" s="121">
        <v>43762</v>
      </c>
      <c r="B135" s="120">
        <v>1736.98</v>
      </c>
      <c r="C135" s="120">
        <v>59.1</v>
      </c>
      <c r="D135" s="122">
        <f t="shared" si="2"/>
        <v>6.4373330552128074E-3</v>
      </c>
      <c r="E135" s="122">
        <f t="shared" si="2"/>
        <v>0.1046728971962617</v>
      </c>
    </row>
    <row r="136" spans="1:5">
      <c r="A136" s="121">
        <v>43763</v>
      </c>
      <c r="B136" s="120">
        <v>1747.3</v>
      </c>
      <c r="C136" s="120">
        <v>60.3</v>
      </c>
      <c r="D136" s="122">
        <f t="shared" si="2"/>
        <v>5.9413464749161976E-3</v>
      </c>
      <c r="E136" s="122">
        <f t="shared" si="2"/>
        <v>2.0304568527918711E-2</v>
      </c>
    </row>
    <row r="137" spans="1:5">
      <c r="A137" s="121">
        <v>43766</v>
      </c>
      <c r="B137" s="120">
        <v>1760.31</v>
      </c>
      <c r="C137" s="120">
        <v>61</v>
      </c>
      <c r="D137" s="122">
        <f t="shared" si="2"/>
        <v>7.4457734790820069E-3</v>
      </c>
      <c r="E137" s="122">
        <f t="shared" si="2"/>
        <v>1.1608623548922104E-2</v>
      </c>
    </row>
    <row r="138" spans="1:5">
      <c r="A138" s="121">
        <v>43767</v>
      </c>
      <c r="B138" s="120">
        <v>1742.32</v>
      </c>
      <c r="C138" s="120">
        <v>58.8</v>
      </c>
      <c r="D138" s="122">
        <f t="shared" si="2"/>
        <v>-1.021979083229659E-2</v>
      </c>
      <c r="E138" s="122">
        <f t="shared" si="2"/>
        <v>-3.6065573770491847E-2</v>
      </c>
    </row>
    <row r="139" spans="1:5">
      <c r="A139" s="121">
        <v>43768</v>
      </c>
      <c r="B139" s="120">
        <v>1746.81</v>
      </c>
      <c r="C139" s="120">
        <v>57.2</v>
      </c>
      <c r="D139" s="122">
        <f t="shared" si="2"/>
        <v>2.5770237384636629E-3</v>
      </c>
      <c r="E139" s="122">
        <f t="shared" si="2"/>
        <v>-2.7210884353741402E-2</v>
      </c>
    </row>
    <row r="140" spans="1:5">
      <c r="A140" s="121">
        <v>43769</v>
      </c>
      <c r="B140" s="120">
        <v>1733.68</v>
      </c>
      <c r="C140" s="120">
        <v>59.8</v>
      </c>
      <c r="D140" s="122">
        <f t="shared" si="2"/>
        <v>-7.5165587556745624E-3</v>
      </c>
      <c r="E140" s="122">
        <f t="shared" si="2"/>
        <v>4.5454545454545352E-2</v>
      </c>
    </row>
    <row r="141" spans="1:5">
      <c r="A141" s="121">
        <v>43770</v>
      </c>
      <c r="B141" s="120">
        <v>1737.51</v>
      </c>
      <c r="C141" s="120">
        <v>59</v>
      </c>
      <c r="D141" s="122">
        <f t="shared" si="2"/>
        <v>2.2091735499053613E-3</v>
      </c>
      <c r="E141" s="122">
        <f t="shared" si="2"/>
        <v>-1.3377926421404635E-2</v>
      </c>
    </row>
    <row r="142" spans="1:5">
      <c r="A142" s="121">
        <v>43773</v>
      </c>
      <c r="B142" s="120">
        <v>1771.03</v>
      </c>
      <c r="C142" s="120">
        <v>60.3</v>
      </c>
      <c r="D142" s="122">
        <f t="shared" si="2"/>
        <v>1.9291975297983887E-2</v>
      </c>
      <c r="E142" s="122">
        <f t="shared" si="2"/>
        <v>2.2033898305084697E-2</v>
      </c>
    </row>
    <row r="143" spans="1:5">
      <c r="A143" s="121">
        <v>43774</v>
      </c>
      <c r="B143" s="120">
        <v>1769.53</v>
      </c>
      <c r="C143" s="120">
        <v>60.5</v>
      </c>
      <c r="D143" s="122">
        <f t="shared" si="2"/>
        <v>-8.4696476061952653E-4</v>
      </c>
      <c r="E143" s="122">
        <f t="shared" si="2"/>
        <v>3.3167495854063492E-3</v>
      </c>
    </row>
    <row r="144" spans="1:5">
      <c r="A144" s="121">
        <v>43775</v>
      </c>
      <c r="B144" s="120">
        <v>1762.79</v>
      </c>
      <c r="C144" s="120">
        <v>62.5</v>
      </c>
      <c r="D144" s="122">
        <f t="shared" si="2"/>
        <v>-3.8089210129243411E-3</v>
      </c>
      <c r="E144" s="122">
        <f t="shared" si="2"/>
        <v>3.3057851239669422E-2</v>
      </c>
    </row>
    <row r="145" spans="1:5">
      <c r="A145" s="121">
        <v>43776</v>
      </c>
      <c r="B145" s="120">
        <v>1763.81</v>
      </c>
      <c r="C145" s="120">
        <v>61.6</v>
      </c>
      <c r="D145" s="122">
        <f t="shared" si="2"/>
        <v>5.7862819734624197E-4</v>
      </c>
      <c r="E145" s="122">
        <f t="shared" si="2"/>
        <v>-1.4399999999999977E-2</v>
      </c>
    </row>
    <row r="146" spans="1:5">
      <c r="A146" s="121">
        <v>43777</v>
      </c>
      <c r="B146" s="120">
        <v>1772.56</v>
      </c>
      <c r="C146" s="120">
        <v>61.5</v>
      </c>
      <c r="D146" s="122">
        <f t="shared" si="2"/>
        <v>4.9608517924266222E-3</v>
      </c>
      <c r="E146" s="122">
        <f t="shared" si="2"/>
        <v>-1.6233766233766465E-3</v>
      </c>
    </row>
    <row r="147" spans="1:5">
      <c r="A147" s="121">
        <v>43780</v>
      </c>
      <c r="B147" s="120">
        <v>1763.5</v>
      </c>
      <c r="C147" s="120">
        <v>61.7</v>
      </c>
      <c r="D147" s="122">
        <f t="shared" si="2"/>
        <v>-5.111251523220622E-3</v>
      </c>
      <c r="E147" s="122">
        <f t="shared" si="2"/>
        <v>3.2520325203252497E-3</v>
      </c>
    </row>
    <row r="148" spans="1:5">
      <c r="A148" s="121">
        <v>43781</v>
      </c>
      <c r="B148" s="120">
        <v>1774.72</v>
      </c>
      <c r="C148" s="120">
        <v>62.1</v>
      </c>
      <c r="D148" s="122">
        <f t="shared" si="2"/>
        <v>6.3623476041962165E-3</v>
      </c>
      <c r="E148" s="122">
        <f t="shared" si="2"/>
        <v>6.4829821717990038E-3</v>
      </c>
    </row>
    <row r="149" spans="1:5">
      <c r="A149" s="121">
        <v>43782</v>
      </c>
      <c r="B149" s="120">
        <v>1766.6</v>
      </c>
      <c r="C149" s="120">
        <v>60.8</v>
      </c>
      <c r="D149" s="122">
        <f t="shared" si="2"/>
        <v>-4.5753696357735971E-3</v>
      </c>
      <c r="E149" s="122">
        <f t="shared" si="2"/>
        <v>-2.0933977455716655E-2</v>
      </c>
    </row>
    <row r="150" spans="1:5">
      <c r="A150" s="121">
        <v>43783</v>
      </c>
      <c r="B150" s="120">
        <v>1757.42</v>
      </c>
      <c r="C150" s="120">
        <v>59.7</v>
      </c>
      <c r="D150" s="122">
        <f t="shared" si="2"/>
        <v>-5.1964225065095869E-3</v>
      </c>
      <c r="E150" s="122">
        <f t="shared" si="2"/>
        <v>-1.8092105263157802E-2</v>
      </c>
    </row>
    <row r="151" spans="1:5">
      <c r="A151" s="121">
        <v>43784</v>
      </c>
      <c r="B151" s="120">
        <v>1756.86</v>
      </c>
      <c r="C151" s="120">
        <v>62.2</v>
      </c>
      <c r="D151" s="122">
        <f t="shared" si="2"/>
        <v>-3.1864892854307608E-4</v>
      </c>
      <c r="E151" s="122">
        <f t="shared" si="2"/>
        <v>4.1876046901172526E-2</v>
      </c>
    </row>
    <row r="152" spans="1:5">
      <c r="A152" s="121">
        <v>43787</v>
      </c>
      <c r="B152" s="120">
        <v>1745.17</v>
      </c>
      <c r="C152" s="120">
        <v>61</v>
      </c>
      <c r="D152" s="122">
        <f t="shared" si="2"/>
        <v>-6.6539166467446623E-3</v>
      </c>
      <c r="E152" s="122">
        <f t="shared" si="2"/>
        <v>-1.929260450160776E-2</v>
      </c>
    </row>
    <row r="153" spans="1:5">
      <c r="A153" s="121">
        <v>43788</v>
      </c>
      <c r="B153" s="120">
        <v>1743.25</v>
      </c>
      <c r="C153" s="120">
        <v>61</v>
      </c>
      <c r="D153" s="122">
        <f t="shared" si="2"/>
        <v>-1.100179352154846E-3</v>
      </c>
      <c r="E153" s="122">
        <f t="shared" si="2"/>
        <v>0</v>
      </c>
    </row>
    <row r="154" spans="1:5">
      <c r="A154" s="121">
        <v>43789</v>
      </c>
      <c r="B154" s="120">
        <v>1729.06</v>
      </c>
      <c r="C154" s="120">
        <v>61.8</v>
      </c>
      <c r="D154" s="122">
        <f t="shared" si="2"/>
        <v>-8.1399684497347226E-3</v>
      </c>
      <c r="E154" s="122">
        <f t="shared" si="2"/>
        <v>1.3114754098360609E-2</v>
      </c>
    </row>
    <row r="155" spans="1:5">
      <c r="A155" s="121">
        <v>43790</v>
      </c>
      <c r="B155" s="120">
        <v>1720.11</v>
      </c>
      <c r="C155" s="120">
        <v>61.9</v>
      </c>
      <c r="D155" s="122">
        <f t="shared" si="2"/>
        <v>-5.176222918811404E-3</v>
      </c>
      <c r="E155" s="122">
        <f t="shared" si="2"/>
        <v>1.6181229773463014E-3</v>
      </c>
    </row>
    <row r="156" spans="1:5">
      <c r="A156" s="121">
        <v>43791</v>
      </c>
      <c r="B156" s="120">
        <v>1724.19</v>
      </c>
      <c r="C156" s="120">
        <v>62.1</v>
      </c>
      <c r="D156" s="122">
        <f t="shared" si="2"/>
        <v>2.3719413293336791E-3</v>
      </c>
      <c r="E156" s="122">
        <f t="shared" si="2"/>
        <v>3.2310177705977845E-3</v>
      </c>
    </row>
    <row r="157" spans="1:5">
      <c r="A157" s="121">
        <v>43794</v>
      </c>
      <c r="B157" s="120">
        <v>1742.04</v>
      </c>
      <c r="C157" s="120">
        <v>61.9</v>
      </c>
      <c r="D157" s="122">
        <f t="shared" si="2"/>
        <v>1.0352687348842012E-2</v>
      </c>
      <c r="E157" s="122">
        <f t="shared" si="2"/>
        <v>-3.2206119162641357E-3</v>
      </c>
    </row>
    <row r="158" spans="1:5">
      <c r="A158" s="121">
        <v>43795</v>
      </c>
      <c r="B158" s="120">
        <v>1740.99</v>
      </c>
      <c r="C158" s="120">
        <v>61.3</v>
      </c>
      <c r="D158" s="122">
        <f t="shared" si="2"/>
        <v>-6.0274161328095484E-4</v>
      </c>
      <c r="E158" s="122">
        <f t="shared" si="2"/>
        <v>-9.6930533117932389E-3</v>
      </c>
    </row>
    <row r="159" spans="1:5">
      <c r="A159" s="121">
        <v>43796</v>
      </c>
      <c r="B159" s="120">
        <v>1737.8</v>
      </c>
      <c r="C159" s="120">
        <v>61.2</v>
      </c>
      <c r="D159" s="122">
        <f t="shared" si="2"/>
        <v>-1.8322908230374985E-3</v>
      </c>
      <c r="E159" s="122">
        <f t="shared" si="2"/>
        <v>-1.6313213703098583E-3</v>
      </c>
    </row>
    <row r="160" spans="1:5">
      <c r="A160" s="121">
        <v>43797</v>
      </c>
      <c r="B160" s="120">
        <v>1735.3</v>
      </c>
      <c r="C160" s="120">
        <v>61.4</v>
      </c>
      <c r="D160" s="122">
        <f t="shared" si="2"/>
        <v>-1.4386005294049948E-3</v>
      </c>
      <c r="E160" s="122">
        <f t="shared" si="2"/>
        <v>3.2679738562090806E-3</v>
      </c>
    </row>
    <row r="161" spans="1:5">
      <c r="A161" s="121">
        <v>43798</v>
      </c>
      <c r="B161" s="120">
        <v>1730.25</v>
      </c>
      <c r="C161" s="120">
        <v>61.2</v>
      </c>
      <c r="D161" s="122">
        <f t="shared" si="2"/>
        <v>-2.9101596265775111E-3</v>
      </c>
      <c r="E161" s="122">
        <f t="shared" si="2"/>
        <v>-3.2573289902279438E-3</v>
      </c>
    </row>
    <row r="162" spans="1:5">
      <c r="A162" s="121">
        <v>43801</v>
      </c>
      <c r="B162" s="120">
        <v>1706.82</v>
      </c>
      <c r="C162" s="120">
        <v>61.9</v>
      </c>
      <c r="D162" s="122">
        <f t="shared" si="2"/>
        <v>-1.3541395752058987E-2</v>
      </c>
      <c r="E162" s="122">
        <f t="shared" si="2"/>
        <v>1.1437908496731956E-2</v>
      </c>
    </row>
    <row r="163" spans="1:5">
      <c r="A163" s="121">
        <v>43802</v>
      </c>
      <c r="B163" s="120">
        <v>1697.68</v>
      </c>
      <c r="C163" s="120">
        <v>60.9</v>
      </c>
      <c r="D163" s="122">
        <f t="shared" si="2"/>
        <v>-5.3549876378293391E-3</v>
      </c>
      <c r="E163" s="122">
        <f t="shared" si="2"/>
        <v>-1.6155088852988692E-2</v>
      </c>
    </row>
    <row r="164" spans="1:5">
      <c r="A164" s="121">
        <v>43803</v>
      </c>
      <c r="B164" s="120">
        <v>1725.6</v>
      </c>
      <c r="C164" s="120">
        <v>61.4</v>
      </c>
      <c r="D164" s="122">
        <f t="shared" si="2"/>
        <v>1.6445973328306773E-2</v>
      </c>
      <c r="E164" s="122">
        <f t="shared" si="2"/>
        <v>8.2101806239737278E-3</v>
      </c>
    </row>
    <row r="165" spans="1:5">
      <c r="A165" s="121">
        <v>43804</v>
      </c>
      <c r="B165" s="120">
        <v>1723.63</v>
      </c>
      <c r="C165" s="120">
        <v>61</v>
      </c>
      <c r="D165" s="122">
        <f t="shared" si="2"/>
        <v>-1.1416318961519471E-3</v>
      </c>
      <c r="E165" s="122">
        <f t="shared" si="2"/>
        <v>-6.5146579804560029E-3</v>
      </c>
    </row>
    <row r="166" spans="1:5">
      <c r="A166" s="121">
        <v>43805</v>
      </c>
      <c r="B166" s="120">
        <v>1742.61</v>
      </c>
      <c r="C166" s="120">
        <v>60.9</v>
      </c>
      <c r="D166" s="122">
        <f t="shared" si="2"/>
        <v>1.1011644030331214E-2</v>
      </c>
      <c r="E166" s="122">
        <f t="shared" si="2"/>
        <v>-1.6393442622951052E-3</v>
      </c>
    </row>
    <row r="167" spans="1:5">
      <c r="A167" s="121">
        <v>43808</v>
      </c>
      <c r="B167" s="120">
        <v>1743.31</v>
      </c>
      <c r="C167" s="120">
        <v>60</v>
      </c>
      <c r="D167" s="122">
        <f t="shared" si="2"/>
        <v>4.0169630611556546E-4</v>
      </c>
      <c r="E167" s="122">
        <f t="shared" si="2"/>
        <v>-1.4778325123152686E-2</v>
      </c>
    </row>
    <row r="168" spans="1:5">
      <c r="A168" s="121">
        <v>43809</v>
      </c>
      <c r="B168" s="120">
        <v>1735.51</v>
      </c>
      <c r="C168" s="120">
        <v>60.4</v>
      </c>
      <c r="D168" s="122">
        <f t="shared" si="2"/>
        <v>-4.4742472652597384E-3</v>
      </c>
      <c r="E168" s="122">
        <f t="shared" si="2"/>
        <v>6.6666666666666428E-3</v>
      </c>
    </row>
    <row r="169" spans="1:5">
      <c r="A169" s="121">
        <v>43810</v>
      </c>
      <c r="B169" s="120">
        <v>1741.62</v>
      </c>
      <c r="C169" s="120">
        <v>60</v>
      </c>
      <c r="D169" s="122">
        <f t="shared" si="2"/>
        <v>3.5205789652608742E-3</v>
      </c>
      <c r="E169" s="122">
        <f t="shared" si="2"/>
        <v>-6.6225165562913673E-3</v>
      </c>
    </row>
    <row r="170" spans="1:5">
      <c r="A170" s="121">
        <v>43811</v>
      </c>
      <c r="B170" s="120">
        <v>1758.24</v>
      </c>
      <c r="C170" s="120">
        <v>60.6</v>
      </c>
      <c r="D170" s="122">
        <f t="shared" si="2"/>
        <v>9.5428394253626626E-3</v>
      </c>
      <c r="E170" s="122">
        <f t="shared" si="2"/>
        <v>1.0000000000000024E-2</v>
      </c>
    </row>
    <row r="171" spans="1:5">
      <c r="A171" s="121">
        <v>43812</v>
      </c>
      <c r="B171" s="120">
        <v>1770.12</v>
      </c>
      <c r="C171" s="120">
        <v>60.6</v>
      </c>
      <c r="D171" s="122">
        <f t="shared" si="2"/>
        <v>6.7567567567566895E-3</v>
      </c>
      <c r="E171" s="122">
        <f t="shared" si="2"/>
        <v>0</v>
      </c>
    </row>
    <row r="172" spans="1:5">
      <c r="A172" s="121">
        <v>43815</v>
      </c>
      <c r="B172" s="120">
        <v>1787.66</v>
      </c>
      <c r="C172" s="120">
        <v>60.8</v>
      </c>
      <c r="D172" s="122">
        <f t="shared" si="2"/>
        <v>9.908932727724782E-3</v>
      </c>
      <c r="E172" s="122">
        <f t="shared" si="2"/>
        <v>3.3003300330032301E-3</v>
      </c>
    </row>
    <row r="173" spans="1:5">
      <c r="A173" s="121">
        <v>43816</v>
      </c>
      <c r="B173" s="120">
        <v>1791.93</v>
      </c>
      <c r="C173" s="120">
        <v>60.2</v>
      </c>
      <c r="D173" s="122">
        <f t="shared" si="2"/>
        <v>2.3885973842900673E-3</v>
      </c>
      <c r="E173" s="122">
        <f t="shared" si="2"/>
        <v>-9.8684210526314865E-3</v>
      </c>
    </row>
    <row r="174" spans="1:5">
      <c r="A174" s="121">
        <v>43817</v>
      </c>
      <c r="B174" s="120">
        <v>1787.96</v>
      </c>
      <c r="C174" s="120">
        <v>59.8</v>
      </c>
      <c r="D174" s="122">
        <f t="shared" si="2"/>
        <v>-2.2154883282271224E-3</v>
      </c>
      <c r="E174" s="122">
        <f t="shared" si="2"/>
        <v>-6.644518272425343E-3</v>
      </c>
    </row>
    <row r="175" spans="1:5">
      <c r="A175" s="121">
        <v>43818</v>
      </c>
      <c r="B175" s="120">
        <v>1783.29</v>
      </c>
      <c r="C175" s="120">
        <v>59.4</v>
      </c>
      <c r="D175" s="122">
        <f t="shared" si="2"/>
        <v>-2.6119152553748812E-3</v>
      </c>
      <c r="E175" s="122">
        <f t="shared" si="2"/>
        <v>-6.6889632107023176E-3</v>
      </c>
    </row>
    <row r="176" spans="1:5">
      <c r="A176" s="121">
        <v>43819</v>
      </c>
      <c r="B176" s="120">
        <v>1794.8</v>
      </c>
      <c r="C176" s="120">
        <v>59.8</v>
      </c>
      <c r="D176" s="122">
        <f t="shared" si="2"/>
        <v>6.4543624424518676E-3</v>
      </c>
      <c r="E176" s="122">
        <f t="shared" si="2"/>
        <v>6.7340067340067103E-3</v>
      </c>
    </row>
    <row r="177" spans="1:5">
      <c r="A177" s="121">
        <v>43822</v>
      </c>
      <c r="B177" s="120">
        <v>1795.66</v>
      </c>
      <c r="C177" s="120">
        <v>60.7</v>
      </c>
      <c r="D177" s="122">
        <f t="shared" si="2"/>
        <v>4.7916202362387303E-4</v>
      </c>
      <c r="E177" s="122">
        <f t="shared" si="2"/>
        <v>1.5050167224080363E-2</v>
      </c>
    </row>
    <row r="178" spans="1:5">
      <c r="A178" s="121">
        <v>43826</v>
      </c>
      <c r="B178" s="120">
        <v>1798.04</v>
      </c>
      <c r="C178" s="120">
        <v>59.5</v>
      </c>
      <c r="D178" s="122">
        <f t="shared" si="2"/>
        <v>1.3254179521735082E-3</v>
      </c>
      <c r="E178" s="122">
        <f t="shared" si="2"/>
        <v>-1.9769357495881431E-2</v>
      </c>
    </row>
    <row r="179" spans="1:5">
      <c r="A179" s="121">
        <v>43829</v>
      </c>
      <c r="B179" s="120">
        <v>1771.85</v>
      </c>
      <c r="C179" s="120">
        <v>60.4</v>
      </c>
      <c r="D179" s="122">
        <f t="shared" si="2"/>
        <v>-1.4565860603768578E-2</v>
      </c>
      <c r="E179" s="122">
        <f t="shared" si="2"/>
        <v>1.5126050420168043E-2</v>
      </c>
    </row>
    <row r="180" spans="1:5">
      <c r="A180" s="121">
        <v>43832</v>
      </c>
      <c r="B180" s="120">
        <v>1808.63</v>
      </c>
      <c r="C180" s="120">
        <v>58.8</v>
      </c>
      <c r="D180" s="122">
        <f t="shared" si="2"/>
        <v>2.0757964839010188E-2</v>
      </c>
      <c r="E180" s="122">
        <f t="shared" si="2"/>
        <v>-2.6490066225165587E-2</v>
      </c>
    </row>
    <row r="181" spans="1:5">
      <c r="A181" s="121">
        <v>43833</v>
      </c>
      <c r="B181" s="120">
        <v>1785.23</v>
      </c>
      <c r="C181" s="120">
        <v>58.2</v>
      </c>
      <c r="D181" s="122">
        <f t="shared" si="2"/>
        <v>-1.293796962341667E-2</v>
      </c>
      <c r="E181" s="122">
        <f t="shared" si="2"/>
        <v>-1.0204081632652965E-2</v>
      </c>
    </row>
    <row r="182" spans="1:5">
      <c r="A182" s="121">
        <v>43837</v>
      </c>
      <c r="B182" s="120">
        <v>1796.85</v>
      </c>
      <c r="C182" s="120">
        <v>58.7</v>
      </c>
      <c r="D182" s="122">
        <f t="shared" si="2"/>
        <v>6.5089652313706867E-3</v>
      </c>
      <c r="E182" s="122">
        <f t="shared" si="2"/>
        <v>8.5910652920962189E-3</v>
      </c>
    </row>
    <row r="183" spans="1:5">
      <c r="A183" s="121">
        <v>43838</v>
      </c>
      <c r="B183" s="120">
        <v>1795.41</v>
      </c>
      <c r="C183" s="120">
        <v>59.8</v>
      </c>
      <c r="D183" s="122">
        <f t="shared" si="2"/>
        <v>-8.0140245429492015E-4</v>
      </c>
      <c r="E183" s="122">
        <f t="shared" si="2"/>
        <v>1.8739352640545048E-2</v>
      </c>
    </row>
    <row r="184" spans="1:5">
      <c r="A184" s="121">
        <v>43839</v>
      </c>
      <c r="B184" s="120">
        <v>1796.73</v>
      </c>
      <c r="C184" s="120">
        <v>59.6</v>
      </c>
      <c r="D184" s="122">
        <f t="shared" si="2"/>
        <v>7.3520811402405929E-4</v>
      </c>
      <c r="E184" s="122">
        <f t="shared" si="2"/>
        <v>-3.3444816053510994E-3</v>
      </c>
    </row>
    <row r="185" spans="1:5">
      <c r="A185" s="121">
        <v>43840</v>
      </c>
      <c r="B185" s="120">
        <v>1784.97</v>
      </c>
      <c r="C185" s="120">
        <v>59.5</v>
      </c>
      <c r="D185" s="122">
        <f t="shared" si="2"/>
        <v>-6.5452238232789513E-3</v>
      </c>
      <c r="E185" s="122">
        <f t="shared" si="2"/>
        <v>-1.6778523489933124E-3</v>
      </c>
    </row>
    <row r="186" spans="1:5">
      <c r="A186" s="121">
        <v>43843</v>
      </c>
      <c r="B186" s="120">
        <v>1790.51</v>
      </c>
      <c r="C186" s="120">
        <v>58.7</v>
      </c>
      <c r="D186" s="122">
        <f t="shared" si="2"/>
        <v>3.1036936195005874E-3</v>
      </c>
      <c r="E186" s="122">
        <f t="shared" si="2"/>
        <v>-1.3445378151260456E-2</v>
      </c>
    </row>
    <row r="187" spans="1:5">
      <c r="A187" s="121">
        <v>43844</v>
      </c>
      <c r="B187" s="120">
        <v>1792.9</v>
      </c>
      <c r="C187" s="120">
        <v>57.6</v>
      </c>
      <c r="D187" s="122">
        <f t="shared" si="2"/>
        <v>1.3348152202445672E-3</v>
      </c>
      <c r="E187" s="122">
        <f t="shared" si="2"/>
        <v>-1.873935264054517E-2</v>
      </c>
    </row>
    <row r="188" spans="1:5">
      <c r="A188" s="121">
        <v>43845</v>
      </c>
      <c r="B188" s="120">
        <v>1787.29</v>
      </c>
      <c r="C188" s="120">
        <v>58.1</v>
      </c>
      <c r="D188" s="122">
        <f t="shared" si="2"/>
        <v>-3.1290088683139758E-3</v>
      </c>
      <c r="E188" s="122">
        <f t="shared" si="2"/>
        <v>8.6805555555555559E-3</v>
      </c>
    </row>
    <row r="189" spans="1:5">
      <c r="A189" s="121">
        <v>43846</v>
      </c>
      <c r="B189" s="120">
        <v>1812.3</v>
      </c>
      <c r="C189" s="120">
        <v>60.2</v>
      </c>
      <c r="D189" s="122">
        <f t="shared" si="2"/>
        <v>1.3993252354122717E-2</v>
      </c>
      <c r="E189" s="122">
        <f t="shared" si="2"/>
        <v>3.6144578313253038E-2</v>
      </c>
    </row>
    <row r="190" spans="1:5">
      <c r="A190" s="121">
        <v>43847</v>
      </c>
      <c r="B190" s="120">
        <v>1825.94</v>
      </c>
      <c r="C190" s="120">
        <v>61.3</v>
      </c>
      <c r="D190" s="122">
        <f t="shared" si="2"/>
        <v>7.52634773492253E-3</v>
      </c>
      <c r="E190" s="122">
        <f t="shared" si="2"/>
        <v>1.827242524916934E-2</v>
      </c>
    </row>
    <row r="191" spans="1:5">
      <c r="A191" s="121">
        <v>43850</v>
      </c>
      <c r="B191" s="120">
        <v>1821.29</v>
      </c>
      <c r="C191" s="120">
        <v>60.6</v>
      </c>
      <c r="D191" s="122">
        <f t="shared" si="2"/>
        <v>-2.5466335147924304E-3</v>
      </c>
      <c r="E191" s="122">
        <f t="shared" si="2"/>
        <v>-1.1419249592169589E-2</v>
      </c>
    </row>
    <row r="192" spans="1:5">
      <c r="A192" s="121">
        <v>43851</v>
      </c>
      <c r="B192" s="120">
        <v>1825.62</v>
      </c>
      <c r="C192" s="120">
        <v>61.1</v>
      </c>
      <c r="D192" s="122">
        <f t="shared" si="2"/>
        <v>2.3774357735450845E-3</v>
      </c>
      <c r="E192" s="122">
        <f t="shared" si="2"/>
        <v>8.2508250825082501E-3</v>
      </c>
    </row>
    <row r="193" spans="1:5">
      <c r="A193" s="121">
        <v>43852</v>
      </c>
      <c r="B193" s="120">
        <v>1811.76</v>
      </c>
      <c r="C193" s="120">
        <v>59.7</v>
      </c>
      <c r="D193" s="122">
        <f t="shared" si="2"/>
        <v>-7.591941367864014E-3</v>
      </c>
      <c r="E193" s="122">
        <f t="shared" si="2"/>
        <v>-2.2913256955810122E-2</v>
      </c>
    </row>
    <row r="194" spans="1:5">
      <c r="A194" s="121">
        <v>43853</v>
      </c>
      <c r="B194" s="120">
        <v>1795.43</v>
      </c>
      <c r="C194" s="120">
        <v>59.7</v>
      </c>
      <c r="D194" s="122">
        <f t="shared" si="2"/>
        <v>-9.0133350995716469E-3</v>
      </c>
      <c r="E194" s="122">
        <f t="shared" si="2"/>
        <v>0</v>
      </c>
    </row>
    <row r="195" spans="1:5">
      <c r="A195" s="121">
        <v>43854</v>
      </c>
      <c r="B195" s="120">
        <v>1812.85</v>
      </c>
      <c r="C195" s="120">
        <v>59.2</v>
      </c>
      <c r="D195" s="122">
        <f t="shared" si="2"/>
        <v>9.7024111215696773E-3</v>
      </c>
      <c r="E195" s="122">
        <f t="shared" si="2"/>
        <v>-8.3752093802345051E-3</v>
      </c>
    </row>
    <row r="196" spans="1:5">
      <c r="A196" s="121">
        <v>43857</v>
      </c>
      <c r="B196" s="120">
        <v>1771.48</v>
      </c>
      <c r="C196" s="120">
        <v>58.9</v>
      </c>
      <c r="D196" s="122">
        <f t="shared" ref="D196:E259" si="3">+(B196-B195)/B195</f>
        <v>-2.2820420884242985E-2</v>
      </c>
      <c r="E196" s="122">
        <f t="shared" si="3"/>
        <v>-5.067567567567639E-3</v>
      </c>
    </row>
    <row r="197" spans="1:5">
      <c r="A197" s="121">
        <v>43858</v>
      </c>
      <c r="B197" s="120">
        <v>1786.35</v>
      </c>
      <c r="C197" s="120">
        <v>59.1</v>
      </c>
      <c r="D197" s="122">
        <f t="shared" si="3"/>
        <v>8.3941111387088145E-3</v>
      </c>
      <c r="E197" s="122">
        <f t="shared" si="3"/>
        <v>3.3955857385399467E-3</v>
      </c>
    </row>
    <row r="198" spans="1:5">
      <c r="A198" s="121">
        <v>43859</v>
      </c>
      <c r="B198" s="120">
        <v>1791.67</v>
      </c>
      <c r="C198" s="120">
        <v>59.2</v>
      </c>
      <c r="D198" s="122">
        <f t="shared" si="3"/>
        <v>2.9781397822376153E-3</v>
      </c>
      <c r="E198" s="122">
        <f t="shared" si="3"/>
        <v>1.6920473773265892E-3</v>
      </c>
    </row>
    <row r="199" spans="1:5">
      <c r="A199" s="121">
        <v>43860</v>
      </c>
      <c r="B199" s="120">
        <v>1787.96</v>
      </c>
      <c r="C199" s="120">
        <v>59.5</v>
      </c>
      <c r="D199" s="122">
        <f t="shared" si="3"/>
        <v>-2.0706938219650028E-3</v>
      </c>
      <c r="E199" s="122">
        <f t="shared" si="3"/>
        <v>5.0675675675675193E-3</v>
      </c>
    </row>
    <row r="200" spans="1:5">
      <c r="A200" s="121">
        <v>43861</v>
      </c>
      <c r="B200" s="120">
        <v>1783.26</v>
      </c>
      <c r="C200" s="120">
        <v>59</v>
      </c>
      <c r="D200" s="122">
        <f t="shared" si="3"/>
        <v>-2.6286941542316635E-3</v>
      </c>
      <c r="E200" s="122">
        <f t="shared" si="3"/>
        <v>-8.4033613445378148E-3</v>
      </c>
    </row>
    <row r="201" spans="1:5">
      <c r="A201" s="121">
        <v>43864</v>
      </c>
      <c r="B201" s="120">
        <v>1782.91</v>
      </c>
      <c r="C201" s="120">
        <v>58.9</v>
      </c>
      <c r="D201" s="122">
        <f t="shared" si="3"/>
        <v>-1.9626975314867662E-4</v>
      </c>
      <c r="E201" s="122">
        <f t="shared" si="3"/>
        <v>-1.6949152542373122E-3</v>
      </c>
    </row>
    <row r="202" spans="1:5">
      <c r="A202" s="121">
        <v>43865</v>
      </c>
      <c r="B202" s="120">
        <v>1821.04</v>
      </c>
      <c r="C202" s="120">
        <v>58.8</v>
      </c>
      <c r="D202" s="122">
        <f t="shared" si="3"/>
        <v>2.1386385179285483E-2</v>
      </c>
      <c r="E202" s="122">
        <f t="shared" si="3"/>
        <v>-1.6977928692699733E-3</v>
      </c>
    </row>
    <row r="203" spans="1:5">
      <c r="A203" s="121">
        <v>43866</v>
      </c>
      <c r="B203" s="120">
        <v>1847.35</v>
      </c>
      <c r="C203" s="120">
        <v>59</v>
      </c>
      <c r="D203" s="122">
        <f t="shared" si="3"/>
        <v>1.4447788077142702E-2</v>
      </c>
      <c r="E203" s="122">
        <f t="shared" si="3"/>
        <v>3.4013605442177355E-3</v>
      </c>
    </row>
    <row r="204" spans="1:5">
      <c r="A204" s="121">
        <v>43867</v>
      </c>
      <c r="B204" s="120">
        <v>1851.95</v>
      </c>
      <c r="C204" s="120">
        <v>58.4</v>
      </c>
      <c r="D204" s="122">
        <f t="shared" si="3"/>
        <v>2.4900533196200703E-3</v>
      </c>
      <c r="E204" s="122">
        <f t="shared" si="3"/>
        <v>-1.0169491525423752E-2</v>
      </c>
    </row>
    <row r="205" spans="1:5">
      <c r="A205" s="121">
        <v>43868</v>
      </c>
      <c r="B205" s="120">
        <v>1849.86</v>
      </c>
      <c r="C205" s="120">
        <v>58.3</v>
      </c>
      <c r="D205" s="122">
        <f t="shared" si="3"/>
        <v>-1.128540187370148E-3</v>
      </c>
      <c r="E205" s="122">
        <f t="shared" si="3"/>
        <v>-1.7123287671233121E-3</v>
      </c>
    </row>
    <row r="206" spans="1:5">
      <c r="A206" s="121">
        <v>43871</v>
      </c>
      <c r="B206" s="120">
        <v>1858</v>
      </c>
      <c r="C206" s="120">
        <v>58.7</v>
      </c>
      <c r="D206" s="122">
        <f t="shared" si="3"/>
        <v>4.4003329981728888E-3</v>
      </c>
      <c r="E206" s="122">
        <f t="shared" si="3"/>
        <v>6.8610634648371477E-3</v>
      </c>
    </row>
    <row r="207" spans="1:5">
      <c r="A207" s="121">
        <v>43872</v>
      </c>
      <c r="B207" s="120">
        <v>1884.13</v>
      </c>
      <c r="C207" s="120">
        <v>59</v>
      </c>
      <c r="D207" s="122">
        <f t="shared" si="3"/>
        <v>1.406350914962331E-2</v>
      </c>
      <c r="E207" s="122">
        <f t="shared" si="3"/>
        <v>5.1107325383304451E-3</v>
      </c>
    </row>
    <row r="208" spans="1:5">
      <c r="A208" s="121">
        <v>43873</v>
      </c>
      <c r="B208" s="120">
        <v>1889.75</v>
      </c>
      <c r="C208" s="120">
        <v>57.9</v>
      </c>
      <c r="D208" s="122">
        <f t="shared" si="3"/>
        <v>2.9828090418388808E-3</v>
      </c>
      <c r="E208" s="122">
        <f t="shared" si="3"/>
        <v>-1.8644067796610195E-2</v>
      </c>
    </row>
    <row r="209" spans="1:5">
      <c r="A209" s="121">
        <v>43874</v>
      </c>
      <c r="B209" s="120">
        <v>1883.02</v>
      </c>
      <c r="C209" s="120">
        <v>57.7</v>
      </c>
      <c r="D209" s="122">
        <f t="shared" si="3"/>
        <v>-3.5613176346077618E-3</v>
      </c>
      <c r="E209" s="122">
        <f t="shared" si="3"/>
        <v>-3.4542314335059715E-3</v>
      </c>
    </row>
    <row r="210" spans="1:5">
      <c r="A210" s="121">
        <v>43875</v>
      </c>
      <c r="B210" s="120">
        <v>1885.62</v>
      </c>
      <c r="C210" s="120">
        <v>59</v>
      </c>
      <c r="D210" s="122">
        <f t="shared" si="3"/>
        <v>1.3807606929293948E-3</v>
      </c>
      <c r="E210" s="122">
        <f t="shared" si="3"/>
        <v>2.2530329289428025E-2</v>
      </c>
    </row>
    <row r="211" spans="1:5">
      <c r="A211" s="121">
        <v>43878</v>
      </c>
      <c r="B211" s="120">
        <v>1888.35</v>
      </c>
      <c r="C211" s="120">
        <v>53.3</v>
      </c>
      <c r="D211" s="122">
        <f t="shared" si="3"/>
        <v>1.4477996627104181E-3</v>
      </c>
      <c r="E211" s="122">
        <f t="shared" si="3"/>
        <v>-9.6610169491525469E-2</v>
      </c>
    </row>
    <row r="212" spans="1:5">
      <c r="A212" s="121">
        <v>43879</v>
      </c>
      <c r="B212" s="120">
        <v>1878.79</v>
      </c>
      <c r="C212" s="120">
        <v>56.8</v>
      </c>
      <c r="D212" s="122">
        <f t="shared" si="3"/>
        <v>-5.0626208065241854E-3</v>
      </c>
      <c r="E212" s="122">
        <f t="shared" si="3"/>
        <v>6.5666041275797379E-2</v>
      </c>
    </row>
    <row r="213" spans="1:5">
      <c r="A213" s="121">
        <v>43880</v>
      </c>
      <c r="B213" s="120">
        <v>1900.28</v>
      </c>
      <c r="C213" s="120">
        <v>56.1</v>
      </c>
      <c r="D213" s="122">
        <f t="shared" si="3"/>
        <v>1.1438212892340288E-2</v>
      </c>
      <c r="E213" s="122">
        <f t="shared" si="3"/>
        <v>-1.2323943661971757E-2</v>
      </c>
    </row>
    <row r="214" spans="1:5">
      <c r="A214" s="121">
        <v>43881</v>
      </c>
      <c r="B214" s="120">
        <v>1898.93</v>
      </c>
      <c r="C214" s="120">
        <v>55.4</v>
      </c>
      <c r="D214" s="122">
        <f t="shared" si="3"/>
        <v>-7.1042162207669878E-4</v>
      </c>
      <c r="E214" s="122">
        <f t="shared" si="3"/>
        <v>-1.2477718360071352E-2</v>
      </c>
    </row>
    <row r="215" spans="1:5">
      <c r="A215" s="121">
        <v>43882</v>
      </c>
      <c r="B215" s="120">
        <v>1879.1</v>
      </c>
      <c r="C215" s="120">
        <v>55</v>
      </c>
      <c r="D215" s="122">
        <f t="shared" si="3"/>
        <v>-1.0442723007167275E-2</v>
      </c>
      <c r="E215" s="122">
        <f t="shared" si="3"/>
        <v>-7.2202166064981692E-3</v>
      </c>
    </row>
    <row r="216" spans="1:5">
      <c r="A216" s="121">
        <v>43885</v>
      </c>
      <c r="B216" s="120">
        <v>1798.2</v>
      </c>
      <c r="C216" s="120">
        <v>54.6</v>
      </c>
      <c r="D216" s="122">
        <f t="shared" si="3"/>
        <v>-4.305252514501616E-2</v>
      </c>
      <c r="E216" s="122">
        <f t="shared" si="3"/>
        <v>-7.2727272727272467E-3</v>
      </c>
    </row>
    <row r="217" spans="1:5">
      <c r="A217" s="121">
        <v>43886</v>
      </c>
      <c r="B217" s="120">
        <v>1769.14</v>
      </c>
      <c r="C217" s="120">
        <v>54.2</v>
      </c>
      <c r="D217" s="122">
        <f t="shared" si="3"/>
        <v>-1.6160605049493907E-2</v>
      </c>
      <c r="E217" s="122">
        <f t="shared" si="3"/>
        <v>-7.3260073260073E-3</v>
      </c>
    </row>
    <row r="218" spans="1:5">
      <c r="A218" s="121">
        <v>43887</v>
      </c>
      <c r="B218" s="120">
        <v>1782.1</v>
      </c>
      <c r="C218" s="120">
        <v>53</v>
      </c>
      <c r="D218" s="122">
        <f t="shared" si="3"/>
        <v>7.325593226087143E-3</v>
      </c>
      <c r="E218" s="122">
        <f t="shared" si="3"/>
        <v>-2.2140221402214073E-2</v>
      </c>
    </row>
    <row r="219" spans="1:5">
      <c r="A219" s="121">
        <v>43888</v>
      </c>
      <c r="B219" s="120">
        <v>1721.59</v>
      </c>
      <c r="C219" s="120">
        <v>51.6</v>
      </c>
      <c r="D219" s="122">
        <f t="shared" si="3"/>
        <v>-3.3954323550866951E-2</v>
      </c>
      <c r="E219" s="122">
        <f t="shared" si="3"/>
        <v>-2.6415094339622615E-2</v>
      </c>
    </row>
    <row r="220" spans="1:5">
      <c r="A220" s="121">
        <v>43889</v>
      </c>
      <c r="B220" s="120">
        <v>1668.84</v>
      </c>
      <c r="C220" s="120">
        <v>48.75</v>
      </c>
      <c r="D220" s="122">
        <f t="shared" si="3"/>
        <v>-3.0640280206088558E-2</v>
      </c>
      <c r="E220" s="122">
        <f t="shared" si="3"/>
        <v>-5.5232558139534912E-2</v>
      </c>
    </row>
    <row r="221" spans="1:5">
      <c r="A221" s="121">
        <v>43892</v>
      </c>
      <c r="B221" s="120">
        <v>1679.13</v>
      </c>
      <c r="C221" s="120">
        <v>48.75</v>
      </c>
      <c r="D221" s="122">
        <f t="shared" si="3"/>
        <v>6.1659595886964548E-3</v>
      </c>
      <c r="E221" s="122">
        <f t="shared" si="3"/>
        <v>0</v>
      </c>
    </row>
    <row r="222" spans="1:5">
      <c r="A222" s="121">
        <v>43893</v>
      </c>
      <c r="B222" s="120">
        <v>1694.56</v>
      </c>
      <c r="C222" s="120">
        <v>49.3</v>
      </c>
      <c r="D222" s="122">
        <f t="shared" si="3"/>
        <v>9.189282545127438E-3</v>
      </c>
      <c r="E222" s="122">
        <f t="shared" si="3"/>
        <v>1.1282051282051224E-2</v>
      </c>
    </row>
    <row r="223" spans="1:5">
      <c r="A223" s="121">
        <v>43894</v>
      </c>
      <c r="B223" s="120">
        <v>1704.2</v>
      </c>
      <c r="C223" s="120">
        <v>47.55</v>
      </c>
      <c r="D223" s="122">
        <f t="shared" si="3"/>
        <v>5.6887923708809959E-3</v>
      </c>
      <c r="E223" s="122">
        <f t="shared" si="3"/>
        <v>-3.5496957403651115E-2</v>
      </c>
    </row>
    <row r="224" spans="1:5">
      <c r="A224" s="121">
        <v>43895</v>
      </c>
      <c r="B224" s="120">
        <v>1683.19</v>
      </c>
      <c r="C224" s="120">
        <v>45.85</v>
      </c>
      <c r="D224" s="122">
        <f t="shared" si="3"/>
        <v>-1.2328365215350306E-2</v>
      </c>
      <c r="E224" s="122">
        <f t="shared" si="3"/>
        <v>-3.5751840168243863E-2</v>
      </c>
    </row>
    <row r="225" spans="1:5">
      <c r="A225" s="121">
        <v>43896</v>
      </c>
      <c r="B225" s="120">
        <v>1629</v>
      </c>
      <c r="C225" s="120">
        <v>43.05</v>
      </c>
      <c r="D225" s="122">
        <f t="shared" si="3"/>
        <v>-3.2194820549076485E-2</v>
      </c>
      <c r="E225" s="122">
        <f t="shared" si="3"/>
        <v>-6.1068702290076424E-2</v>
      </c>
    </row>
    <row r="226" spans="1:5">
      <c r="A226" s="121">
        <v>43899</v>
      </c>
      <c r="B226" s="120">
        <v>1542.44</v>
      </c>
      <c r="C226" s="120">
        <v>42.85</v>
      </c>
      <c r="D226" s="122">
        <f t="shared" si="3"/>
        <v>-5.313689379987719E-2</v>
      </c>
      <c r="E226" s="122">
        <f t="shared" si="3"/>
        <v>-4.64576074332162E-3</v>
      </c>
    </row>
    <row r="227" spans="1:5">
      <c r="A227" s="121">
        <v>43900</v>
      </c>
      <c r="B227" s="120">
        <v>1533.79</v>
      </c>
      <c r="C227" s="120">
        <v>41.95</v>
      </c>
      <c r="D227" s="122">
        <f t="shared" si="3"/>
        <v>-5.6079977179015654E-3</v>
      </c>
      <c r="E227" s="122">
        <f t="shared" si="3"/>
        <v>-2.1003500583430538E-2</v>
      </c>
    </row>
    <row r="228" spans="1:5">
      <c r="A228" s="121">
        <v>43901</v>
      </c>
      <c r="B228" s="120">
        <v>1511.96</v>
      </c>
      <c r="C228" s="120">
        <v>38.75</v>
      </c>
      <c r="D228" s="122">
        <f t="shared" si="3"/>
        <v>-1.423271764713548E-2</v>
      </c>
      <c r="E228" s="122">
        <f t="shared" si="3"/>
        <v>-7.6281287246722354E-2</v>
      </c>
    </row>
    <row r="229" spans="1:5">
      <c r="A229" s="121">
        <v>43902</v>
      </c>
      <c r="B229" s="120">
        <v>1352.13</v>
      </c>
      <c r="C229" s="120">
        <v>35.4</v>
      </c>
      <c r="D229" s="122">
        <f t="shared" si="3"/>
        <v>-0.10571046853091347</v>
      </c>
      <c r="E229" s="122">
        <f t="shared" si="3"/>
        <v>-8.6451612903225838E-2</v>
      </c>
    </row>
    <row r="230" spans="1:5">
      <c r="A230" s="121">
        <v>43903</v>
      </c>
      <c r="B230" s="120">
        <v>1376.46</v>
      </c>
      <c r="C230" s="120">
        <v>32.5</v>
      </c>
      <c r="D230" s="122">
        <f t="shared" si="3"/>
        <v>1.7993831954028035E-2</v>
      </c>
      <c r="E230" s="122">
        <f t="shared" si="3"/>
        <v>-8.1920903954802227E-2</v>
      </c>
    </row>
    <row r="231" spans="1:5">
      <c r="A231" s="121">
        <v>43906</v>
      </c>
      <c r="B231" s="120">
        <v>1329.16</v>
      </c>
      <c r="C231" s="120">
        <v>31</v>
      </c>
      <c r="D231" s="122">
        <f t="shared" si="3"/>
        <v>-3.4363512197957045E-2</v>
      </c>
      <c r="E231" s="122">
        <f t="shared" si="3"/>
        <v>-4.6153846153846156E-2</v>
      </c>
    </row>
    <row r="232" spans="1:5">
      <c r="A232" s="121">
        <v>43907</v>
      </c>
      <c r="B232" s="120">
        <v>1372.79</v>
      </c>
      <c r="C232" s="120">
        <v>30.35</v>
      </c>
      <c r="D232" s="122">
        <f t="shared" si="3"/>
        <v>3.2825243010623159E-2</v>
      </c>
      <c r="E232" s="122">
        <f t="shared" si="3"/>
        <v>-2.0967741935483824E-2</v>
      </c>
    </row>
    <row r="233" spans="1:5">
      <c r="A233" s="121">
        <v>43908</v>
      </c>
      <c r="B233" s="120">
        <v>1337.24</v>
      </c>
      <c r="C233" s="120">
        <v>31.9</v>
      </c>
      <c r="D233" s="122">
        <f t="shared" si="3"/>
        <v>-2.5896167658563913E-2</v>
      </c>
      <c r="E233" s="122">
        <f t="shared" si="3"/>
        <v>5.1070840197693479E-2</v>
      </c>
    </row>
    <row r="234" spans="1:5">
      <c r="A234" s="121">
        <v>43909</v>
      </c>
      <c r="B234" s="120">
        <v>1380.58</v>
      </c>
      <c r="C234" s="120">
        <v>33.35</v>
      </c>
      <c r="D234" s="122">
        <f t="shared" si="3"/>
        <v>3.2410038586940207E-2</v>
      </c>
      <c r="E234" s="122">
        <f t="shared" si="3"/>
        <v>4.5454545454545546E-2</v>
      </c>
    </row>
    <row r="235" spans="1:5">
      <c r="A235" s="121">
        <v>43910</v>
      </c>
      <c r="B235" s="120">
        <v>1355.54</v>
      </c>
      <c r="C235" s="120">
        <v>30.5</v>
      </c>
      <c r="D235" s="122">
        <f t="shared" si="3"/>
        <v>-1.8137304611105451E-2</v>
      </c>
      <c r="E235" s="122">
        <f t="shared" si="3"/>
        <v>-8.5457271364317883E-2</v>
      </c>
    </row>
    <row r="236" spans="1:5">
      <c r="A236" s="121">
        <v>43913</v>
      </c>
      <c r="B236" s="120">
        <v>1292.27</v>
      </c>
      <c r="C236" s="120">
        <v>30.65</v>
      </c>
      <c r="D236" s="122">
        <f t="shared" si="3"/>
        <v>-4.6675125780131894E-2</v>
      </c>
      <c r="E236" s="122">
        <f t="shared" si="3"/>
        <v>4.9180327868851995E-3</v>
      </c>
    </row>
    <row r="237" spans="1:5">
      <c r="A237" s="121">
        <v>43914</v>
      </c>
      <c r="B237" s="120">
        <v>1383.88</v>
      </c>
      <c r="C237" s="120">
        <v>34.799999999999997</v>
      </c>
      <c r="D237" s="122">
        <f t="shared" si="3"/>
        <v>7.0890758123302505E-2</v>
      </c>
      <c r="E237" s="122">
        <f t="shared" si="3"/>
        <v>0.1353996737357259</v>
      </c>
    </row>
    <row r="238" spans="1:5">
      <c r="A238" s="121">
        <v>43915</v>
      </c>
      <c r="B238" s="120">
        <v>1446.56</v>
      </c>
      <c r="C238" s="120">
        <v>36.049999999999997</v>
      </c>
      <c r="D238" s="122">
        <f t="shared" si="3"/>
        <v>4.5292944474954355E-2</v>
      </c>
      <c r="E238" s="122">
        <f t="shared" si="3"/>
        <v>3.5919540229885062E-2</v>
      </c>
    </row>
    <row r="239" spans="1:5">
      <c r="A239" s="121">
        <v>43916</v>
      </c>
      <c r="B239" s="120">
        <v>1470.89</v>
      </c>
      <c r="C239" s="120">
        <v>36.1</v>
      </c>
      <c r="D239" s="122">
        <f t="shared" si="3"/>
        <v>1.6819212476496072E-2</v>
      </c>
      <c r="E239" s="122">
        <f t="shared" si="3"/>
        <v>1.3869625520112141E-3</v>
      </c>
    </row>
    <row r="240" spans="1:5">
      <c r="A240" s="121">
        <v>43917</v>
      </c>
      <c r="B240" s="120">
        <v>1419.29</v>
      </c>
      <c r="C240" s="120">
        <v>35.450000000000003</v>
      </c>
      <c r="D240" s="122">
        <f t="shared" si="3"/>
        <v>-3.50808014195488E-2</v>
      </c>
      <c r="E240" s="122">
        <f t="shared" si="3"/>
        <v>-1.8005540166204946E-2</v>
      </c>
    </row>
    <row r="241" spans="1:5">
      <c r="A241" s="121">
        <v>43920</v>
      </c>
      <c r="B241" s="120">
        <v>1449.2</v>
      </c>
      <c r="C241" s="120">
        <v>39.1</v>
      </c>
      <c r="D241" s="122">
        <f t="shared" si="3"/>
        <v>2.1073917240310353E-2</v>
      </c>
      <c r="E241" s="122">
        <f t="shared" si="3"/>
        <v>0.10296191819464029</v>
      </c>
    </row>
    <row r="242" spans="1:5">
      <c r="A242" s="121">
        <v>43921</v>
      </c>
      <c r="B242" s="120">
        <v>1482.43</v>
      </c>
      <c r="C242" s="120">
        <v>36.15</v>
      </c>
      <c r="D242" s="122">
        <f t="shared" si="3"/>
        <v>2.2929892354402442E-2</v>
      </c>
      <c r="E242" s="122">
        <f t="shared" si="3"/>
        <v>-7.5447570332480882E-2</v>
      </c>
    </row>
    <row r="243" spans="1:5">
      <c r="A243" s="121">
        <v>43922</v>
      </c>
      <c r="B243" s="120">
        <v>1425.99</v>
      </c>
      <c r="C243" s="120">
        <v>35.299999999999997</v>
      </c>
      <c r="D243" s="122">
        <f t="shared" si="3"/>
        <v>-3.8072624002482444E-2</v>
      </c>
      <c r="E243" s="122">
        <f t="shared" si="3"/>
        <v>-2.3513139695712351E-2</v>
      </c>
    </row>
    <row r="244" spans="1:5">
      <c r="A244" s="121">
        <v>43923</v>
      </c>
      <c r="B244" s="120">
        <v>1427.19</v>
      </c>
      <c r="C244" s="120">
        <v>34.549999999999997</v>
      </c>
      <c r="D244" s="122">
        <f t="shared" si="3"/>
        <v>8.4152062777442024E-4</v>
      </c>
      <c r="E244" s="122">
        <f t="shared" si="3"/>
        <v>-2.1246458923512748E-2</v>
      </c>
    </row>
    <row r="245" spans="1:5">
      <c r="A245" s="121">
        <v>43924</v>
      </c>
      <c r="B245" s="120">
        <v>1404.59</v>
      </c>
      <c r="C245" s="120">
        <v>35.65</v>
      </c>
      <c r="D245" s="122">
        <f t="shared" si="3"/>
        <v>-1.5835312747426857E-2</v>
      </c>
      <c r="E245" s="122">
        <f t="shared" si="3"/>
        <v>3.1837916063675878E-2</v>
      </c>
    </row>
    <row r="246" spans="1:5">
      <c r="A246" s="121">
        <v>43927</v>
      </c>
      <c r="B246" s="120">
        <v>1461.23</v>
      </c>
      <c r="C246" s="120">
        <v>36</v>
      </c>
      <c r="D246" s="122">
        <f t="shared" si="3"/>
        <v>4.0324934678447166E-2</v>
      </c>
      <c r="E246" s="122">
        <f t="shared" si="3"/>
        <v>9.8176718092567016E-3</v>
      </c>
    </row>
    <row r="247" spans="1:5">
      <c r="A247" s="121">
        <v>43928</v>
      </c>
      <c r="B247" s="120">
        <v>1510.85</v>
      </c>
      <c r="C247" s="120">
        <v>36</v>
      </c>
      <c r="D247" s="122">
        <f t="shared" si="3"/>
        <v>3.3957693176296606E-2</v>
      </c>
      <c r="E247" s="122">
        <f t="shared" si="3"/>
        <v>0</v>
      </c>
    </row>
    <row r="248" spans="1:5">
      <c r="A248" s="121">
        <v>43929</v>
      </c>
      <c r="B248" s="120">
        <v>1499.51</v>
      </c>
      <c r="C248" s="120">
        <v>36</v>
      </c>
      <c r="D248" s="122">
        <f t="shared" si="3"/>
        <v>-7.5057087070191739E-3</v>
      </c>
      <c r="E248" s="122">
        <f t="shared" si="3"/>
        <v>0</v>
      </c>
    </row>
    <row r="249" spans="1:5">
      <c r="A249" s="121">
        <v>43930</v>
      </c>
      <c r="B249" s="120">
        <v>1498.76</v>
      </c>
      <c r="C249" s="120">
        <v>35.75</v>
      </c>
      <c r="D249" s="122">
        <f t="shared" si="3"/>
        <v>-5.0016338670632406E-4</v>
      </c>
      <c r="E249" s="122">
        <f t="shared" si="3"/>
        <v>-6.9444444444444441E-3</v>
      </c>
    </row>
    <row r="250" spans="1:5">
      <c r="A250" s="121">
        <v>43935</v>
      </c>
      <c r="B250" s="120">
        <v>1535.84</v>
      </c>
      <c r="C250" s="120">
        <v>34.5</v>
      </c>
      <c r="D250" s="122">
        <f t="shared" si="3"/>
        <v>2.4740452107075133E-2</v>
      </c>
      <c r="E250" s="122">
        <f t="shared" si="3"/>
        <v>-3.4965034965034968E-2</v>
      </c>
    </row>
    <row r="251" spans="1:5">
      <c r="A251" s="121">
        <v>43936</v>
      </c>
      <c r="B251" s="120">
        <v>1480.6</v>
      </c>
      <c r="C251" s="120">
        <v>31.45</v>
      </c>
      <c r="D251" s="122">
        <f t="shared" si="3"/>
        <v>-3.5967288259193674E-2</v>
      </c>
      <c r="E251" s="122">
        <f t="shared" si="3"/>
        <v>-8.8405797101449302E-2</v>
      </c>
    </row>
    <row r="252" spans="1:5">
      <c r="A252" s="121">
        <v>43937</v>
      </c>
      <c r="B252" s="120">
        <v>1483.79</v>
      </c>
      <c r="C252" s="120">
        <v>32.799999999999997</v>
      </c>
      <c r="D252" s="122">
        <f t="shared" si="3"/>
        <v>2.1545319465082094E-3</v>
      </c>
      <c r="E252" s="122">
        <f t="shared" si="3"/>
        <v>4.2925278219395797E-2</v>
      </c>
    </row>
    <row r="253" spans="1:5">
      <c r="A253" s="121">
        <v>43938</v>
      </c>
      <c r="B253" s="120">
        <v>1534.55</v>
      </c>
      <c r="C253" s="120">
        <v>32.5</v>
      </c>
      <c r="D253" s="122">
        <f t="shared" si="3"/>
        <v>3.4209692746278109E-2</v>
      </c>
      <c r="E253" s="122">
        <f t="shared" si="3"/>
        <v>-9.1463414634145486E-3</v>
      </c>
    </row>
    <row r="254" spans="1:5">
      <c r="A254" s="121">
        <v>43941</v>
      </c>
      <c r="B254" s="120">
        <v>1541.17</v>
      </c>
      <c r="C254" s="120">
        <v>32.35</v>
      </c>
      <c r="D254" s="122">
        <f t="shared" si="3"/>
        <v>4.3139682643120901E-3</v>
      </c>
      <c r="E254" s="122">
        <f t="shared" si="3"/>
        <v>-4.6153846153845716E-3</v>
      </c>
    </row>
    <row r="255" spans="1:5">
      <c r="A255" s="121">
        <v>43942</v>
      </c>
      <c r="B255" s="120">
        <v>1493.45</v>
      </c>
      <c r="C255" s="120">
        <v>32.5</v>
      </c>
      <c r="D255" s="122">
        <f t="shared" si="3"/>
        <v>-3.0963488778006337E-2</v>
      </c>
      <c r="E255" s="122">
        <f t="shared" si="3"/>
        <v>4.6367851622874361E-3</v>
      </c>
    </row>
    <row r="256" spans="1:5">
      <c r="A256" s="121">
        <v>43943</v>
      </c>
      <c r="B256" s="120">
        <v>1527.63</v>
      </c>
      <c r="C256" s="120">
        <v>32.35</v>
      </c>
      <c r="D256" s="122">
        <f t="shared" si="3"/>
        <v>2.2886604841139684E-2</v>
      </c>
      <c r="E256" s="122">
        <f t="shared" si="3"/>
        <v>-4.6153846153845716E-3</v>
      </c>
    </row>
    <row r="257" spans="1:5">
      <c r="A257" s="121">
        <v>43944</v>
      </c>
      <c r="B257" s="120">
        <v>1541.89</v>
      </c>
      <c r="C257" s="120">
        <v>32</v>
      </c>
      <c r="D257" s="122">
        <f t="shared" si="3"/>
        <v>9.3347211039322281E-3</v>
      </c>
      <c r="E257" s="122">
        <f t="shared" si="3"/>
        <v>-1.0819165378670831E-2</v>
      </c>
    </row>
    <row r="258" spans="1:5">
      <c r="A258" s="121">
        <v>43945</v>
      </c>
      <c r="B258" s="120">
        <v>1514.13</v>
      </c>
      <c r="C258" s="120">
        <v>32</v>
      </c>
      <c r="D258" s="122">
        <f t="shared" si="3"/>
        <v>-1.8003878357081237E-2</v>
      </c>
      <c r="E258" s="122">
        <f t="shared" si="3"/>
        <v>0</v>
      </c>
    </row>
    <row r="259" spans="1:5">
      <c r="A259" s="121">
        <v>43948</v>
      </c>
      <c r="B259" s="120">
        <v>1539.51</v>
      </c>
      <c r="C259" s="120">
        <v>34.700000000000003</v>
      </c>
      <c r="D259" s="122">
        <f t="shared" si="3"/>
        <v>1.6762101008499852E-2</v>
      </c>
      <c r="E259" s="122">
        <f t="shared" si="3"/>
        <v>8.4375000000000089E-2</v>
      </c>
    </row>
    <row r="260" spans="1:5">
      <c r="A260" s="121">
        <v>43949</v>
      </c>
      <c r="B260" s="120">
        <v>1568.5</v>
      </c>
      <c r="C260" s="120">
        <v>38.5</v>
      </c>
      <c r="D260" s="122">
        <f t="shared" ref="D260:E323" si="4">+(B260-B259)/B259</f>
        <v>1.883066690050731E-2</v>
      </c>
      <c r="E260" s="122">
        <f t="shared" si="4"/>
        <v>0.10951008645533132</v>
      </c>
    </row>
    <row r="261" spans="1:5">
      <c r="A261" s="121">
        <v>43950</v>
      </c>
      <c r="B261" s="120">
        <v>1600.86</v>
      </c>
      <c r="C261" s="120">
        <v>38</v>
      </c>
      <c r="D261" s="122">
        <f t="shared" si="4"/>
        <v>2.0631176283072934E-2</v>
      </c>
      <c r="E261" s="122">
        <f t="shared" si="4"/>
        <v>-1.2987012987012988E-2</v>
      </c>
    </row>
    <row r="262" spans="1:5">
      <c r="A262" s="121">
        <v>43951</v>
      </c>
      <c r="B262" s="120">
        <v>1577.92</v>
      </c>
      <c r="C262" s="120">
        <v>35.799999999999997</v>
      </c>
      <c r="D262" s="122">
        <f t="shared" si="4"/>
        <v>-1.4329797733718019E-2</v>
      </c>
      <c r="E262" s="122">
        <f t="shared" si="4"/>
        <v>-5.7894736842105339E-2</v>
      </c>
    </row>
    <row r="263" spans="1:5">
      <c r="A263" s="121">
        <v>43955</v>
      </c>
      <c r="B263" s="120">
        <v>1505.21</v>
      </c>
      <c r="C263" s="120">
        <v>36.65</v>
      </c>
      <c r="D263" s="122">
        <f t="shared" si="4"/>
        <v>-4.6079649158385742E-2</v>
      </c>
      <c r="E263" s="122">
        <f t="shared" si="4"/>
        <v>2.3743016759776577E-2</v>
      </c>
    </row>
    <row r="264" spans="1:5">
      <c r="A264" s="121">
        <v>43956</v>
      </c>
      <c r="B264" s="120">
        <v>1538.18</v>
      </c>
      <c r="C264" s="120">
        <v>35.9</v>
      </c>
      <c r="D264" s="122">
        <f t="shared" si="4"/>
        <v>2.1903920383202363E-2</v>
      </c>
      <c r="E264" s="122">
        <f t="shared" si="4"/>
        <v>-2.0463847203274217E-2</v>
      </c>
    </row>
    <row r="265" spans="1:5">
      <c r="A265" s="121">
        <v>43957</v>
      </c>
      <c r="B265" s="120">
        <v>1521.4</v>
      </c>
      <c r="C265" s="120">
        <v>35.6</v>
      </c>
      <c r="D265" s="122">
        <f t="shared" si="4"/>
        <v>-1.090899634633136E-2</v>
      </c>
      <c r="E265" s="122">
        <f t="shared" si="4"/>
        <v>-8.3565459610027062E-3</v>
      </c>
    </row>
    <row r="266" spans="1:5">
      <c r="A266" s="121">
        <v>43958</v>
      </c>
      <c r="B266" s="120">
        <v>1537.74</v>
      </c>
      <c r="C266" s="120">
        <v>35.799999999999997</v>
      </c>
      <c r="D266" s="122">
        <f t="shared" si="4"/>
        <v>1.0740107795451504E-2</v>
      </c>
      <c r="E266" s="122">
        <f t="shared" si="4"/>
        <v>5.6179775280897678E-3</v>
      </c>
    </row>
    <row r="267" spans="1:5">
      <c r="A267" s="121">
        <v>43959</v>
      </c>
      <c r="B267" s="120">
        <v>1563.19</v>
      </c>
      <c r="C267" s="120">
        <v>34.450000000000003</v>
      </c>
      <c r="D267" s="122">
        <f t="shared" si="4"/>
        <v>1.6550262072912224E-2</v>
      </c>
      <c r="E267" s="122">
        <f t="shared" si="4"/>
        <v>-3.7709497206703753E-2</v>
      </c>
    </row>
    <row r="268" spans="1:5">
      <c r="A268" s="121">
        <v>43962</v>
      </c>
      <c r="B268" s="120">
        <v>1556.49</v>
      </c>
      <c r="C268" s="120">
        <v>34.700000000000003</v>
      </c>
      <c r="D268" s="122">
        <f t="shared" si="4"/>
        <v>-4.2861072550362048E-3</v>
      </c>
      <c r="E268" s="122">
        <f t="shared" si="4"/>
        <v>7.2568940493468789E-3</v>
      </c>
    </row>
    <row r="269" spans="1:5">
      <c r="A269" s="121">
        <v>43963</v>
      </c>
      <c r="B269" s="120">
        <v>1570.03</v>
      </c>
      <c r="C269" s="120">
        <v>33.35</v>
      </c>
      <c r="D269" s="122">
        <f t="shared" si="4"/>
        <v>8.6990600646325786E-3</v>
      </c>
      <c r="E269" s="122">
        <f t="shared" si="4"/>
        <v>-3.8904899135446723E-2</v>
      </c>
    </row>
    <row r="270" spans="1:5">
      <c r="A270" s="121">
        <v>43964</v>
      </c>
      <c r="B270" s="120">
        <v>1522.64</v>
      </c>
      <c r="C270" s="120">
        <v>32.549999999999997</v>
      </c>
      <c r="D270" s="122">
        <f t="shared" si="4"/>
        <v>-3.0184136608854526E-2</v>
      </c>
      <c r="E270" s="122">
        <f t="shared" si="4"/>
        <v>-2.3988005997001627E-2</v>
      </c>
    </row>
    <row r="271" spans="1:5">
      <c r="A271" s="121">
        <v>43965</v>
      </c>
      <c r="B271" s="120">
        <v>1476.52</v>
      </c>
      <c r="C271" s="120">
        <v>32.700000000000003</v>
      </c>
      <c r="D271" s="122">
        <f t="shared" si="4"/>
        <v>-3.0289497189092705E-2</v>
      </c>
      <c r="E271" s="122">
        <f t="shared" si="4"/>
        <v>4.6082949308757512E-3</v>
      </c>
    </row>
    <row r="272" spans="1:5">
      <c r="A272" s="121">
        <v>43966</v>
      </c>
      <c r="B272" s="120">
        <v>1493.62</v>
      </c>
      <c r="C272" s="120">
        <v>33.700000000000003</v>
      </c>
      <c r="D272" s="122">
        <f t="shared" si="4"/>
        <v>1.1581285725895965E-2</v>
      </c>
      <c r="E272" s="122">
        <f t="shared" si="4"/>
        <v>3.0581039755351678E-2</v>
      </c>
    </row>
    <row r="273" spans="1:5">
      <c r="A273" s="121">
        <v>43969</v>
      </c>
      <c r="B273" s="120">
        <v>1566.16</v>
      </c>
      <c r="C273" s="120">
        <v>34.65</v>
      </c>
      <c r="D273" s="122">
        <f t="shared" si="4"/>
        <v>4.8566569810259766E-2</v>
      </c>
      <c r="E273" s="122">
        <f t="shared" si="4"/>
        <v>2.8189910979228357E-2</v>
      </c>
    </row>
    <row r="274" spans="1:5">
      <c r="A274" s="121">
        <v>43970</v>
      </c>
      <c r="B274" s="120">
        <v>1560.28</v>
      </c>
      <c r="C274" s="120">
        <v>35</v>
      </c>
      <c r="D274" s="122">
        <f t="shared" si="4"/>
        <v>-3.7544056801349216E-3</v>
      </c>
      <c r="E274" s="122">
        <f t="shared" si="4"/>
        <v>1.0101010101010142E-2</v>
      </c>
    </row>
    <row r="275" spans="1:5">
      <c r="A275" s="121">
        <v>43971</v>
      </c>
      <c r="B275" s="120">
        <v>1556.44</v>
      </c>
      <c r="C275" s="120">
        <v>34.75</v>
      </c>
      <c r="D275" s="122">
        <f t="shared" si="4"/>
        <v>-2.4610967262285732E-3</v>
      </c>
      <c r="E275" s="122">
        <f t="shared" si="4"/>
        <v>-7.1428571428571426E-3</v>
      </c>
    </row>
    <row r="276" spans="1:5">
      <c r="A276" s="121">
        <v>43973</v>
      </c>
      <c r="B276" s="120">
        <v>1555.49</v>
      </c>
      <c r="C276" s="120">
        <v>35.200000000000003</v>
      </c>
      <c r="D276" s="122">
        <f t="shared" si="4"/>
        <v>-6.1036724833597538E-4</v>
      </c>
      <c r="E276" s="122">
        <f t="shared" si="4"/>
        <v>1.2949640287769865E-2</v>
      </c>
    </row>
    <row r="277" spans="1:5">
      <c r="A277" s="121">
        <v>43976</v>
      </c>
      <c r="B277" s="120">
        <v>1588.6</v>
      </c>
      <c r="C277" s="120">
        <v>36.299999999999997</v>
      </c>
      <c r="D277" s="122">
        <f t="shared" si="4"/>
        <v>2.128589704851841E-2</v>
      </c>
      <c r="E277" s="122">
        <f t="shared" si="4"/>
        <v>3.1249999999999837E-2</v>
      </c>
    </row>
    <row r="278" spans="1:5">
      <c r="A278" s="121">
        <v>43977</v>
      </c>
      <c r="B278" s="120">
        <v>1606.65</v>
      </c>
      <c r="C278" s="120">
        <v>37.200000000000003</v>
      </c>
      <c r="D278" s="122">
        <f t="shared" si="4"/>
        <v>1.1362205715724652E-2</v>
      </c>
      <c r="E278" s="122">
        <f t="shared" si="4"/>
        <v>2.4793388429752223E-2</v>
      </c>
    </row>
    <row r="279" spans="1:5">
      <c r="A279" s="121">
        <v>43978</v>
      </c>
      <c r="B279" s="120">
        <v>1623.39</v>
      </c>
      <c r="C279" s="120">
        <v>36.6</v>
      </c>
      <c r="D279" s="122">
        <f t="shared" si="4"/>
        <v>1.0419195219867431E-2</v>
      </c>
      <c r="E279" s="122">
        <f t="shared" si="4"/>
        <v>-1.6129032258064554E-2</v>
      </c>
    </row>
    <row r="280" spans="1:5">
      <c r="A280" s="121">
        <v>43979</v>
      </c>
      <c r="B280" s="120">
        <v>1657.58</v>
      </c>
      <c r="C280" s="120">
        <v>34.85</v>
      </c>
      <c r="D280" s="122">
        <f t="shared" si="4"/>
        <v>2.1060866458460274E-2</v>
      </c>
      <c r="E280" s="122">
        <f t="shared" si="4"/>
        <v>-4.7814207650273222E-2</v>
      </c>
    </row>
    <row r="281" spans="1:5">
      <c r="A281" s="121">
        <v>43980</v>
      </c>
      <c r="B281" s="120">
        <v>1629.76</v>
      </c>
      <c r="C281" s="120">
        <v>35.1</v>
      </c>
      <c r="D281" s="122">
        <f t="shared" si="4"/>
        <v>-1.6783503661964995E-2</v>
      </c>
      <c r="E281" s="122">
        <f t="shared" si="4"/>
        <v>7.1736011477761836E-3</v>
      </c>
    </row>
    <row r="282" spans="1:5">
      <c r="A282" s="121">
        <v>43983</v>
      </c>
      <c r="B282" s="120">
        <v>1649.38</v>
      </c>
      <c r="C282" s="120">
        <v>35.9</v>
      </c>
      <c r="D282" s="122">
        <f t="shared" si="4"/>
        <v>1.203858236795609E-2</v>
      </c>
      <c r="E282" s="122">
        <f t="shared" si="4"/>
        <v>2.279202279202271E-2</v>
      </c>
    </row>
    <row r="283" spans="1:5">
      <c r="A283" s="121">
        <v>43984</v>
      </c>
      <c r="B283" s="120">
        <v>1666.98</v>
      </c>
      <c r="C283" s="120">
        <v>36.799999999999997</v>
      </c>
      <c r="D283" s="122">
        <f t="shared" si="4"/>
        <v>1.0670676254107548E-2</v>
      </c>
      <c r="E283" s="122">
        <f t="shared" si="4"/>
        <v>2.5069637883008318E-2</v>
      </c>
    </row>
    <row r="284" spans="1:5">
      <c r="A284" s="121">
        <v>43985</v>
      </c>
      <c r="B284" s="120">
        <v>1709.96</v>
      </c>
      <c r="C284" s="120">
        <v>37.9</v>
      </c>
      <c r="D284" s="122">
        <f t="shared" si="4"/>
        <v>2.5783152767279761E-2</v>
      </c>
      <c r="E284" s="122">
        <f t="shared" si="4"/>
        <v>2.9891304347826129E-2</v>
      </c>
    </row>
    <row r="285" spans="1:5">
      <c r="A285" s="121">
        <v>43986</v>
      </c>
      <c r="B285" s="120">
        <v>1700.48</v>
      </c>
      <c r="C285" s="120">
        <v>39.6</v>
      </c>
      <c r="D285" s="122">
        <f t="shared" si="4"/>
        <v>-5.5439893330838253E-3</v>
      </c>
      <c r="E285" s="122">
        <f t="shared" si="4"/>
        <v>4.4854881266490843E-2</v>
      </c>
    </row>
    <row r="286" spans="1:5">
      <c r="A286" s="121">
        <v>43987</v>
      </c>
      <c r="B286" s="120">
        <v>1730.51</v>
      </c>
      <c r="C286" s="120">
        <v>40.15</v>
      </c>
      <c r="D286" s="122">
        <f t="shared" si="4"/>
        <v>1.7659719608581089E-2</v>
      </c>
      <c r="E286" s="122">
        <f t="shared" si="4"/>
        <v>1.3888888888888817E-2</v>
      </c>
    </row>
    <row r="287" spans="1:5">
      <c r="A287" s="121">
        <v>43990</v>
      </c>
      <c r="B287" s="120">
        <v>1717.66</v>
      </c>
      <c r="C287" s="120">
        <v>38.950000000000003</v>
      </c>
      <c r="D287" s="122">
        <f t="shared" si="4"/>
        <v>-7.4255566278148694E-3</v>
      </c>
      <c r="E287" s="122">
        <f t="shared" si="4"/>
        <v>-2.9887920298879097E-2</v>
      </c>
    </row>
    <row r="288" spans="1:5">
      <c r="A288" s="121">
        <v>43991</v>
      </c>
      <c r="B288" s="120">
        <v>1696.7</v>
      </c>
      <c r="C288" s="120">
        <v>38</v>
      </c>
      <c r="D288" s="122">
        <f t="shared" si="4"/>
        <v>-1.2202647788270109E-2</v>
      </c>
      <c r="E288" s="122">
        <f t="shared" si="4"/>
        <v>-2.4390243902439095E-2</v>
      </c>
    </row>
    <row r="289" spans="1:5">
      <c r="A289" s="121">
        <v>43992</v>
      </c>
      <c r="B289" s="120">
        <v>1692.32</v>
      </c>
      <c r="C289" s="120">
        <v>36.25</v>
      </c>
      <c r="D289" s="122">
        <f t="shared" si="4"/>
        <v>-2.5814816997702062E-3</v>
      </c>
      <c r="E289" s="122">
        <f t="shared" si="4"/>
        <v>-4.6052631578947366E-2</v>
      </c>
    </row>
    <row r="290" spans="1:5">
      <c r="A290" s="121">
        <v>43993</v>
      </c>
      <c r="B290" s="120">
        <v>1609.06</v>
      </c>
      <c r="C290" s="120">
        <v>36.299999999999997</v>
      </c>
      <c r="D290" s="122">
        <f t="shared" si="4"/>
        <v>-4.9198733100122904E-2</v>
      </c>
      <c r="E290" s="122">
        <f t="shared" si="4"/>
        <v>1.3793103448275078E-3</v>
      </c>
    </row>
    <row r="291" spans="1:5">
      <c r="A291" s="121">
        <v>43994</v>
      </c>
      <c r="B291" s="120">
        <v>1609.07</v>
      </c>
      <c r="C291" s="120">
        <v>36.549999999999997</v>
      </c>
      <c r="D291" s="122">
        <f t="shared" si="4"/>
        <v>6.2148086460361366E-6</v>
      </c>
      <c r="E291" s="122">
        <f t="shared" si="4"/>
        <v>6.8870523415977963E-3</v>
      </c>
    </row>
    <row r="292" spans="1:5">
      <c r="A292" s="121">
        <v>43997</v>
      </c>
      <c r="B292" s="120">
        <v>1616.14</v>
      </c>
      <c r="C292" s="120">
        <v>36.799999999999997</v>
      </c>
      <c r="D292" s="122">
        <f t="shared" si="4"/>
        <v>4.393842405861873E-3</v>
      </c>
      <c r="E292" s="122">
        <f t="shared" si="4"/>
        <v>6.8399452804377573E-3</v>
      </c>
    </row>
    <row r="293" spans="1:5">
      <c r="A293" s="121">
        <v>43998</v>
      </c>
      <c r="B293" s="120">
        <v>1671.84</v>
      </c>
      <c r="C293" s="120">
        <v>36.6</v>
      </c>
      <c r="D293" s="122">
        <f t="shared" si="4"/>
        <v>3.4464835967180946E-2</v>
      </c>
      <c r="E293" s="122">
        <f t="shared" si="4"/>
        <v>-5.4347826086955367E-3</v>
      </c>
    </row>
    <row r="294" spans="1:5">
      <c r="A294" s="121">
        <v>43999</v>
      </c>
      <c r="B294" s="120">
        <v>1677.53</v>
      </c>
      <c r="C294" s="120">
        <v>36.450000000000003</v>
      </c>
      <c r="D294" s="122">
        <f t="shared" si="4"/>
        <v>3.4034357354771122E-3</v>
      </c>
      <c r="E294" s="122">
        <f t="shared" si="4"/>
        <v>-4.0983606557376661E-3</v>
      </c>
    </row>
    <row r="295" spans="1:5">
      <c r="A295" s="121">
        <v>44000</v>
      </c>
      <c r="B295" s="120">
        <v>1667.93</v>
      </c>
      <c r="C295" s="120">
        <v>35.85</v>
      </c>
      <c r="D295" s="122">
        <f t="shared" si="4"/>
        <v>-5.7226994450173228E-3</v>
      </c>
      <c r="E295" s="122">
        <f t="shared" si="4"/>
        <v>-1.6460905349794275E-2</v>
      </c>
    </row>
    <row r="296" spans="1:5">
      <c r="A296" s="121">
        <v>44004</v>
      </c>
      <c r="B296" s="120">
        <v>1657.71</v>
      </c>
      <c r="C296" s="120">
        <v>35.35</v>
      </c>
      <c r="D296" s="122">
        <f t="shared" si="4"/>
        <v>-6.127355464557881E-3</v>
      </c>
      <c r="E296" s="122">
        <f t="shared" si="4"/>
        <v>-1.3947001394700139E-2</v>
      </c>
    </row>
    <row r="297" spans="1:5">
      <c r="A297" s="121">
        <v>44005</v>
      </c>
      <c r="B297" s="120">
        <v>1683.36</v>
      </c>
      <c r="C297" s="120">
        <v>35.1</v>
      </c>
      <c r="D297" s="122">
        <f t="shared" si="4"/>
        <v>1.5473152722731878E-2</v>
      </c>
      <c r="E297" s="122">
        <f t="shared" si="4"/>
        <v>-7.0721357850070717E-3</v>
      </c>
    </row>
    <row r="298" spans="1:5">
      <c r="A298" s="121">
        <v>44006</v>
      </c>
      <c r="B298" s="120">
        <v>1642.91</v>
      </c>
      <c r="C298" s="120">
        <v>34.75</v>
      </c>
      <c r="D298" s="122">
        <f t="shared" si="4"/>
        <v>-2.4029322307765315E-2</v>
      </c>
      <c r="E298" s="122">
        <f t="shared" si="4"/>
        <v>-9.9715099715100113E-3</v>
      </c>
    </row>
    <row r="299" spans="1:5">
      <c r="A299" s="121">
        <v>44007</v>
      </c>
      <c r="B299" s="120">
        <v>1660.96</v>
      </c>
      <c r="C299" s="120">
        <v>34.4</v>
      </c>
      <c r="D299" s="122">
        <f t="shared" si="4"/>
        <v>1.0986603039728258E-2</v>
      </c>
      <c r="E299" s="122">
        <f t="shared" si="4"/>
        <v>-1.0071942446043206E-2</v>
      </c>
    </row>
    <row r="300" spans="1:5">
      <c r="A300" s="121">
        <v>44008</v>
      </c>
      <c r="B300" s="120">
        <v>1657.66</v>
      </c>
      <c r="C300" s="120">
        <v>34.4</v>
      </c>
      <c r="D300" s="122">
        <f t="shared" si="4"/>
        <v>-1.9868028128311064E-3</v>
      </c>
      <c r="E300" s="122">
        <f t="shared" si="4"/>
        <v>0</v>
      </c>
    </row>
    <row r="301" spans="1:5">
      <c r="A301" s="121">
        <v>44011</v>
      </c>
      <c r="B301" s="120">
        <v>1671.53</v>
      </c>
      <c r="C301" s="120">
        <v>34.450000000000003</v>
      </c>
      <c r="D301" s="122">
        <f t="shared" si="4"/>
        <v>8.3672164376288813E-3</v>
      </c>
      <c r="E301" s="122">
        <f t="shared" si="4"/>
        <v>1.4534883720931473E-3</v>
      </c>
    </row>
    <row r="302" spans="1:5">
      <c r="A302" s="121">
        <v>44012</v>
      </c>
      <c r="B302" s="120">
        <v>1664.38</v>
      </c>
      <c r="C302" s="120">
        <v>34.25</v>
      </c>
      <c r="D302" s="122">
        <f t="shared" si="4"/>
        <v>-4.2775182018868121E-3</v>
      </c>
      <c r="E302" s="122">
        <f t="shared" si="4"/>
        <v>-5.805515239477586E-3</v>
      </c>
    </row>
    <row r="303" spans="1:5">
      <c r="A303" s="121">
        <v>44013</v>
      </c>
      <c r="B303" s="120">
        <v>1675.04</v>
      </c>
      <c r="C303" s="120">
        <v>34.15</v>
      </c>
      <c r="D303" s="122">
        <f t="shared" si="4"/>
        <v>6.4047873682691776E-3</v>
      </c>
      <c r="E303" s="122">
        <f t="shared" si="4"/>
        <v>-2.9197080291971217E-3</v>
      </c>
    </row>
    <row r="304" spans="1:5">
      <c r="A304" s="121">
        <v>44014</v>
      </c>
      <c r="B304" s="120">
        <v>1703.82</v>
      </c>
      <c r="C304" s="120">
        <v>33.950000000000003</v>
      </c>
      <c r="D304" s="122">
        <f t="shared" si="4"/>
        <v>1.7181679243480737E-2</v>
      </c>
      <c r="E304" s="122">
        <f t="shared" si="4"/>
        <v>-5.8565153733527303E-3</v>
      </c>
    </row>
    <row r="305" spans="1:5">
      <c r="A305" s="121">
        <v>44015</v>
      </c>
      <c r="B305" s="120">
        <v>1695.26</v>
      </c>
      <c r="C305" s="120">
        <v>34.700000000000003</v>
      </c>
      <c r="D305" s="122">
        <f t="shared" si="4"/>
        <v>-5.0240048831449013E-3</v>
      </c>
      <c r="E305" s="122">
        <f t="shared" si="4"/>
        <v>2.2091310751104563E-2</v>
      </c>
    </row>
    <row r="306" spans="1:5">
      <c r="A306" s="121">
        <v>44018</v>
      </c>
      <c r="B306" s="120">
        <v>1730.88</v>
      </c>
      <c r="C306" s="120">
        <v>34.049999999999997</v>
      </c>
      <c r="D306" s="122">
        <f t="shared" si="4"/>
        <v>2.1011526255559691E-2</v>
      </c>
      <c r="E306" s="122">
        <f t="shared" si="4"/>
        <v>-1.873198847262264E-2</v>
      </c>
    </row>
    <row r="307" spans="1:5">
      <c r="A307" s="121">
        <v>44019</v>
      </c>
      <c r="B307" s="120">
        <v>1720.45</v>
      </c>
      <c r="C307" s="120">
        <v>33.9</v>
      </c>
      <c r="D307" s="122">
        <f t="shared" si="4"/>
        <v>-6.0258365686818626E-3</v>
      </c>
      <c r="E307" s="122">
        <f t="shared" si="4"/>
        <v>-4.4052863436122936E-3</v>
      </c>
    </row>
    <row r="308" spans="1:5">
      <c r="A308" s="121">
        <v>44020</v>
      </c>
      <c r="B308" s="120">
        <v>1712.53</v>
      </c>
      <c r="C308" s="120">
        <v>34.299999999999997</v>
      </c>
      <c r="D308" s="122">
        <f t="shared" si="4"/>
        <v>-4.6034467726467337E-3</v>
      </c>
      <c r="E308" s="122">
        <f t="shared" si="4"/>
        <v>1.1799410029498483E-2</v>
      </c>
    </row>
    <row r="309" spans="1:5">
      <c r="A309" s="121">
        <v>44021</v>
      </c>
      <c r="B309" s="120">
        <v>1697.84</v>
      </c>
      <c r="C309" s="120">
        <v>35</v>
      </c>
      <c r="D309" s="122">
        <f t="shared" si="4"/>
        <v>-8.5779519190905002E-3</v>
      </c>
      <c r="E309" s="122">
        <f t="shared" si="4"/>
        <v>2.0408163265306208E-2</v>
      </c>
    </row>
    <row r="310" spans="1:5">
      <c r="A310" s="121">
        <v>44022</v>
      </c>
      <c r="B310" s="120">
        <v>1711.62</v>
      </c>
      <c r="C310" s="120">
        <v>35.1</v>
      </c>
      <c r="D310" s="122">
        <f t="shared" si="4"/>
        <v>8.1161946944352664E-3</v>
      </c>
      <c r="E310" s="122">
        <f t="shared" si="4"/>
        <v>2.8571428571428979E-3</v>
      </c>
    </row>
    <row r="311" spans="1:5">
      <c r="A311" s="121">
        <v>44025</v>
      </c>
      <c r="B311" s="120">
        <v>1742.73</v>
      </c>
      <c r="C311" s="120">
        <v>34.35</v>
      </c>
      <c r="D311" s="122">
        <f t="shared" si="4"/>
        <v>1.8175763311950158E-2</v>
      </c>
      <c r="E311" s="122">
        <f t="shared" si="4"/>
        <v>-2.1367521367521368E-2</v>
      </c>
    </row>
    <row r="312" spans="1:5">
      <c r="A312" s="121">
        <v>44026</v>
      </c>
      <c r="B312" s="120">
        <v>1738.6</v>
      </c>
      <c r="C312" s="120">
        <v>34.4</v>
      </c>
      <c r="D312" s="122">
        <f t="shared" si="4"/>
        <v>-2.3698450132838187E-3</v>
      </c>
      <c r="E312" s="122">
        <f t="shared" si="4"/>
        <v>1.4556040756913292E-3</v>
      </c>
    </row>
    <row r="313" spans="1:5">
      <c r="A313" s="121">
        <v>44027</v>
      </c>
      <c r="B313" s="120">
        <v>1767.85</v>
      </c>
      <c r="C313" s="120">
        <v>34.4</v>
      </c>
      <c r="D313" s="122">
        <f t="shared" si="4"/>
        <v>1.6823881283791559E-2</v>
      </c>
      <c r="E313" s="122">
        <f t="shared" si="4"/>
        <v>0</v>
      </c>
    </row>
    <row r="314" spans="1:5">
      <c r="A314" s="121">
        <v>44028</v>
      </c>
      <c r="B314" s="120">
        <v>1754.55</v>
      </c>
      <c r="C314" s="120">
        <v>34.85</v>
      </c>
      <c r="D314" s="122">
        <f t="shared" si="4"/>
        <v>-7.5232627202533901E-3</v>
      </c>
      <c r="E314" s="122">
        <f t="shared" si="4"/>
        <v>1.3081395348837293E-2</v>
      </c>
    </row>
    <row r="315" spans="1:5">
      <c r="A315" s="121">
        <v>44029</v>
      </c>
      <c r="B315" s="120">
        <v>1770.15</v>
      </c>
      <c r="C315" s="120">
        <v>35.450000000000003</v>
      </c>
      <c r="D315" s="122">
        <f t="shared" si="4"/>
        <v>8.8911686757288978E-3</v>
      </c>
      <c r="E315" s="122">
        <f t="shared" si="4"/>
        <v>1.7216642754662882E-2</v>
      </c>
    </row>
    <row r="316" spans="1:5">
      <c r="A316" s="121">
        <v>44032</v>
      </c>
      <c r="B316" s="120">
        <v>1784.54</v>
      </c>
      <c r="C316" s="120">
        <v>35.15</v>
      </c>
      <c r="D316" s="122">
        <f t="shared" si="4"/>
        <v>8.1292545829448754E-3</v>
      </c>
      <c r="E316" s="122">
        <f t="shared" si="4"/>
        <v>-8.4626234132582304E-3</v>
      </c>
    </row>
    <row r="317" spans="1:5">
      <c r="A317" s="121">
        <v>44033</v>
      </c>
      <c r="B317" s="120">
        <v>1775.39</v>
      </c>
      <c r="C317" s="120">
        <v>35.200000000000003</v>
      </c>
      <c r="D317" s="122">
        <f t="shared" si="4"/>
        <v>-5.1273717596690823E-3</v>
      </c>
      <c r="E317" s="122">
        <f t="shared" si="4"/>
        <v>1.4224751066857543E-3</v>
      </c>
    </row>
    <row r="318" spans="1:5">
      <c r="A318" s="121">
        <v>44034</v>
      </c>
      <c r="B318" s="120">
        <v>1779.85</v>
      </c>
      <c r="C318" s="120">
        <v>35.450000000000003</v>
      </c>
      <c r="D318" s="122">
        <f t="shared" si="4"/>
        <v>2.5121240966772419E-3</v>
      </c>
      <c r="E318" s="122">
        <f t="shared" si="4"/>
        <v>7.102272727272727E-3</v>
      </c>
    </row>
    <row r="319" spans="1:5">
      <c r="A319" s="121">
        <v>44035</v>
      </c>
      <c r="B319" s="120">
        <v>1781.1</v>
      </c>
      <c r="C319" s="120">
        <v>35.299999999999997</v>
      </c>
      <c r="D319" s="122">
        <f t="shared" si="4"/>
        <v>7.0230637413265171E-4</v>
      </c>
      <c r="E319" s="122">
        <f t="shared" si="4"/>
        <v>-4.231311706629215E-3</v>
      </c>
    </row>
    <row r="320" spans="1:5">
      <c r="A320" s="121">
        <v>44036</v>
      </c>
      <c r="B320" s="120">
        <v>1750.24</v>
      </c>
      <c r="C320" s="120">
        <v>34.049999999999997</v>
      </c>
      <c r="D320" s="122">
        <f t="shared" si="4"/>
        <v>-1.7326371343551684E-2</v>
      </c>
      <c r="E320" s="122">
        <f t="shared" si="4"/>
        <v>-3.5410764872521247E-2</v>
      </c>
    </row>
    <row r="321" spans="1:5">
      <c r="A321" s="121">
        <v>44039</v>
      </c>
      <c r="B321" s="120">
        <v>1760.31</v>
      </c>
      <c r="C321" s="120">
        <v>34.25</v>
      </c>
      <c r="D321" s="122">
        <f t="shared" si="4"/>
        <v>5.753496663314709E-3</v>
      </c>
      <c r="E321" s="122">
        <f t="shared" si="4"/>
        <v>5.8737151248165302E-3</v>
      </c>
    </row>
    <row r="322" spans="1:5">
      <c r="A322" s="121">
        <v>44040</v>
      </c>
      <c r="B322" s="120">
        <v>1754.25</v>
      </c>
      <c r="C322" s="120">
        <v>34.549999999999997</v>
      </c>
      <c r="D322" s="122">
        <f t="shared" si="4"/>
        <v>-3.4425754554595189E-3</v>
      </c>
      <c r="E322" s="122">
        <f t="shared" si="4"/>
        <v>8.7591240875911584E-3</v>
      </c>
    </row>
    <row r="323" spans="1:5">
      <c r="A323" s="121">
        <v>44041</v>
      </c>
      <c r="B323" s="120">
        <v>1760.58</v>
      </c>
      <c r="C323" s="120">
        <v>34.450000000000003</v>
      </c>
      <c r="D323" s="122">
        <f t="shared" si="4"/>
        <v>3.6083796494227886E-3</v>
      </c>
      <c r="E323" s="122">
        <f t="shared" si="4"/>
        <v>-2.8943560057885479E-3</v>
      </c>
    </row>
    <row r="324" spans="1:5">
      <c r="A324" s="121">
        <v>44042</v>
      </c>
      <c r="B324" s="120">
        <v>1720.28</v>
      </c>
      <c r="C324" s="120">
        <v>34.450000000000003</v>
      </c>
      <c r="D324" s="122">
        <f t="shared" ref="D324:E387" si="5">+(B324-B323)/B323</f>
        <v>-2.2890183916663802E-2</v>
      </c>
      <c r="E324" s="122">
        <f t="shared" si="5"/>
        <v>0</v>
      </c>
    </row>
    <row r="325" spans="1:5">
      <c r="A325" s="121">
        <v>44043</v>
      </c>
      <c r="B325" s="120">
        <v>1707.35</v>
      </c>
      <c r="C325" s="120">
        <v>35.049999999999997</v>
      </c>
      <c r="D325" s="122">
        <f t="shared" si="5"/>
        <v>-7.516218290045844E-3</v>
      </c>
      <c r="E325" s="122">
        <f t="shared" si="5"/>
        <v>1.7416545718432343E-2</v>
      </c>
    </row>
    <row r="326" spans="1:5">
      <c r="A326" s="121">
        <v>44046</v>
      </c>
      <c r="B326" s="120">
        <v>1746.32</v>
      </c>
      <c r="C326" s="120">
        <v>34.65</v>
      </c>
      <c r="D326" s="122">
        <f t="shared" si="5"/>
        <v>2.2824845520836402E-2</v>
      </c>
      <c r="E326" s="122">
        <f t="shared" si="5"/>
        <v>-1.1412268188302386E-2</v>
      </c>
    </row>
    <row r="327" spans="1:5">
      <c r="A327" s="121">
        <v>44047</v>
      </c>
      <c r="B327" s="120">
        <v>1734.25</v>
      </c>
      <c r="C327" s="120">
        <v>34.25</v>
      </c>
      <c r="D327" s="122">
        <f t="shared" si="5"/>
        <v>-6.9116771267579459E-3</v>
      </c>
      <c r="E327" s="122">
        <f t="shared" si="5"/>
        <v>-1.1544011544011504E-2</v>
      </c>
    </row>
    <row r="328" spans="1:5">
      <c r="A328" s="121">
        <v>44048</v>
      </c>
      <c r="B328" s="120">
        <v>1745.49</v>
      </c>
      <c r="C328" s="120">
        <v>35.9</v>
      </c>
      <c r="D328" s="122">
        <f t="shared" si="5"/>
        <v>6.4811878333573643E-3</v>
      </c>
      <c r="E328" s="122">
        <f t="shared" si="5"/>
        <v>4.8175182481751781E-2</v>
      </c>
    </row>
    <row r="329" spans="1:5">
      <c r="A329" s="121">
        <v>44049</v>
      </c>
      <c r="B329" s="120">
        <v>1739.14</v>
      </c>
      <c r="C329" s="120">
        <v>36.1</v>
      </c>
      <c r="D329" s="122">
        <f t="shared" si="5"/>
        <v>-3.6379469375361125E-3</v>
      </c>
      <c r="E329" s="122">
        <f t="shared" si="5"/>
        <v>5.5710306406686035E-3</v>
      </c>
    </row>
    <row r="330" spans="1:5">
      <c r="A330" s="121">
        <v>44050</v>
      </c>
      <c r="B330" s="120">
        <v>1740.46</v>
      </c>
      <c r="C330" s="120">
        <v>37.4</v>
      </c>
      <c r="D330" s="122">
        <f t="shared" si="5"/>
        <v>7.5899582552292296E-4</v>
      </c>
      <c r="E330" s="122">
        <f t="shared" si="5"/>
        <v>3.6011080332409892E-2</v>
      </c>
    </row>
    <row r="331" spans="1:5">
      <c r="A331" s="121">
        <v>44053</v>
      </c>
      <c r="B331" s="120">
        <v>1748.91</v>
      </c>
      <c r="C331" s="120">
        <v>37.549999999999997</v>
      </c>
      <c r="D331" s="122">
        <f t="shared" si="5"/>
        <v>4.8550383232019382E-3</v>
      </c>
      <c r="E331" s="122">
        <f t="shared" si="5"/>
        <v>4.0106951871657377E-3</v>
      </c>
    </row>
    <row r="332" spans="1:5">
      <c r="A332" s="121">
        <v>44054</v>
      </c>
      <c r="B332" s="120">
        <v>1786.28</v>
      </c>
      <c r="C332" s="120">
        <v>39.450000000000003</v>
      </c>
      <c r="D332" s="122">
        <f t="shared" si="5"/>
        <v>2.1367594673253564E-2</v>
      </c>
      <c r="E332" s="122">
        <f t="shared" si="5"/>
        <v>5.0599201065246492E-2</v>
      </c>
    </row>
    <row r="333" spans="1:5">
      <c r="A333" s="121">
        <v>44055</v>
      </c>
      <c r="B333" s="120">
        <v>1788.99</v>
      </c>
      <c r="C333" s="120">
        <v>41.55</v>
      </c>
      <c r="D333" s="122">
        <f t="shared" si="5"/>
        <v>1.5171193765815194E-3</v>
      </c>
      <c r="E333" s="122">
        <f t="shared" si="5"/>
        <v>5.323193916349795E-2</v>
      </c>
    </row>
    <row r="334" spans="1:5">
      <c r="A334" s="121">
        <v>44056</v>
      </c>
      <c r="B334" s="120">
        <v>1786.8</v>
      </c>
      <c r="C334" s="120">
        <v>43.3</v>
      </c>
      <c r="D334" s="122">
        <f t="shared" si="5"/>
        <v>-1.2241544111482202E-3</v>
      </c>
      <c r="E334" s="122">
        <f t="shared" si="5"/>
        <v>4.2117930204572808E-2</v>
      </c>
    </row>
    <row r="335" spans="1:5">
      <c r="A335" s="121">
        <v>44057</v>
      </c>
      <c r="B335" s="120">
        <v>1754.2</v>
      </c>
      <c r="C335" s="120">
        <v>46.35</v>
      </c>
      <c r="D335" s="122">
        <f t="shared" si="5"/>
        <v>-1.8244907096485286E-2</v>
      </c>
      <c r="E335" s="122">
        <f t="shared" si="5"/>
        <v>7.0438799076212574E-2</v>
      </c>
    </row>
    <row r="336" spans="1:5">
      <c r="A336" s="121">
        <v>44060</v>
      </c>
      <c r="B336" s="120">
        <v>1773.53</v>
      </c>
      <c r="C336" s="120">
        <v>45.9</v>
      </c>
      <c r="D336" s="122">
        <f t="shared" si="5"/>
        <v>1.1019268042412454E-2</v>
      </c>
      <c r="E336" s="122">
        <f t="shared" si="5"/>
        <v>-9.7087378640777315E-3</v>
      </c>
    </row>
    <row r="337" spans="1:5">
      <c r="A337" s="121">
        <v>44061</v>
      </c>
      <c r="B337" s="120">
        <v>1760.09</v>
      </c>
      <c r="C337" s="120">
        <v>45.45</v>
      </c>
      <c r="D337" s="122">
        <f t="shared" si="5"/>
        <v>-7.5781069392680447E-3</v>
      </c>
      <c r="E337" s="122">
        <f t="shared" si="5"/>
        <v>-9.8039215686273589E-3</v>
      </c>
    </row>
    <row r="338" spans="1:5">
      <c r="A338" s="121">
        <v>44062</v>
      </c>
      <c r="B338" s="120">
        <v>1775.24</v>
      </c>
      <c r="C338" s="120">
        <v>45.35</v>
      </c>
      <c r="D338" s="122">
        <f t="shared" si="5"/>
        <v>8.6075143884688232E-3</v>
      </c>
      <c r="E338" s="122">
        <f t="shared" si="5"/>
        <v>-2.2002200220022313E-3</v>
      </c>
    </row>
    <row r="339" spans="1:5">
      <c r="A339" s="121">
        <v>44063</v>
      </c>
      <c r="B339" s="120">
        <v>1751.93</v>
      </c>
      <c r="C339" s="120">
        <v>45.45</v>
      </c>
      <c r="D339" s="122">
        <f t="shared" si="5"/>
        <v>-1.3130618958563319E-2</v>
      </c>
      <c r="E339" s="122">
        <f t="shared" si="5"/>
        <v>2.2050716648291382E-3</v>
      </c>
    </row>
    <row r="340" spans="1:5">
      <c r="A340" s="121">
        <v>44064</v>
      </c>
      <c r="B340" s="120">
        <v>1753.13</v>
      </c>
      <c r="C340" s="120">
        <v>46.35</v>
      </c>
      <c r="D340" s="122">
        <f t="shared" si="5"/>
        <v>6.8495887392763723E-4</v>
      </c>
      <c r="E340" s="122">
        <f t="shared" si="5"/>
        <v>1.9801980198019771E-2</v>
      </c>
    </row>
    <row r="341" spans="1:5">
      <c r="A341" s="121">
        <v>44067</v>
      </c>
      <c r="B341" s="120">
        <v>1788.4</v>
      </c>
      <c r="C341" s="120">
        <v>46.3</v>
      </c>
      <c r="D341" s="122">
        <f t="shared" si="5"/>
        <v>2.0118302692897834E-2</v>
      </c>
      <c r="E341" s="122">
        <f t="shared" si="5"/>
        <v>-1.0787486515642774E-3</v>
      </c>
    </row>
    <row r="342" spans="1:5">
      <c r="A342" s="121">
        <v>44068</v>
      </c>
      <c r="B342" s="120">
        <v>1786.27</v>
      </c>
      <c r="C342" s="120">
        <v>46.2</v>
      </c>
      <c r="D342" s="122">
        <f t="shared" si="5"/>
        <v>-1.1910087228808482E-3</v>
      </c>
      <c r="E342" s="122">
        <f t="shared" si="5"/>
        <v>-2.1598272138227716E-3</v>
      </c>
    </row>
    <row r="343" spans="1:5">
      <c r="A343" s="121">
        <v>44069</v>
      </c>
      <c r="B343" s="120">
        <v>1798.31</v>
      </c>
      <c r="C343" s="120">
        <v>46.55</v>
      </c>
      <c r="D343" s="122">
        <f t="shared" si="5"/>
        <v>6.7403024178875328E-3</v>
      </c>
      <c r="E343" s="122">
        <f t="shared" si="5"/>
        <v>7.5757575757574519E-3</v>
      </c>
    </row>
    <row r="344" spans="1:5">
      <c r="A344" s="121">
        <v>44070</v>
      </c>
      <c r="B344" s="120">
        <v>1793.97</v>
      </c>
      <c r="C344" s="120">
        <v>44.45</v>
      </c>
      <c r="D344" s="122">
        <f t="shared" si="5"/>
        <v>-2.4133770039647881E-3</v>
      </c>
      <c r="E344" s="122">
        <f t="shared" si="5"/>
        <v>-4.5112781954887098E-2</v>
      </c>
    </row>
    <row r="345" spans="1:5">
      <c r="A345" s="121">
        <v>44071</v>
      </c>
      <c r="B345" s="120">
        <v>1776.57</v>
      </c>
      <c r="C345" s="120">
        <v>42.45</v>
      </c>
      <c r="D345" s="122">
        <f t="shared" si="5"/>
        <v>-9.6991588488102316E-3</v>
      </c>
      <c r="E345" s="122">
        <f t="shared" si="5"/>
        <v>-4.4994375703037118E-2</v>
      </c>
    </row>
    <row r="346" spans="1:5">
      <c r="A346" s="121">
        <v>44074</v>
      </c>
      <c r="B346" s="120">
        <v>1766.33</v>
      </c>
      <c r="C346" s="120">
        <v>42.3</v>
      </c>
      <c r="D346" s="122">
        <f t="shared" si="5"/>
        <v>-5.763915860337622E-3</v>
      </c>
      <c r="E346" s="122">
        <f t="shared" si="5"/>
        <v>-3.5335689045937731E-3</v>
      </c>
    </row>
    <row r="347" spans="1:5">
      <c r="A347" s="121">
        <v>44075</v>
      </c>
      <c r="B347" s="120">
        <v>1769.44</v>
      </c>
      <c r="C347" s="120">
        <v>41.3</v>
      </c>
      <c r="D347" s="122">
        <f t="shared" si="5"/>
        <v>1.7607128905697846E-3</v>
      </c>
      <c r="E347" s="122">
        <f t="shared" si="5"/>
        <v>-2.3640661938534282E-2</v>
      </c>
    </row>
    <row r="348" spans="1:5">
      <c r="A348" s="121">
        <v>44076</v>
      </c>
      <c r="B348" s="120">
        <v>1782.86</v>
      </c>
      <c r="C348" s="120">
        <v>41</v>
      </c>
      <c r="D348" s="122">
        <f t="shared" si="5"/>
        <v>7.5843204629712476E-3</v>
      </c>
      <c r="E348" s="122">
        <f t="shared" si="5"/>
        <v>-7.2639225181597381E-3</v>
      </c>
    </row>
    <row r="349" spans="1:5">
      <c r="A349" s="121">
        <v>44077</v>
      </c>
      <c r="B349" s="120">
        <v>1760.61</v>
      </c>
      <c r="C349" s="120">
        <v>40.799999999999997</v>
      </c>
      <c r="D349" s="122">
        <f t="shared" si="5"/>
        <v>-1.2479947948801366E-2</v>
      </c>
      <c r="E349" s="122">
        <f t="shared" si="5"/>
        <v>-4.8780487804878743E-3</v>
      </c>
    </row>
    <row r="350" spans="1:5">
      <c r="A350" s="121">
        <v>44078</v>
      </c>
      <c r="B350" s="120">
        <v>1761.99</v>
      </c>
      <c r="C350" s="120">
        <v>42.2</v>
      </c>
      <c r="D350" s="122">
        <f t="shared" si="5"/>
        <v>7.8381924446646861E-4</v>
      </c>
      <c r="E350" s="122">
        <f t="shared" si="5"/>
        <v>3.431372549019622E-2</v>
      </c>
    </row>
    <row r="351" spans="1:5">
      <c r="A351" s="121">
        <v>44081</v>
      </c>
      <c r="B351" s="120">
        <v>1799.26</v>
      </c>
      <c r="C351" s="120">
        <v>41.85</v>
      </c>
      <c r="D351" s="122">
        <f t="shared" si="5"/>
        <v>2.1152219933143764E-2</v>
      </c>
      <c r="E351" s="122">
        <f t="shared" si="5"/>
        <v>-8.2938388625592753E-3</v>
      </c>
    </row>
    <row r="352" spans="1:5">
      <c r="A352" s="121">
        <v>44082</v>
      </c>
      <c r="B352" s="120">
        <v>1782.6</v>
      </c>
      <c r="C352" s="120">
        <v>42.35</v>
      </c>
      <c r="D352" s="122">
        <f t="shared" si="5"/>
        <v>-9.2593621822305173E-3</v>
      </c>
      <c r="E352" s="122">
        <f t="shared" si="5"/>
        <v>1.1947431302270011E-2</v>
      </c>
    </row>
    <row r="353" spans="1:5">
      <c r="A353" s="121">
        <v>44083</v>
      </c>
      <c r="B353" s="120">
        <v>1812.58</v>
      </c>
      <c r="C353" s="120">
        <v>43</v>
      </c>
      <c r="D353" s="122">
        <f t="shared" si="5"/>
        <v>1.6818130820150354E-2</v>
      </c>
      <c r="E353" s="122">
        <f t="shared" si="5"/>
        <v>1.5348288075560769E-2</v>
      </c>
    </row>
    <row r="354" spans="1:5">
      <c r="A354" s="121">
        <v>44084</v>
      </c>
      <c r="B354" s="120">
        <v>1802.85</v>
      </c>
      <c r="C354" s="120">
        <v>43</v>
      </c>
      <c r="D354" s="122">
        <f t="shared" si="5"/>
        <v>-5.3680389279369837E-3</v>
      </c>
      <c r="E354" s="122">
        <f t="shared" si="5"/>
        <v>0</v>
      </c>
    </row>
    <row r="355" spans="1:5">
      <c r="A355" s="121">
        <v>44085</v>
      </c>
      <c r="B355" s="120">
        <v>1801.46</v>
      </c>
      <c r="C355" s="120">
        <v>42.4</v>
      </c>
      <c r="D355" s="122">
        <f t="shared" si="5"/>
        <v>-7.7100146989481804E-4</v>
      </c>
      <c r="E355" s="122">
        <f t="shared" si="5"/>
        <v>-1.3953488372093056E-2</v>
      </c>
    </row>
    <row r="356" spans="1:5">
      <c r="A356" s="121">
        <v>44088</v>
      </c>
      <c r="B356" s="120">
        <v>1802.69</v>
      </c>
      <c r="C356" s="120">
        <v>42.65</v>
      </c>
      <c r="D356" s="122">
        <f t="shared" si="5"/>
        <v>6.8277952327557543E-4</v>
      </c>
      <c r="E356" s="122">
        <f t="shared" si="5"/>
        <v>5.89622641509434E-3</v>
      </c>
    </row>
    <row r="357" spans="1:5">
      <c r="A357" s="121">
        <v>44089</v>
      </c>
      <c r="B357" s="120">
        <v>1818.8</v>
      </c>
      <c r="C357" s="120">
        <v>44.55</v>
      </c>
      <c r="D357" s="122">
        <f t="shared" si="5"/>
        <v>8.9366446810044426E-3</v>
      </c>
      <c r="E357" s="122">
        <f t="shared" si="5"/>
        <v>4.4548651817116029E-2</v>
      </c>
    </row>
    <row r="358" spans="1:5">
      <c r="A358" s="121">
        <v>44090</v>
      </c>
      <c r="B358" s="120">
        <v>1838.26</v>
      </c>
      <c r="C358" s="120">
        <v>44.55</v>
      </c>
      <c r="D358" s="122">
        <f t="shared" si="5"/>
        <v>1.0699362216846293E-2</v>
      </c>
      <c r="E358" s="122">
        <f t="shared" si="5"/>
        <v>0</v>
      </c>
    </row>
    <row r="359" spans="1:5">
      <c r="A359" s="121">
        <v>44091</v>
      </c>
      <c r="B359" s="120">
        <v>1833.75</v>
      </c>
      <c r="C359" s="120">
        <v>44.75</v>
      </c>
      <c r="D359" s="122">
        <f t="shared" si="5"/>
        <v>-2.4534070262095626E-3</v>
      </c>
      <c r="E359" s="122">
        <f t="shared" si="5"/>
        <v>4.4893378226712197E-3</v>
      </c>
    </row>
    <row r="360" spans="1:5">
      <c r="A360" s="121">
        <v>44092</v>
      </c>
      <c r="B360" s="120">
        <v>1835.36</v>
      </c>
      <c r="C360" s="120">
        <v>43.15</v>
      </c>
      <c r="D360" s="122">
        <f t="shared" si="5"/>
        <v>8.7798227675522835E-4</v>
      </c>
      <c r="E360" s="122">
        <f t="shared" si="5"/>
        <v>-3.575418994413411E-2</v>
      </c>
    </row>
    <row r="361" spans="1:5">
      <c r="A361" s="121">
        <v>44095</v>
      </c>
      <c r="B361" s="120">
        <v>1770.61</v>
      </c>
      <c r="C361" s="120">
        <v>42.55</v>
      </c>
      <c r="D361" s="122">
        <f t="shared" si="5"/>
        <v>-3.5279182285764106E-2</v>
      </c>
      <c r="E361" s="122">
        <f t="shared" si="5"/>
        <v>-1.3904982618771759E-2</v>
      </c>
    </row>
    <row r="362" spans="1:5">
      <c r="A362" s="121">
        <v>44096</v>
      </c>
      <c r="B362" s="120">
        <v>1781.92</v>
      </c>
      <c r="C362" s="120">
        <v>42.6</v>
      </c>
      <c r="D362" s="122">
        <f t="shared" si="5"/>
        <v>6.3876291221670349E-3</v>
      </c>
      <c r="E362" s="122">
        <f t="shared" si="5"/>
        <v>1.1750881316099711E-3</v>
      </c>
    </row>
    <row r="363" spans="1:5">
      <c r="A363" s="121">
        <v>44097</v>
      </c>
      <c r="B363" s="120">
        <v>1795.64</v>
      </c>
      <c r="C363" s="120">
        <v>42.2</v>
      </c>
      <c r="D363" s="122">
        <f t="shared" si="5"/>
        <v>7.6995600251414352E-3</v>
      </c>
      <c r="E363" s="122">
        <f t="shared" si="5"/>
        <v>-9.3896713615023129E-3</v>
      </c>
    </row>
    <row r="364" spans="1:5">
      <c r="A364" s="121">
        <v>44098</v>
      </c>
      <c r="B364" s="120">
        <v>1777.51</v>
      </c>
      <c r="C364" s="120">
        <v>42.45</v>
      </c>
      <c r="D364" s="122">
        <f t="shared" si="5"/>
        <v>-1.0096678621550037E-2</v>
      </c>
      <c r="E364" s="122">
        <f t="shared" si="5"/>
        <v>5.9241706161137437E-3</v>
      </c>
    </row>
    <row r="365" spans="1:5">
      <c r="A365" s="121">
        <v>44099</v>
      </c>
      <c r="B365" s="120">
        <v>1783.87</v>
      </c>
      <c r="C365" s="120">
        <v>43.05</v>
      </c>
      <c r="D365" s="122">
        <f t="shared" si="5"/>
        <v>3.5780389421155999E-3</v>
      </c>
      <c r="E365" s="122">
        <f t="shared" si="5"/>
        <v>1.4134275618374423E-2</v>
      </c>
    </row>
    <row r="366" spans="1:5">
      <c r="A366" s="121">
        <v>44102</v>
      </c>
      <c r="B366" s="120">
        <v>1834.64</v>
      </c>
      <c r="C366" s="120">
        <v>42.95</v>
      </c>
      <c r="D366" s="122">
        <f t="shared" si="5"/>
        <v>2.846059410158824E-2</v>
      </c>
      <c r="E366" s="122">
        <f t="shared" si="5"/>
        <v>-2.3228803716607276E-3</v>
      </c>
    </row>
    <row r="367" spans="1:5">
      <c r="A367" s="121">
        <v>44103</v>
      </c>
      <c r="B367" s="120">
        <v>1836.6</v>
      </c>
      <c r="C367" s="120">
        <v>43.55</v>
      </c>
      <c r="D367" s="122">
        <f t="shared" si="5"/>
        <v>1.0683294815330576E-3</v>
      </c>
      <c r="E367" s="122">
        <f t="shared" si="5"/>
        <v>1.3969732246798469E-2</v>
      </c>
    </row>
    <row r="368" spans="1:5">
      <c r="A368" s="121">
        <v>44104</v>
      </c>
      <c r="B368" s="120">
        <v>1829.4</v>
      </c>
      <c r="C368" s="120">
        <v>42.8</v>
      </c>
      <c r="D368" s="122">
        <f t="shared" si="5"/>
        <v>-3.9202874877490024E-3</v>
      </c>
      <c r="E368" s="122">
        <f t="shared" si="5"/>
        <v>-1.7221584385763492E-2</v>
      </c>
    </row>
    <row r="369" spans="1:5">
      <c r="A369" s="121">
        <v>44105</v>
      </c>
      <c r="B369" s="120">
        <v>1830.04</v>
      </c>
      <c r="C369" s="120">
        <v>42</v>
      </c>
      <c r="D369" s="122">
        <f t="shared" si="5"/>
        <v>3.4984147808017526E-4</v>
      </c>
      <c r="E369" s="122">
        <f t="shared" si="5"/>
        <v>-1.8691588785046665E-2</v>
      </c>
    </row>
    <row r="370" spans="1:5">
      <c r="A370" s="121">
        <v>44106</v>
      </c>
      <c r="B370" s="120">
        <v>1813.69</v>
      </c>
      <c r="C370" s="120">
        <v>43.2</v>
      </c>
      <c r="D370" s="122">
        <f t="shared" si="5"/>
        <v>-8.9342309457716273E-3</v>
      </c>
      <c r="E370" s="122">
        <f t="shared" si="5"/>
        <v>2.857142857142864E-2</v>
      </c>
    </row>
    <row r="371" spans="1:5">
      <c r="A371" s="121">
        <v>44109</v>
      </c>
      <c r="B371" s="120">
        <v>1839.68</v>
      </c>
      <c r="C371" s="120">
        <v>42.8</v>
      </c>
      <c r="D371" s="122">
        <f t="shared" si="5"/>
        <v>1.4329902022947696E-2</v>
      </c>
      <c r="E371" s="122">
        <f t="shared" si="5"/>
        <v>-9.2592592592593906E-3</v>
      </c>
    </row>
    <row r="372" spans="1:5">
      <c r="A372" s="121">
        <v>44110</v>
      </c>
      <c r="B372" s="120">
        <v>1839.15</v>
      </c>
      <c r="C372" s="120">
        <v>43.6</v>
      </c>
      <c r="D372" s="122">
        <f t="shared" si="5"/>
        <v>-2.8809358149241862E-4</v>
      </c>
      <c r="E372" s="122">
        <f t="shared" si="5"/>
        <v>1.8691588785046828E-2</v>
      </c>
    </row>
    <row r="373" spans="1:5">
      <c r="A373" s="121">
        <v>44111</v>
      </c>
      <c r="B373" s="120">
        <v>1839.22</v>
      </c>
      <c r="C373" s="120">
        <v>43.8</v>
      </c>
      <c r="D373" s="122">
        <f t="shared" si="5"/>
        <v>3.8061060816103273E-5</v>
      </c>
      <c r="E373" s="122">
        <f t="shared" si="5"/>
        <v>4.5871559633026545E-3</v>
      </c>
    </row>
    <row r="374" spans="1:5">
      <c r="A374" s="121">
        <v>44112</v>
      </c>
      <c r="B374" s="120">
        <v>1841.4</v>
      </c>
      <c r="C374" s="120">
        <v>43</v>
      </c>
      <c r="D374" s="122">
        <f t="shared" si="5"/>
        <v>1.1852850664956143E-3</v>
      </c>
      <c r="E374" s="122">
        <f t="shared" si="5"/>
        <v>-1.8264840182648338E-2</v>
      </c>
    </row>
    <row r="375" spans="1:5">
      <c r="A375" s="121">
        <v>44113</v>
      </c>
      <c r="B375" s="120">
        <v>1840.07</v>
      </c>
      <c r="C375" s="120">
        <v>43.35</v>
      </c>
      <c r="D375" s="122">
        <f t="shared" si="5"/>
        <v>-7.2227652872822558E-4</v>
      </c>
      <c r="E375" s="122">
        <f t="shared" si="5"/>
        <v>8.1395348837209631E-3</v>
      </c>
    </row>
    <row r="376" spans="1:5">
      <c r="A376" s="121">
        <v>44116</v>
      </c>
      <c r="B376" s="120">
        <v>1855.39</v>
      </c>
      <c r="C376" s="120">
        <v>42.7</v>
      </c>
      <c r="D376" s="122">
        <f t="shared" si="5"/>
        <v>8.3257702152636382E-3</v>
      </c>
      <c r="E376" s="122">
        <f t="shared" si="5"/>
        <v>-1.4994232987312539E-2</v>
      </c>
    </row>
    <row r="377" spans="1:5">
      <c r="A377" s="121">
        <v>44117</v>
      </c>
      <c r="B377" s="120">
        <v>1833.46</v>
      </c>
      <c r="C377" s="120">
        <v>43.85</v>
      </c>
      <c r="D377" s="122">
        <f t="shared" si="5"/>
        <v>-1.181961743892123E-2</v>
      </c>
      <c r="E377" s="122">
        <f t="shared" si="5"/>
        <v>2.6932084309133453E-2</v>
      </c>
    </row>
    <row r="378" spans="1:5">
      <c r="A378" s="121">
        <v>44118</v>
      </c>
      <c r="B378" s="120">
        <v>1840.85</v>
      </c>
      <c r="C378" s="120">
        <v>43.45</v>
      </c>
      <c r="D378" s="122">
        <f t="shared" si="5"/>
        <v>4.0306306109758995E-3</v>
      </c>
      <c r="E378" s="122">
        <f t="shared" si="5"/>
        <v>-9.1220068415050985E-3</v>
      </c>
    </row>
    <row r="379" spans="1:5">
      <c r="A379" s="121">
        <v>44119</v>
      </c>
      <c r="B379" s="120">
        <v>1812.95</v>
      </c>
      <c r="C379" s="120">
        <v>42.9</v>
      </c>
      <c r="D379" s="122">
        <f t="shared" si="5"/>
        <v>-1.515604204579399E-2</v>
      </c>
      <c r="E379" s="122">
        <f t="shared" si="5"/>
        <v>-1.2658227848101363E-2</v>
      </c>
    </row>
    <row r="380" spans="1:5">
      <c r="A380" s="121">
        <v>44120</v>
      </c>
      <c r="B380" s="120">
        <v>1835.3</v>
      </c>
      <c r="C380" s="120">
        <v>43.1</v>
      </c>
      <c r="D380" s="122">
        <f t="shared" si="5"/>
        <v>1.2327973744449603E-2</v>
      </c>
      <c r="E380" s="122">
        <f t="shared" si="5"/>
        <v>4.6620046620047288E-3</v>
      </c>
    </row>
    <row r="381" spans="1:5">
      <c r="A381" s="121">
        <v>44123</v>
      </c>
      <c r="B381" s="120">
        <v>1841.59</v>
      </c>
      <c r="C381" s="120">
        <v>43.05</v>
      </c>
      <c r="D381" s="122">
        <f t="shared" si="5"/>
        <v>3.4272326050236823E-3</v>
      </c>
      <c r="E381" s="122">
        <f t="shared" si="5"/>
        <v>-1.1600928074246928E-3</v>
      </c>
    </row>
    <row r="382" spans="1:5">
      <c r="A382" s="121">
        <v>44124</v>
      </c>
      <c r="B382" s="120">
        <v>1841.59</v>
      </c>
      <c r="C382" s="120">
        <v>41.6</v>
      </c>
      <c r="D382" s="122">
        <f t="shared" si="5"/>
        <v>0</v>
      </c>
      <c r="E382" s="122">
        <f t="shared" si="5"/>
        <v>-3.3681765389082366E-2</v>
      </c>
    </row>
    <row r="383" spans="1:5">
      <c r="A383" s="121">
        <v>44125</v>
      </c>
      <c r="B383" s="120">
        <v>1820.72</v>
      </c>
      <c r="C383" s="120">
        <v>42.95</v>
      </c>
      <c r="D383" s="122">
        <f t="shared" si="5"/>
        <v>-1.1332598461112349E-2</v>
      </c>
      <c r="E383" s="122">
        <f t="shared" si="5"/>
        <v>3.2451923076923107E-2</v>
      </c>
    </row>
    <row r="384" spans="1:5">
      <c r="A384" s="121">
        <v>44126</v>
      </c>
      <c r="B384" s="120">
        <v>1816.29</v>
      </c>
      <c r="C384" s="120">
        <v>42.7</v>
      </c>
      <c r="D384" s="122">
        <f t="shared" si="5"/>
        <v>-2.4331033876708466E-3</v>
      </c>
      <c r="E384" s="122">
        <f t="shared" si="5"/>
        <v>-5.8207217694994174E-3</v>
      </c>
    </row>
    <row r="385" spans="1:5">
      <c r="A385" s="121">
        <v>44127</v>
      </c>
      <c r="B385" s="120">
        <v>1819.94</v>
      </c>
      <c r="C385" s="120">
        <v>41.45</v>
      </c>
      <c r="D385" s="122">
        <f t="shared" si="5"/>
        <v>2.0095909794141304E-3</v>
      </c>
      <c r="E385" s="122">
        <f t="shared" si="5"/>
        <v>-2.9274004683840747E-2</v>
      </c>
    </row>
    <row r="386" spans="1:5">
      <c r="A386" s="121">
        <v>44130</v>
      </c>
      <c r="B386" s="120">
        <v>1775.01</v>
      </c>
      <c r="C386" s="120">
        <v>42.3</v>
      </c>
      <c r="D386" s="122">
        <f t="shared" si="5"/>
        <v>-2.4687627064628539E-2</v>
      </c>
      <c r="E386" s="122">
        <f t="shared" si="5"/>
        <v>2.0506634499396725E-2</v>
      </c>
    </row>
    <row r="387" spans="1:5">
      <c r="A387" s="121">
        <v>44131</v>
      </c>
      <c r="B387" s="120">
        <v>1764.01</v>
      </c>
      <c r="C387" s="120">
        <v>40.25</v>
      </c>
      <c r="D387" s="122">
        <f t="shared" si="5"/>
        <v>-6.1971481850806474E-3</v>
      </c>
      <c r="E387" s="122">
        <f t="shared" si="5"/>
        <v>-4.846335697399521E-2</v>
      </c>
    </row>
    <row r="388" spans="1:5">
      <c r="A388" s="121">
        <v>44132</v>
      </c>
      <c r="B388" s="120">
        <v>1722.66</v>
      </c>
      <c r="C388" s="120">
        <v>40.6</v>
      </c>
      <c r="D388" s="122">
        <f t="shared" ref="D388:E451" si="6">+(B388-B387)/B387</f>
        <v>-2.3440910198921722E-2</v>
      </c>
      <c r="E388" s="122">
        <f t="shared" si="6"/>
        <v>8.6956521739130783E-3</v>
      </c>
    </row>
    <row r="389" spans="1:5">
      <c r="A389" s="121">
        <v>44133</v>
      </c>
      <c r="B389" s="120">
        <v>1716.03</v>
      </c>
      <c r="C389" s="120">
        <v>40.25</v>
      </c>
      <c r="D389" s="122">
        <f t="shared" si="6"/>
        <v>-3.8486991048727599E-3</v>
      </c>
      <c r="E389" s="122">
        <f t="shared" si="6"/>
        <v>-8.6206896551724484E-3</v>
      </c>
    </row>
    <row r="390" spans="1:5">
      <c r="A390" s="121">
        <v>44134</v>
      </c>
      <c r="B390" s="120">
        <v>1717.62</v>
      </c>
      <c r="C390" s="120">
        <v>42.45</v>
      </c>
      <c r="D390" s="122">
        <f t="shared" si="6"/>
        <v>9.2655722802044145E-4</v>
      </c>
      <c r="E390" s="122">
        <f t="shared" si="6"/>
        <v>5.4658385093167776E-2</v>
      </c>
    </row>
    <row r="391" spans="1:5">
      <c r="A391" s="121">
        <v>44137</v>
      </c>
      <c r="B391" s="120">
        <v>1748.42</v>
      </c>
      <c r="C391" s="120">
        <v>42.55</v>
      </c>
      <c r="D391" s="122">
        <f t="shared" si="6"/>
        <v>1.7931789336407461E-2</v>
      </c>
      <c r="E391" s="122">
        <f t="shared" si="6"/>
        <v>2.3557126030622922E-3</v>
      </c>
    </row>
    <row r="392" spans="1:5">
      <c r="A392" s="121">
        <v>44138</v>
      </c>
      <c r="B392" s="120">
        <v>1772.27</v>
      </c>
      <c r="C392" s="120">
        <v>43.4</v>
      </c>
      <c r="D392" s="122">
        <f t="shared" si="6"/>
        <v>1.3640887201015722E-2</v>
      </c>
      <c r="E392" s="122">
        <f t="shared" si="6"/>
        <v>1.9976498237367836E-2</v>
      </c>
    </row>
    <row r="393" spans="1:5">
      <c r="A393" s="121">
        <v>44139</v>
      </c>
      <c r="B393" s="120">
        <v>1795.53</v>
      </c>
      <c r="C393" s="120">
        <v>42.9</v>
      </c>
      <c r="D393" s="122">
        <f t="shared" si="6"/>
        <v>1.3124411066033952E-2</v>
      </c>
      <c r="E393" s="122">
        <f t="shared" si="6"/>
        <v>-1.1520737327188941E-2</v>
      </c>
    </row>
    <row r="394" spans="1:5">
      <c r="A394" s="121">
        <v>44140</v>
      </c>
      <c r="B394" s="120">
        <v>1822.21</v>
      </c>
      <c r="C394" s="120">
        <v>43.6</v>
      </c>
      <c r="D394" s="122">
        <f t="shared" si="6"/>
        <v>1.4859122376122963E-2</v>
      </c>
      <c r="E394" s="122">
        <f t="shared" si="6"/>
        <v>1.6317016317016386E-2</v>
      </c>
    </row>
    <row r="395" spans="1:5">
      <c r="A395" s="121">
        <v>44141</v>
      </c>
      <c r="B395" s="120">
        <v>1819.52</v>
      </c>
      <c r="C395" s="120">
        <v>44</v>
      </c>
      <c r="D395" s="122">
        <f t="shared" si="6"/>
        <v>-1.4762294137339025E-3</v>
      </c>
      <c r="E395" s="122">
        <f t="shared" si="6"/>
        <v>9.1743119266054721E-3</v>
      </c>
    </row>
    <row r="396" spans="1:5">
      <c r="A396" s="121">
        <v>44144</v>
      </c>
      <c r="B396" s="120">
        <v>1888.74</v>
      </c>
      <c r="C396" s="120">
        <v>43.25</v>
      </c>
      <c r="D396" s="122">
        <f t="shared" si="6"/>
        <v>3.8043000351741137E-2</v>
      </c>
      <c r="E396" s="122">
        <f t="shared" si="6"/>
        <v>-1.7045454545454544E-2</v>
      </c>
    </row>
    <row r="397" spans="1:5">
      <c r="A397" s="121">
        <v>44145</v>
      </c>
      <c r="B397" s="120">
        <v>1885.54</v>
      </c>
      <c r="C397" s="120">
        <v>43.7</v>
      </c>
      <c r="D397" s="122">
        <f t="shared" si="6"/>
        <v>-1.6942511939176622E-3</v>
      </c>
      <c r="E397" s="122">
        <f t="shared" si="6"/>
        <v>1.0404624277456713E-2</v>
      </c>
    </row>
    <row r="398" spans="1:5">
      <c r="A398" s="121">
        <v>44146</v>
      </c>
      <c r="B398" s="120">
        <v>1902.89</v>
      </c>
      <c r="C398" s="120">
        <v>43.75</v>
      </c>
      <c r="D398" s="122">
        <f t="shared" si="6"/>
        <v>9.2016080274086656E-3</v>
      </c>
      <c r="E398" s="122">
        <f t="shared" si="6"/>
        <v>1.1441647597253354E-3</v>
      </c>
    </row>
    <row r="399" spans="1:5">
      <c r="A399" s="121">
        <v>44147</v>
      </c>
      <c r="B399" s="120">
        <v>1892.41</v>
      </c>
      <c r="C399" s="120">
        <v>43.3</v>
      </c>
      <c r="D399" s="122">
        <f t="shared" si="6"/>
        <v>-5.5074124095454901E-3</v>
      </c>
      <c r="E399" s="122">
        <f t="shared" si="6"/>
        <v>-1.0285714285714351E-2</v>
      </c>
    </row>
    <row r="400" spans="1:5">
      <c r="A400" s="121">
        <v>44148</v>
      </c>
      <c r="B400" s="120">
        <v>1897.3</v>
      </c>
      <c r="C400" s="120">
        <v>43.65</v>
      </c>
      <c r="D400" s="122">
        <f t="shared" si="6"/>
        <v>2.5840066370394748E-3</v>
      </c>
      <c r="E400" s="122">
        <f t="shared" si="6"/>
        <v>8.0831408775981859E-3</v>
      </c>
    </row>
    <row r="401" spans="1:5">
      <c r="A401" s="121">
        <v>44151</v>
      </c>
      <c r="B401" s="120">
        <v>1918.46</v>
      </c>
      <c r="C401" s="120">
        <v>44</v>
      </c>
      <c r="D401" s="122">
        <f t="shared" si="6"/>
        <v>1.1152690665682856E-2</v>
      </c>
      <c r="E401" s="122">
        <f t="shared" si="6"/>
        <v>8.0183276059565042E-3</v>
      </c>
    </row>
    <row r="402" spans="1:5">
      <c r="A402" s="121">
        <v>44152</v>
      </c>
      <c r="B402" s="120">
        <v>1922.2</v>
      </c>
      <c r="C402" s="120">
        <v>44.05</v>
      </c>
      <c r="D402" s="122">
        <f t="shared" si="6"/>
        <v>1.9494803123338558E-3</v>
      </c>
      <c r="E402" s="122">
        <f t="shared" si="6"/>
        <v>1.1363636363635717E-3</v>
      </c>
    </row>
    <row r="403" spans="1:5">
      <c r="A403" s="121">
        <v>44153</v>
      </c>
      <c r="B403" s="120">
        <v>1922.53</v>
      </c>
      <c r="C403" s="120">
        <v>43.8</v>
      </c>
      <c r="D403" s="122">
        <f t="shared" si="6"/>
        <v>1.7167828529805808E-4</v>
      </c>
      <c r="E403" s="122">
        <f t="shared" si="6"/>
        <v>-5.6753688989784343E-3</v>
      </c>
    </row>
    <row r="404" spans="1:5">
      <c r="A404" s="121">
        <v>44154</v>
      </c>
      <c r="B404" s="120">
        <v>1915.4</v>
      </c>
      <c r="C404" s="120">
        <v>43.8</v>
      </c>
      <c r="D404" s="122">
        <f t="shared" si="6"/>
        <v>-3.7086547414083952E-3</v>
      </c>
      <c r="E404" s="122">
        <f t="shared" si="6"/>
        <v>0</v>
      </c>
    </row>
    <row r="405" spans="1:5">
      <c r="A405" s="121">
        <v>44155</v>
      </c>
      <c r="B405" s="120">
        <v>1926.47</v>
      </c>
      <c r="C405" s="120">
        <v>44.35</v>
      </c>
      <c r="D405" s="122">
        <f t="shared" si="6"/>
        <v>5.7794716508300804E-3</v>
      </c>
      <c r="E405" s="122">
        <f t="shared" si="6"/>
        <v>1.2557077625570874E-2</v>
      </c>
    </row>
    <row r="406" spans="1:5">
      <c r="A406" s="121">
        <v>44158</v>
      </c>
      <c r="B406" s="120">
        <v>1921.77</v>
      </c>
      <c r="C406" s="120">
        <v>43.9</v>
      </c>
      <c r="D406" s="122">
        <f t="shared" si="6"/>
        <v>-2.4396954014337339E-3</v>
      </c>
      <c r="E406" s="122">
        <f t="shared" si="6"/>
        <v>-1.014656144306658E-2</v>
      </c>
    </row>
    <row r="407" spans="1:5">
      <c r="A407" s="121">
        <v>44159</v>
      </c>
      <c r="B407" s="120">
        <v>1938.14</v>
      </c>
      <c r="C407" s="120">
        <v>43.85</v>
      </c>
      <c r="D407" s="122">
        <f t="shared" si="6"/>
        <v>8.5181889612181046E-3</v>
      </c>
      <c r="E407" s="122">
        <f t="shared" si="6"/>
        <v>-1.1389521640090469E-3</v>
      </c>
    </row>
    <row r="408" spans="1:5">
      <c r="A408" s="121">
        <v>44160</v>
      </c>
      <c r="B408" s="120">
        <v>1931.43</v>
      </c>
      <c r="C408" s="120">
        <v>42.7</v>
      </c>
      <c r="D408" s="122">
        <f t="shared" si="6"/>
        <v>-3.4620822025240882E-3</v>
      </c>
      <c r="E408" s="122">
        <f t="shared" si="6"/>
        <v>-2.6225769669327218E-2</v>
      </c>
    </row>
    <row r="409" spans="1:5">
      <c r="A409" s="121">
        <v>44161</v>
      </c>
      <c r="B409" s="120">
        <v>1931.97</v>
      </c>
      <c r="C409" s="120">
        <v>43.35</v>
      </c>
      <c r="D409" s="122">
        <f t="shared" si="6"/>
        <v>2.7958559202247228E-4</v>
      </c>
      <c r="E409" s="122">
        <f t="shared" si="6"/>
        <v>1.5222482435597155E-2</v>
      </c>
    </row>
    <row r="410" spans="1:5">
      <c r="A410" s="121">
        <v>44162</v>
      </c>
      <c r="B410" s="120">
        <v>1937.09</v>
      </c>
      <c r="C410" s="120">
        <v>44</v>
      </c>
      <c r="D410" s="122">
        <f t="shared" si="6"/>
        <v>2.6501446709834473E-3</v>
      </c>
      <c r="E410" s="122">
        <f t="shared" si="6"/>
        <v>1.4994232987312539E-2</v>
      </c>
    </row>
    <row r="411" spans="1:5">
      <c r="A411" s="121">
        <v>44165</v>
      </c>
      <c r="B411" s="120">
        <v>1917.54</v>
      </c>
      <c r="C411" s="120">
        <v>43.2</v>
      </c>
      <c r="D411" s="122">
        <f t="shared" si="6"/>
        <v>-1.0092458275041405E-2</v>
      </c>
      <c r="E411" s="122">
        <f t="shared" si="6"/>
        <v>-1.8181818181818118E-2</v>
      </c>
    </row>
    <row r="412" spans="1:5">
      <c r="A412" s="121">
        <v>44166</v>
      </c>
      <c r="B412" s="120">
        <v>1924</v>
      </c>
      <c r="C412" s="120">
        <v>43.05</v>
      </c>
      <c r="D412" s="122">
        <f t="shared" si="6"/>
        <v>3.3688997361202566E-3</v>
      </c>
      <c r="E412" s="122">
        <f t="shared" si="6"/>
        <v>-3.4722222222223534E-3</v>
      </c>
    </row>
    <row r="413" spans="1:5">
      <c r="A413" s="121">
        <v>44167</v>
      </c>
      <c r="B413" s="120">
        <v>1918.99</v>
      </c>
      <c r="C413" s="120">
        <v>43.7</v>
      </c>
      <c r="D413" s="122">
        <f t="shared" si="6"/>
        <v>-2.6039501039500992E-3</v>
      </c>
      <c r="E413" s="122">
        <f t="shared" si="6"/>
        <v>1.5098722415795719E-2</v>
      </c>
    </row>
    <row r="414" spans="1:5">
      <c r="A414" s="121">
        <v>44168</v>
      </c>
      <c r="B414" s="120">
        <v>1912.18</v>
      </c>
      <c r="C414" s="120">
        <v>44</v>
      </c>
      <c r="D414" s="122">
        <f t="shared" si="6"/>
        <v>-3.5487417860436718E-3</v>
      </c>
      <c r="E414" s="122">
        <f t="shared" si="6"/>
        <v>6.8649885583523373E-3</v>
      </c>
    </row>
    <row r="415" spans="1:5">
      <c r="A415" s="121">
        <v>44169</v>
      </c>
      <c r="B415" s="120">
        <v>1916.94</v>
      </c>
      <c r="C415" s="120">
        <v>44.6</v>
      </c>
      <c r="D415" s="122">
        <f t="shared" si="6"/>
        <v>2.489305400119231E-3</v>
      </c>
      <c r="E415" s="122">
        <f t="shared" si="6"/>
        <v>1.3636363636363669E-2</v>
      </c>
    </row>
    <row r="416" spans="1:5">
      <c r="A416" s="121">
        <v>44172</v>
      </c>
      <c r="B416" s="120">
        <v>1907.61</v>
      </c>
      <c r="C416" s="120">
        <v>46</v>
      </c>
      <c r="D416" s="122">
        <f t="shared" si="6"/>
        <v>-4.8671319916117114E-3</v>
      </c>
      <c r="E416" s="122">
        <f t="shared" si="6"/>
        <v>3.1390134529147948E-2</v>
      </c>
    </row>
    <row r="417" spans="1:5">
      <c r="A417" s="121">
        <v>44173</v>
      </c>
      <c r="B417" s="120">
        <v>1925.5</v>
      </c>
      <c r="C417" s="120">
        <v>46.75</v>
      </c>
      <c r="D417" s="122">
        <f t="shared" si="6"/>
        <v>9.3782272057706239E-3</v>
      </c>
      <c r="E417" s="122">
        <f t="shared" si="6"/>
        <v>1.6304347826086956E-2</v>
      </c>
    </row>
    <row r="418" spans="1:5">
      <c r="A418" s="121">
        <v>44174</v>
      </c>
      <c r="B418" s="120">
        <v>1926.42</v>
      </c>
      <c r="C418" s="120">
        <v>44.3</v>
      </c>
      <c r="D418" s="122">
        <f t="shared" si="6"/>
        <v>4.7779797455210218E-4</v>
      </c>
      <c r="E418" s="122">
        <f t="shared" si="6"/>
        <v>-5.2406417112299528E-2</v>
      </c>
    </row>
    <row r="419" spans="1:5">
      <c r="A419" s="121">
        <v>44175</v>
      </c>
      <c r="B419" s="120">
        <v>1906.82</v>
      </c>
      <c r="C419" s="120">
        <v>43.4</v>
      </c>
      <c r="D419" s="122">
        <f t="shared" si="6"/>
        <v>-1.0174312974325504E-2</v>
      </c>
      <c r="E419" s="122">
        <f t="shared" si="6"/>
        <v>-2.0316027088036086E-2</v>
      </c>
    </row>
    <row r="420" spans="1:5">
      <c r="A420" s="121">
        <v>44176</v>
      </c>
      <c r="B420" s="120">
        <v>1891.22</v>
      </c>
      <c r="C420" s="120">
        <v>42.75</v>
      </c>
      <c r="D420" s="122">
        <f t="shared" si="6"/>
        <v>-8.1811602563429744E-3</v>
      </c>
      <c r="E420" s="122">
        <f t="shared" si="6"/>
        <v>-1.497695852534559E-2</v>
      </c>
    </row>
    <row r="421" spans="1:5">
      <c r="A421" s="121">
        <v>44179</v>
      </c>
      <c r="B421" s="120">
        <v>1890.65</v>
      </c>
      <c r="C421" s="120">
        <v>43</v>
      </c>
      <c r="D421" s="122">
        <f t="shared" si="6"/>
        <v>-3.0139275176866592E-4</v>
      </c>
      <c r="E421" s="122">
        <f t="shared" si="6"/>
        <v>5.8479532163742687E-3</v>
      </c>
    </row>
    <row r="422" spans="1:5">
      <c r="A422" s="121">
        <v>44180</v>
      </c>
      <c r="B422" s="120">
        <v>1889.84</v>
      </c>
      <c r="C422" s="120">
        <v>43.5</v>
      </c>
      <c r="D422" s="122">
        <f t="shared" si="6"/>
        <v>-4.2842408695431349E-4</v>
      </c>
      <c r="E422" s="122">
        <f t="shared" si="6"/>
        <v>1.1627906976744186E-2</v>
      </c>
    </row>
    <row r="423" spans="1:5">
      <c r="A423" s="121">
        <v>44181</v>
      </c>
      <c r="B423" s="120">
        <v>1892.26</v>
      </c>
      <c r="C423" s="120">
        <v>44.55</v>
      </c>
      <c r="D423" s="122">
        <f t="shared" si="6"/>
        <v>1.280531685222068E-3</v>
      </c>
      <c r="E423" s="122">
        <f t="shared" si="6"/>
        <v>2.4137931034482692E-2</v>
      </c>
    </row>
    <row r="424" spans="1:5">
      <c r="A424" s="121">
        <v>44182</v>
      </c>
      <c r="B424" s="120">
        <v>1885.18</v>
      </c>
      <c r="C424" s="120">
        <v>44.1</v>
      </c>
      <c r="D424" s="122">
        <f t="shared" si="6"/>
        <v>-3.7415577140561696E-3</v>
      </c>
      <c r="E424" s="122">
        <f t="shared" si="6"/>
        <v>-1.0101010101010006E-2</v>
      </c>
    </row>
    <row r="425" spans="1:5">
      <c r="A425" s="121">
        <v>44183</v>
      </c>
      <c r="B425" s="120">
        <v>1886.88</v>
      </c>
      <c r="C425" s="120">
        <v>43.85</v>
      </c>
      <c r="D425" s="122">
        <f t="shared" si="6"/>
        <v>9.0177065320024897E-4</v>
      </c>
      <c r="E425" s="122">
        <f t="shared" si="6"/>
        <v>-5.6689342403628117E-3</v>
      </c>
    </row>
    <row r="426" spans="1:5">
      <c r="A426" s="121">
        <v>44186</v>
      </c>
      <c r="B426" s="120">
        <v>1845.11</v>
      </c>
      <c r="C426" s="120">
        <v>44.25</v>
      </c>
      <c r="D426" s="122">
        <f t="shared" si="6"/>
        <v>-2.2137072839820342E-2</v>
      </c>
      <c r="E426" s="122">
        <f t="shared" si="6"/>
        <v>9.1220068415050985E-3</v>
      </c>
    </row>
    <row r="427" spans="1:5">
      <c r="A427" s="121">
        <v>44187</v>
      </c>
      <c r="B427" s="120">
        <v>1863.28</v>
      </c>
      <c r="C427" s="120">
        <v>44.4</v>
      </c>
      <c r="D427" s="122">
        <f t="shared" si="6"/>
        <v>9.8476513595395793E-3</v>
      </c>
      <c r="E427" s="122">
        <f t="shared" si="6"/>
        <v>3.3898305084745441E-3</v>
      </c>
    </row>
    <row r="428" spans="1:5">
      <c r="A428" s="121">
        <v>44188</v>
      </c>
      <c r="B428" s="120">
        <v>1867.99</v>
      </c>
      <c r="C428" s="120">
        <v>46</v>
      </c>
      <c r="D428" s="122">
        <f t="shared" si="6"/>
        <v>2.5278004379374205E-3</v>
      </c>
      <c r="E428" s="122">
        <f t="shared" si="6"/>
        <v>3.603603603603607E-2</v>
      </c>
    </row>
    <row r="429" spans="1:5">
      <c r="A429" s="121">
        <v>44193</v>
      </c>
      <c r="B429" s="120">
        <v>1886.38</v>
      </c>
      <c r="C429" s="120">
        <v>46.1</v>
      </c>
      <c r="D429" s="122">
        <f t="shared" si="6"/>
        <v>9.8448064497133822E-3</v>
      </c>
      <c r="E429" s="122">
        <f t="shared" si="6"/>
        <v>2.1739130434782917E-3</v>
      </c>
    </row>
    <row r="430" spans="1:5">
      <c r="A430" s="121">
        <v>44194</v>
      </c>
      <c r="B430" s="120">
        <v>1893.06</v>
      </c>
      <c r="C430" s="120">
        <v>45.5</v>
      </c>
      <c r="D430" s="122">
        <f t="shared" si="6"/>
        <v>3.541174100658317E-3</v>
      </c>
      <c r="E430" s="122">
        <f t="shared" si="6"/>
        <v>-1.3015184381778773E-2</v>
      </c>
    </row>
    <row r="431" spans="1:5">
      <c r="A431" s="121">
        <v>44195</v>
      </c>
      <c r="B431" s="120">
        <v>1874.74</v>
      </c>
      <c r="C431" s="120">
        <v>46.25</v>
      </c>
      <c r="D431" s="122">
        <f t="shared" si="6"/>
        <v>-9.6774534351789891E-3</v>
      </c>
      <c r="E431" s="122">
        <f t="shared" si="6"/>
        <v>1.6483516483516484E-2</v>
      </c>
    </row>
    <row r="432" spans="1:5">
      <c r="A432" s="121">
        <v>44200</v>
      </c>
      <c r="B432" s="120">
        <v>1895.49</v>
      </c>
      <c r="C432" s="120">
        <v>45.2</v>
      </c>
      <c r="D432" s="122">
        <f t="shared" si="6"/>
        <v>1.1068201457268742E-2</v>
      </c>
      <c r="E432" s="122">
        <f t="shared" si="6"/>
        <v>-2.2702702702702641E-2</v>
      </c>
    </row>
    <row r="433" spans="1:5">
      <c r="A433" s="121">
        <v>44201</v>
      </c>
      <c r="B433" s="120">
        <v>1892.35</v>
      </c>
      <c r="C433" s="120">
        <v>46.1</v>
      </c>
      <c r="D433" s="122">
        <f t="shared" si="6"/>
        <v>-1.6565637381363658E-3</v>
      </c>
      <c r="E433" s="122">
        <f t="shared" si="6"/>
        <v>1.991150442477873E-2</v>
      </c>
    </row>
    <row r="434" spans="1:5">
      <c r="A434" s="121">
        <v>44203</v>
      </c>
      <c r="B434" s="120">
        <v>1939.49</v>
      </c>
      <c r="C434" s="120">
        <v>46.55</v>
      </c>
      <c r="D434" s="122">
        <f t="shared" si="6"/>
        <v>2.4910825164478085E-2</v>
      </c>
      <c r="E434" s="122">
        <f t="shared" si="6"/>
        <v>9.7613882863339628E-3</v>
      </c>
    </row>
    <row r="435" spans="1:5">
      <c r="A435" s="121">
        <v>44204</v>
      </c>
      <c r="B435" s="120">
        <v>1949.37</v>
      </c>
      <c r="C435" s="120">
        <v>45.6</v>
      </c>
      <c r="D435" s="122">
        <f t="shared" si="6"/>
        <v>5.0941226817358591E-3</v>
      </c>
      <c r="E435" s="122">
        <f t="shared" si="6"/>
        <v>-2.0408163265306031E-2</v>
      </c>
    </row>
    <row r="436" spans="1:5">
      <c r="A436" s="121">
        <v>44207</v>
      </c>
      <c r="B436" s="120">
        <v>1941.49</v>
      </c>
      <c r="C436" s="120">
        <v>46.4</v>
      </c>
      <c r="D436" s="122">
        <f t="shared" si="6"/>
        <v>-4.0423316250890714E-3</v>
      </c>
      <c r="E436" s="122">
        <f t="shared" si="6"/>
        <v>1.7543859649122744E-2</v>
      </c>
    </row>
    <row r="437" spans="1:5">
      <c r="A437" s="121">
        <v>44208</v>
      </c>
      <c r="B437" s="120">
        <v>1958.62</v>
      </c>
      <c r="C437" s="120">
        <v>47.2</v>
      </c>
      <c r="D437" s="122">
        <f t="shared" si="6"/>
        <v>8.8231203869192643E-3</v>
      </c>
      <c r="E437" s="122">
        <f t="shared" si="6"/>
        <v>1.7241379310344921E-2</v>
      </c>
    </row>
    <row r="438" spans="1:5">
      <c r="A438" s="121">
        <v>44209</v>
      </c>
      <c r="B438" s="120">
        <v>1962.26</v>
      </c>
      <c r="C438" s="120">
        <v>47</v>
      </c>
      <c r="D438" s="122">
        <f t="shared" si="6"/>
        <v>1.8584513586096846E-3</v>
      </c>
      <c r="E438" s="122">
        <f t="shared" si="6"/>
        <v>-4.2372881355932802E-3</v>
      </c>
    </row>
    <row r="439" spans="1:5">
      <c r="A439" s="121">
        <v>44210</v>
      </c>
      <c r="B439" s="120">
        <v>1972.22</v>
      </c>
      <c r="C439" s="120">
        <v>46.7</v>
      </c>
      <c r="D439" s="122">
        <f t="shared" si="6"/>
        <v>5.075779967996105E-3</v>
      </c>
      <c r="E439" s="122">
        <f t="shared" si="6"/>
        <v>-6.3829787234041951E-3</v>
      </c>
    </row>
    <row r="440" spans="1:5">
      <c r="A440" s="121">
        <v>44211</v>
      </c>
      <c r="B440" s="120">
        <v>1954.71</v>
      </c>
      <c r="C440" s="120">
        <v>46.7</v>
      </c>
      <c r="D440" s="122">
        <f t="shared" si="6"/>
        <v>-8.8783198628956152E-3</v>
      </c>
      <c r="E440" s="122">
        <f t="shared" si="6"/>
        <v>0</v>
      </c>
    </row>
    <row r="441" spans="1:5">
      <c r="A441" s="121">
        <v>44214</v>
      </c>
      <c r="B441" s="120">
        <v>1962.43</v>
      </c>
      <c r="C441" s="120">
        <v>47.25</v>
      </c>
      <c r="D441" s="122">
        <f t="shared" si="6"/>
        <v>3.9494349545457011E-3</v>
      </c>
      <c r="E441" s="122">
        <f t="shared" si="6"/>
        <v>1.1777301927194799E-2</v>
      </c>
    </row>
    <row r="442" spans="1:5">
      <c r="A442" s="121">
        <v>44215</v>
      </c>
      <c r="B442" s="120">
        <v>1957.85</v>
      </c>
      <c r="C442" s="120">
        <v>47.15</v>
      </c>
      <c r="D442" s="122">
        <f t="shared" si="6"/>
        <v>-2.3338412070749806E-3</v>
      </c>
      <c r="E442" s="122">
        <f t="shared" si="6"/>
        <v>-2.1164021164021465E-3</v>
      </c>
    </row>
    <row r="443" spans="1:5">
      <c r="A443" s="121">
        <v>44216</v>
      </c>
      <c r="B443" s="120">
        <v>1978.37</v>
      </c>
      <c r="C443" s="120">
        <v>49.2</v>
      </c>
      <c r="D443" s="122">
        <f t="shared" si="6"/>
        <v>1.0480884643869542E-2</v>
      </c>
      <c r="E443" s="122">
        <f t="shared" si="6"/>
        <v>4.3478260869565306E-2</v>
      </c>
    </row>
    <row r="444" spans="1:5">
      <c r="A444" s="121">
        <v>44217</v>
      </c>
      <c r="B444" s="120">
        <v>1987.26</v>
      </c>
      <c r="C444" s="120">
        <v>49.1</v>
      </c>
      <c r="D444" s="122">
        <f t="shared" si="6"/>
        <v>4.4935982652386059E-3</v>
      </c>
      <c r="E444" s="122">
        <f t="shared" si="6"/>
        <v>-2.0325203252032809E-3</v>
      </c>
    </row>
    <row r="445" spans="1:5">
      <c r="A445" s="121">
        <v>44218</v>
      </c>
      <c r="B445" s="120">
        <v>1986.24</v>
      </c>
      <c r="C445" s="120">
        <v>48.5</v>
      </c>
      <c r="D445" s="122">
        <f t="shared" si="6"/>
        <v>-5.1326952688625631E-4</v>
      </c>
      <c r="E445" s="122">
        <f t="shared" si="6"/>
        <v>-1.2219959266802473E-2</v>
      </c>
    </row>
    <row r="446" spans="1:5">
      <c r="A446" s="121">
        <v>44221</v>
      </c>
      <c r="B446" s="120">
        <v>1975.06</v>
      </c>
      <c r="C446" s="120">
        <v>49.7</v>
      </c>
      <c r="D446" s="122">
        <f t="shared" si="6"/>
        <v>-5.6287256323506044E-3</v>
      </c>
      <c r="E446" s="122">
        <f t="shared" si="6"/>
        <v>2.4742268041237171E-2</v>
      </c>
    </row>
    <row r="447" spans="1:5">
      <c r="A447" s="121">
        <v>44222</v>
      </c>
      <c r="B447" s="120">
        <v>1991.66</v>
      </c>
      <c r="C447" s="120">
        <v>49.7</v>
      </c>
      <c r="D447" s="122">
        <f t="shared" si="6"/>
        <v>8.4048079552014304E-3</v>
      </c>
      <c r="E447" s="122">
        <f t="shared" si="6"/>
        <v>0</v>
      </c>
    </row>
    <row r="448" spans="1:5">
      <c r="A448" s="121">
        <v>44223</v>
      </c>
      <c r="B448" s="120">
        <v>1976.2</v>
      </c>
      <c r="C448" s="120">
        <v>49.8</v>
      </c>
      <c r="D448" s="122">
        <f t="shared" si="6"/>
        <v>-7.762369079059697E-3</v>
      </c>
      <c r="E448" s="122">
        <f t="shared" si="6"/>
        <v>2.0120724346075316E-3</v>
      </c>
    </row>
    <row r="449" spans="1:5">
      <c r="A449" s="121">
        <v>44224</v>
      </c>
      <c r="B449" s="120">
        <v>1971.4</v>
      </c>
      <c r="C449" s="120">
        <v>50.5</v>
      </c>
      <c r="D449" s="122">
        <f t="shared" si="6"/>
        <v>-2.4289039570893406E-3</v>
      </c>
      <c r="E449" s="122">
        <f t="shared" si="6"/>
        <v>1.4056224899598452E-2</v>
      </c>
    </row>
    <row r="450" spans="1:5">
      <c r="A450" s="121">
        <v>44225</v>
      </c>
      <c r="B450" s="120">
        <v>1948.79</v>
      </c>
      <c r="C450" s="120">
        <v>50.5</v>
      </c>
      <c r="D450" s="122">
        <f t="shared" si="6"/>
        <v>-1.1469006797200023E-2</v>
      </c>
      <c r="E450" s="122">
        <f t="shared" si="6"/>
        <v>0</v>
      </c>
    </row>
    <row r="451" spans="1:5">
      <c r="A451" s="121">
        <v>44228</v>
      </c>
      <c r="B451" s="120">
        <v>1977.81</v>
      </c>
      <c r="C451" s="120">
        <v>50.5</v>
      </c>
      <c r="D451" s="122">
        <f t="shared" si="6"/>
        <v>1.4891291519353025E-2</v>
      </c>
      <c r="E451" s="122">
        <f t="shared" si="6"/>
        <v>0</v>
      </c>
    </row>
    <row r="452" spans="1:5">
      <c r="A452" s="121">
        <v>44229</v>
      </c>
      <c r="B452" s="120">
        <v>1988.49</v>
      </c>
      <c r="C452" s="120">
        <v>51.3</v>
      </c>
      <c r="D452" s="122">
        <f t="shared" ref="D452:E515" si="7">+(B452-B451)/B451</f>
        <v>5.3999120239052612E-3</v>
      </c>
      <c r="E452" s="122">
        <f t="shared" si="7"/>
        <v>1.5841584158415786E-2</v>
      </c>
    </row>
    <row r="453" spans="1:5">
      <c r="A453" s="121">
        <v>44230</v>
      </c>
      <c r="B453" s="120">
        <v>1997.65</v>
      </c>
      <c r="C453" s="120">
        <v>51.4</v>
      </c>
      <c r="D453" s="122">
        <f t="shared" si="7"/>
        <v>4.6065104677418959E-3</v>
      </c>
      <c r="E453" s="122">
        <f t="shared" si="7"/>
        <v>1.9493177387914509E-3</v>
      </c>
    </row>
    <row r="454" spans="1:5">
      <c r="A454" s="121">
        <v>44231</v>
      </c>
      <c r="B454" s="120">
        <v>2006.33</v>
      </c>
      <c r="C454" s="120">
        <v>50.7</v>
      </c>
      <c r="D454" s="122">
        <f t="shared" si="7"/>
        <v>4.3451054989611972E-3</v>
      </c>
      <c r="E454" s="122">
        <f t="shared" si="7"/>
        <v>-1.3618677042801473E-2</v>
      </c>
    </row>
    <row r="455" spans="1:5">
      <c r="A455" s="121">
        <v>44232</v>
      </c>
      <c r="B455" s="120">
        <v>1989.34</v>
      </c>
      <c r="C455" s="120">
        <v>51.5</v>
      </c>
      <c r="D455" s="122">
        <f t="shared" si="7"/>
        <v>-8.4681981528462458E-3</v>
      </c>
      <c r="E455" s="122">
        <f t="shared" si="7"/>
        <v>1.5779092702169567E-2</v>
      </c>
    </row>
    <row r="456" spans="1:5">
      <c r="A456" s="121">
        <v>44235</v>
      </c>
      <c r="B456" s="120">
        <v>2002.52</v>
      </c>
      <c r="C456" s="120">
        <v>51.6</v>
      </c>
      <c r="D456" s="122">
        <f t="shared" si="7"/>
        <v>6.6253129178521844E-3</v>
      </c>
      <c r="E456" s="122">
        <f t="shared" si="7"/>
        <v>1.9417475728155617E-3</v>
      </c>
    </row>
    <row r="457" spans="1:5">
      <c r="A457" s="121">
        <v>44236</v>
      </c>
      <c r="B457" s="120">
        <v>1999.19</v>
      </c>
      <c r="C457" s="120">
        <v>51.5</v>
      </c>
      <c r="D457" s="122">
        <f t="shared" si="7"/>
        <v>-1.662904740027529E-3</v>
      </c>
      <c r="E457" s="122">
        <f t="shared" si="7"/>
        <v>-1.9379844961240585E-3</v>
      </c>
    </row>
    <row r="458" spans="1:5">
      <c r="A458" s="121">
        <v>44237</v>
      </c>
      <c r="B458" s="120">
        <v>1998.06</v>
      </c>
      <c r="C458" s="120">
        <v>51.2</v>
      </c>
      <c r="D458" s="122">
        <f t="shared" si="7"/>
        <v>-5.6522891771172777E-4</v>
      </c>
      <c r="E458" s="122">
        <f t="shared" si="7"/>
        <v>-5.8252427184465466E-3</v>
      </c>
    </row>
    <row r="459" spans="1:5">
      <c r="A459" s="121">
        <v>44238</v>
      </c>
      <c r="B459" s="120">
        <v>2010.07</v>
      </c>
      <c r="C459" s="120">
        <v>50.6</v>
      </c>
      <c r="D459" s="122">
        <f t="shared" si="7"/>
        <v>6.0108305055904185E-3</v>
      </c>
      <c r="E459" s="122">
        <f t="shared" si="7"/>
        <v>-1.1718750000000028E-2</v>
      </c>
    </row>
    <row r="460" spans="1:5">
      <c r="A460" s="121">
        <v>44239</v>
      </c>
      <c r="B460" s="120">
        <v>2024.72</v>
      </c>
      <c r="C460" s="120">
        <v>51.6</v>
      </c>
      <c r="D460" s="122">
        <f t="shared" si="7"/>
        <v>7.2883033924192146E-3</v>
      </c>
      <c r="E460" s="122">
        <f t="shared" si="7"/>
        <v>1.9762845849802372E-2</v>
      </c>
    </row>
    <row r="461" spans="1:5">
      <c r="A461" s="121">
        <v>44242</v>
      </c>
      <c r="B461" s="120">
        <v>2039.28</v>
      </c>
      <c r="C461" s="120">
        <v>51.8</v>
      </c>
      <c r="D461" s="122">
        <f t="shared" si="7"/>
        <v>7.1911177841874159E-3</v>
      </c>
      <c r="E461" s="122">
        <f t="shared" si="7"/>
        <v>3.8759689922479791E-3</v>
      </c>
    </row>
    <row r="462" spans="1:5">
      <c r="A462" s="121">
        <v>44243</v>
      </c>
      <c r="B462" s="120">
        <v>2038.07</v>
      </c>
      <c r="C462" s="120">
        <v>51.8</v>
      </c>
      <c r="D462" s="122">
        <f t="shared" si="7"/>
        <v>-5.9334667137422837E-4</v>
      </c>
      <c r="E462" s="122">
        <f t="shared" si="7"/>
        <v>0</v>
      </c>
    </row>
    <row r="463" spans="1:5">
      <c r="A463" s="121">
        <v>44244</v>
      </c>
      <c r="B463" s="120">
        <v>2017.26</v>
      </c>
      <c r="C463" s="120">
        <v>52</v>
      </c>
      <c r="D463" s="122">
        <f t="shared" si="7"/>
        <v>-1.0210640458865468E-2</v>
      </c>
      <c r="E463" s="122">
        <f t="shared" si="7"/>
        <v>3.8610038610039162E-3</v>
      </c>
    </row>
    <row r="464" spans="1:5">
      <c r="A464" s="121">
        <v>44245</v>
      </c>
      <c r="B464" s="120">
        <v>2015.81</v>
      </c>
      <c r="C464" s="120">
        <v>52</v>
      </c>
      <c r="D464" s="122">
        <f t="shared" si="7"/>
        <v>-7.187967837562067E-4</v>
      </c>
      <c r="E464" s="122">
        <f t="shared" si="7"/>
        <v>0</v>
      </c>
    </row>
    <row r="465" spans="1:5">
      <c r="A465" s="121">
        <v>44246</v>
      </c>
      <c r="B465" s="120">
        <v>2036.97</v>
      </c>
      <c r="C465" s="120">
        <v>52.1</v>
      </c>
      <c r="D465" s="122">
        <f t="shared" si="7"/>
        <v>1.0497021048610774E-2</v>
      </c>
      <c r="E465" s="122">
        <f t="shared" si="7"/>
        <v>1.9230769230769505E-3</v>
      </c>
    </row>
    <row r="466" spans="1:5">
      <c r="A466" s="121">
        <v>44249</v>
      </c>
      <c r="B466" s="120">
        <v>2031.04</v>
      </c>
      <c r="C466" s="120">
        <v>48.9</v>
      </c>
      <c r="D466" s="122">
        <f t="shared" si="7"/>
        <v>-2.9111867135991516E-3</v>
      </c>
      <c r="E466" s="122">
        <f t="shared" si="7"/>
        <v>-6.1420345489443431E-2</v>
      </c>
    </row>
    <row r="467" spans="1:5">
      <c r="A467" s="121">
        <v>44250</v>
      </c>
      <c r="B467" s="120">
        <v>2016.83</v>
      </c>
      <c r="C467" s="120">
        <v>47</v>
      </c>
      <c r="D467" s="122">
        <f t="shared" si="7"/>
        <v>-6.9964156294312456E-3</v>
      </c>
      <c r="E467" s="122">
        <f t="shared" si="7"/>
        <v>-3.8854805725971345E-2</v>
      </c>
    </row>
    <row r="468" spans="1:5">
      <c r="A468" s="121">
        <v>44251</v>
      </c>
      <c r="B468" s="120">
        <v>2037.25</v>
      </c>
      <c r="C468" s="120">
        <v>46.25</v>
      </c>
      <c r="D468" s="122">
        <f t="shared" si="7"/>
        <v>1.0124799809602235E-2</v>
      </c>
      <c r="E468" s="122">
        <f t="shared" si="7"/>
        <v>-1.5957446808510637E-2</v>
      </c>
    </row>
    <row r="469" spans="1:5">
      <c r="A469" s="121">
        <v>44252</v>
      </c>
      <c r="B469" s="120">
        <v>2038.93</v>
      </c>
      <c r="C469" s="120">
        <v>46.5</v>
      </c>
      <c r="D469" s="122">
        <f t="shared" si="7"/>
        <v>8.24641060252823E-4</v>
      </c>
      <c r="E469" s="122">
        <f t="shared" si="7"/>
        <v>5.4054054054054057E-3</v>
      </c>
    </row>
    <row r="470" spans="1:5">
      <c r="A470" s="121">
        <v>44253</v>
      </c>
      <c r="B470" s="120">
        <v>2009.9</v>
      </c>
      <c r="C470" s="120">
        <v>47.05</v>
      </c>
      <c r="D470" s="122">
        <f t="shared" si="7"/>
        <v>-1.4237860054047943E-2</v>
      </c>
      <c r="E470" s="122">
        <f t="shared" si="7"/>
        <v>1.1827956989247251E-2</v>
      </c>
    </row>
    <row r="471" spans="1:5">
      <c r="A471" s="121">
        <v>44256</v>
      </c>
      <c r="B471" s="120">
        <v>2054.67</v>
      </c>
      <c r="C471" s="120">
        <v>46.8</v>
      </c>
      <c r="D471" s="122">
        <f t="shared" si="7"/>
        <v>2.2274740036817741E-2</v>
      </c>
      <c r="E471" s="122">
        <f t="shared" si="7"/>
        <v>-5.3134962805526037E-3</v>
      </c>
    </row>
    <row r="472" spans="1:5">
      <c r="A472" s="121">
        <v>44257</v>
      </c>
      <c r="B472" s="120">
        <v>2067.1</v>
      </c>
      <c r="C472" s="120">
        <v>46.25</v>
      </c>
      <c r="D472" s="122">
        <f t="shared" si="7"/>
        <v>6.0496332744430182E-3</v>
      </c>
      <c r="E472" s="122">
        <f t="shared" si="7"/>
        <v>-1.1752136752136691E-2</v>
      </c>
    </row>
    <row r="473" spans="1:5">
      <c r="A473" s="121">
        <v>44258</v>
      </c>
      <c r="B473" s="120">
        <v>2073.7800000000002</v>
      </c>
      <c r="C473" s="120">
        <v>45.45</v>
      </c>
      <c r="D473" s="122">
        <f t="shared" si="7"/>
        <v>3.2315804750618214E-3</v>
      </c>
      <c r="E473" s="122">
        <f t="shared" si="7"/>
        <v>-1.7297297297297235E-2</v>
      </c>
    </row>
    <row r="474" spans="1:5">
      <c r="A474" s="121">
        <v>44259</v>
      </c>
      <c r="B474" s="120">
        <v>2065.15</v>
      </c>
      <c r="C474" s="120">
        <v>44.65</v>
      </c>
      <c r="D474" s="122">
        <f t="shared" si="7"/>
        <v>-4.1614828959678019E-3</v>
      </c>
      <c r="E474" s="122">
        <f t="shared" si="7"/>
        <v>-1.7601760176017694E-2</v>
      </c>
    </row>
    <row r="475" spans="1:5">
      <c r="A475" s="121">
        <v>44260</v>
      </c>
      <c r="B475" s="120">
        <v>2048.5700000000002</v>
      </c>
      <c r="C475" s="120">
        <v>45</v>
      </c>
      <c r="D475" s="122">
        <f t="shared" si="7"/>
        <v>-8.0284725080502269E-3</v>
      </c>
      <c r="E475" s="122">
        <f t="shared" si="7"/>
        <v>7.838745800671924E-3</v>
      </c>
    </row>
    <row r="476" spans="1:5">
      <c r="A476" s="121">
        <v>44263</v>
      </c>
      <c r="B476" s="120">
        <v>2103.1</v>
      </c>
      <c r="C476" s="120">
        <v>46</v>
      </c>
      <c r="D476" s="122">
        <f t="shared" si="7"/>
        <v>2.6618568074315129E-2</v>
      </c>
      <c r="E476" s="122">
        <f t="shared" si="7"/>
        <v>2.2222222222222223E-2</v>
      </c>
    </row>
    <row r="477" spans="1:5">
      <c r="A477" s="121">
        <v>44264</v>
      </c>
      <c r="B477" s="120">
        <v>2124.85</v>
      </c>
      <c r="C477" s="120">
        <v>46.1</v>
      </c>
      <c r="D477" s="122">
        <f t="shared" si="7"/>
        <v>1.0341876277875518E-2</v>
      </c>
      <c r="E477" s="122">
        <f t="shared" si="7"/>
        <v>2.1739130434782917E-3</v>
      </c>
    </row>
    <row r="478" spans="1:5">
      <c r="A478" s="121">
        <v>44265</v>
      </c>
      <c r="B478" s="120">
        <v>2134.46</v>
      </c>
      <c r="C478" s="120">
        <v>46.5</v>
      </c>
      <c r="D478" s="122">
        <f t="shared" si="7"/>
        <v>4.52267218862514E-3</v>
      </c>
      <c r="E478" s="122">
        <f t="shared" si="7"/>
        <v>8.6767895878524636E-3</v>
      </c>
    </row>
    <row r="479" spans="1:5">
      <c r="A479" s="121">
        <v>44266</v>
      </c>
      <c r="B479" s="120">
        <v>2165.66</v>
      </c>
      <c r="C479" s="120">
        <v>47.05</v>
      </c>
      <c r="D479" s="122">
        <f t="shared" si="7"/>
        <v>1.4617280248868481E-2</v>
      </c>
      <c r="E479" s="122">
        <f t="shared" si="7"/>
        <v>1.1827956989247251E-2</v>
      </c>
    </row>
    <row r="480" spans="1:5">
      <c r="A480" s="121">
        <v>44267</v>
      </c>
      <c r="B480" s="120">
        <v>2168.96</v>
      </c>
      <c r="C480" s="120">
        <v>46.05</v>
      </c>
      <c r="D480" s="122">
        <f t="shared" si="7"/>
        <v>1.5237848969829901E-3</v>
      </c>
      <c r="E480" s="122">
        <f t="shared" si="7"/>
        <v>-2.1253985122210415E-2</v>
      </c>
    </row>
    <row r="481" spans="1:5">
      <c r="A481" s="121">
        <v>44270</v>
      </c>
      <c r="B481" s="120">
        <v>2161.83</v>
      </c>
      <c r="C481" s="120">
        <v>45.85</v>
      </c>
      <c r="D481" s="122">
        <f t="shared" si="7"/>
        <v>-3.287289760991493E-3</v>
      </c>
      <c r="E481" s="122">
        <f t="shared" si="7"/>
        <v>-4.3431053203039248E-3</v>
      </c>
    </row>
    <row r="482" spans="1:5">
      <c r="A482" s="121">
        <v>44271</v>
      </c>
      <c r="B482" s="120">
        <v>2180.14</v>
      </c>
      <c r="C482" s="120">
        <v>45.35</v>
      </c>
      <c r="D482" s="122">
        <f t="shared" si="7"/>
        <v>8.4696761539991335E-3</v>
      </c>
      <c r="E482" s="122">
        <f t="shared" si="7"/>
        <v>-1.0905125408942203E-2</v>
      </c>
    </row>
    <row r="483" spans="1:5">
      <c r="A483" s="121">
        <v>44272</v>
      </c>
      <c r="B483" s="120">
        <v>2172.86</v>
      </c>
      <c r="C483" s="120">
        <v>46.15</v>
      </c>
      <c r="D483" s="122">
        <f t="shared" si="7"/>
        <v>-3.3392350949937827E-3</v>
      </c>
      <c r="E483" s="122">
        <f t="shared" si="7"/>
        <v>1.7640573318632793E-2</v>
      </c>
    </row>
    <row r="484" spans="1:5">
      <c r="A484" s="121">
        <v>44273</v>
      </c>
      <c r="B484" s="120">
        <v>2179.9899999999998</v>
      </c>
      <c r="C484" s="120">
        <v>46.4</v>
      </c>
      <c r="D484" s="122">
        <f t="shared" si="7"/>
        <v>3.2813895050760999E-3</v>
      </c>
      <c r="E484" s="122">
        <f t="shared" si="7"/>
        <v>5.4171180931744311E-3</v>
      </c>
    </row>
    <row r="485" spans="1:5">
      <c r="A485" s="121">
        <v>44274</v>
      </c>
      <c r="B485" s="120">
        <v>2169.1799999999998</v>
      </c>
      <c r="C485" s="120">
        <v>46.1</v>
      </c>
      <c r="D485" s="122">
        <f t="shared" si="7"/>
        <v>-4.9587383428364102E-3</v>
      </c>
      <c r="E485" s="122">
        <f t="shared" si="7"/>
        <v>-6.4655172413792495E-3</v>
      </c>
    </row>
    <row r="486" spans="1:5">
      <c r="A486" s="121">
        <v>44277</v>
      </c>
      <c r="B486" s="120">
        <v>2174.63</v>
      </c>
      <c r="C486" s="120">
        <v>45.75</v>
      </c>
      <c r="D486" s="122">
        <f t="shared" si="7"/>
        <v>2.5124701500107293E-3</v>
      </c>
      <c r="E486" s="122">
        <f t="shared" si="7"/>
        <v>-7.5921908893709636E-3</v>
      </c>
    </row>
    <row r="487" spans="1:5">
      <c r="A487" s="121">
        <v>44278</v>
      </c>
      <c r="B487" s="120">
        <v>2168.12</v>
      </c>
      <c r="C487" s="120">
        <v>46.05</v>
      </c>
      <c r="D487" s="122">
        <f t="shared" si="7"/>
        <v>-2.9936127065294869E-3</v>
      </c>
      <c r="E487" s="122">
        <f t="shared" si="7"/>
        <v>6.5573770491802654E-3</v>
      </c>
    </row>
    <row r="488" spans="1:5">
      <c r="A488" s="121">
        <v>44279</v>
      </c>
      <c r="B488" s="120">
        <v>2184.6</v>
      </c>
      <c r="C488" s="120">
        <v>46.6</v>
      </c>
      <c r="D488" s="122">
        <f t="shared" si="7"/>
        <v>7.6010552921425105E-3</v>
      </c>
      <c r="E488" s="122">
        <f t="shared" si="7"/>
        <v>1.1943539630836142E-2</v>
      </c>
    </row>
    <row r="489" spans="1:5">
      <c r="A489" s="121">
        <v>44280</v>
      </c>
      <c r="B489" s="120">
        <v>2173.2399999999998</v>
      </c>
      <c r="C489" s="120">
        <v>49.35</v>
      </c>
      <c r="D489" s="122">
        <f t="shared" si="7"/>
        <v>-5.2000366199762551E-3</v>
      </c>
      <c r="E489" s="122">
        <f t="shared" si="7"/>
        <v>5.9012875536480686E-2</v>
      </c>
    </row>
    <row r="490" spans="1:5">
      <c r="A490" s="121">
        <v>44281</v>
      </c>
      <c r="B490" s="120">
        <v>2198.8000000000002</v>
      </c>
      <c r="C490" s="120">
        <v>49.3</v>
      </c>
      <c r="D490" s="122">
        <f t="shared" si="7"/>
        <v>1.1761241280300566E-2</v>
      </c>
      <c r="E490" s="122">
        <f t="shared" si="7"/>
        <v>-1.0131712259372698E-3</v>
      </c>
    </row>
    <row r="491" spans="1:5">
      <c r="A491" s="121">
        <v>44284</v>
      </c>
      <c r="B491" s="120">
        <v>2182.21</v>
      </c>
      <c r="C491" s="120">
        <v>49.9</v>
      </c>
      <c r="D491" s="122">
        <f t="shared" si="7"/>
        <v>-7.5450245588503479E-3</v>
      </c>
      <c r="E491" s="122">
        <f t="shared" si="7"/>
        <v>1.2170385395537555E-2</v>
      </c>
    </row>
    <row r="492" spans="1:5">
      <c r="A492" s="121">
        <v>44285</v>
      </c>
      <c r="B492" s="120">
        <v>2205.41</v>
      </c>
      <c r="C492" s="120">
        <v>50.3</v>
      </c>
      <c r="D492" s="122">
        <f t="shared" si="7"/>
        <v>1.0631424106754078E-2</v>
      </c>
      <c r="E492" s="122">
        <f t="shared" si="7"/>
        <v>8.0160320641282281E-3</v>
      </c>
    </row>
    <row r="493" spans="1:5">
      <c r="A493" s="121">
        <v>44286</v>
      </c>
      <c r="B493" s="120">
        <v>2192.86</v>
      </c>
      <c r="C493" s="120">
        <v>50.7</v>
      </c>
      <c r="D493" s="122">
        <f t="shared" si="7"/>
        <v>-5.6905518701736765E-3</v>
      </c>
      <c r="E493" s="122">
        <f t="shared" si="7"/>
        <v>7.9522862823062767E-3</v>
      </c>
    </row>
    <row r="494" spans="1:5">
      <c r="A494" s="121">
        <v>44287</v>
      </c>
      <c r="B494" s="120">
        <v>2202.61</v>
      </c>
      <c r="C494" s="120">
        <v>50.6</v>
      </c>
      <c r="D494" s="122">
        <f t="shared" si="7"/>
        <v>4.4462482785038717E-3</v>
      </c>
      <c r="E494" s="122">
        <f t="shared" si="7"/>
        <v>-1.972386587771231E-3</v>
      </c>
    </row>
    <row r="495" spans="1:5">
      <c r="A495" s="121">
        <v>44292</v>
      </c>
      <c r="B495" s="120">
        <v>2230.25</v>
      </c>
      <c r="C495" s="120">
        <v>51.8</v>
      </c>
      <c r="D495" s="122">
        <f t="shared" si="7"/>
        <v>1.2548748984159643E-2</v>
      </c>
      <c r="E495" s="122">
        <f t="shared" si="7"/>
        <v>2.3715415019762761E-2</v>
      </c>
    </row>
    <row r="496" spans="1:5">
      <c r="A496" s="121">
        <v>44293</v>
      </c>
      <c r="B496" s="120">
        <v>2229.56</v>
      </c>
      <c r="C496" s="120">
        <v>53</v>
      </c>
      <c r="D496" s="122">
        <f t="shared" si="7"/>
        <v>-3.0938235623811439E-4</v>
      </c>
      <c r="E496" s="122">
        <f t="shared" si="7"/>
        <v>2.3166023166023224E-2</v>
      </c>
    </row>
    <row r="497" spans="1:5">
      <c r="A497" s="121">
        <v>44294</v>
      </c>
      <c r="B497" s="120">
        <v>2240.4</v>
      </c>
      <c r="C497" s="120">
        <v>52.9</v>
      </c>
      <c r="D497" s="122">
        <f t="shared" si="7"/>
        <v>4.861945854787557E-3</v>
      </c>
      <c r="E497" s="122">
        <f t="shared" si="7"/>
        <v>-1.8867924528302156E-3</v>
      </c>
    </row>
    <row r="498" spans="1:5">
      <c r="A498" s="121">
        <v>44295</v>
      </c>
      <c r="B498" s="120">
        <v>2250.4</v>
      </c>
      <c r="C498" s="120">
        <v>54.3</v>
      </c>
      <c r="D498" s="122">
        <f t="shared" si="7"/>
        <v>4.4634886627387968E-3</v>
      </c>
      <c r="E498" s="122">
        <f t="shared" si="7"/>
        <v>2.6465028355387499E-2</v>
      </c>
    </row>
    <row r="499" spans="1:5">
      <c r="A499" s="121">
        <v>44298</v>
      </c>
      <c r="B499" s="120">
        <v>2235.73</v>
      </c>
      <c r="C499" s="120">
        <v>52.8</v>
      </c>
      <c r="D499" s="122">
        <f t="shared" si="7"/>
        <v>-6.5188410949164914E-3</v>
      </c>
      <c r="E499" s="122">
        <f t="shared" si="7"/>
        <v>-2.7624309392265196E-2</v>
      </c>
    </row>
    <row r="500" spans="1:5">
      <c r="A500" s="121">
        <v>44299</v>
      </c>
      <c r="B500" s="120">
        <v>2247.21</v>
      </c>
      <c r="C500" s="120">
        <v>52</v>
      </c>
      <c r="D500" s="122">
        <f t="shared" si="7"/>
        <v>5.1347881899871713E-3</v>
      </c>
      <c r="E500" s="122">
        <f t="shared" si="7"/>
        <v>-1.5151515151515098E-2</v>
      </c>
    </row>
    <row r="501" spans="1:5">
      <c r="A501" s="121">
        <v>44300</v>
      </c>
      <c r="B501" s="120">
        <v>2228.16</v>
      </c>
      <c r="C501" s="120">
        <v>53.7</v>
      </c>
      <c r="D501" s="122">
        <f t="shared" si="7"/>
        <v>-8.4771783678428726E-3</v>
      </c>
      <c r="E501" s="122">
        <f t="shared" si="7"/>
        <v>3.269230769230775E-2</v>
      </c>
    </row>
    <row r="502" spans="1:5">
      <c r="A502" s="121">
        <v>44301</v>
      </c>
      <c r="B502" s="120">
        <v>2242.98</v>
      </c>
      <c r="C502" s="120">
        <v>54.4</v>
      </c>
      <c r="D502" s="122">
        <f t="shared" si="7"/>
        <v>6.651227919000505E-3</v>
      </c>
      <c r="E502" s="122">
        <f t="shared" si="7"/>
        <v>1.303538175046547E-2</v>
      </c>
    </row>
    <row r="503" spans="1:5">
      <c r="A503" s="121">
        <v>44302</v>
      </c>
      <c r="B503" s="120">
        <v>2280.5</v>
      </c>
      <c r="C503" s="120">
        <v>53.6</v>
      </c>
      <c r="D503" s="122">
        <f t="shared" si="7"/>
        <v>1.6727746123460743E-2</v>
      </c>
      <c r="E503" s="122">
        <f t="shared" si="7"/>
        <v>-1.4705882352941124E-2</v>
      </c>
    </row>
    <row r="504" spans="1:5">
      <c r="A504" s="121">
        <v>44305</v>
      </c>
      <c r="B504" s="120">
        <v>2257.6</v>
      </c>
      <c r="C504" s="120">
        <v>53.2</v>
      </c>
      <c r="D504" s="122">
        <f t="shared" si="7"/>
        <v>-1.0041657531243189E-2</v>
      </c>
      <c r="E504" s="122">
        <f t="shared" si="7"/>
        <v>-7.4626865671641521E-3</v>
      </c>
    </row>
    <row r="505" spans="1:5">
      <c r="A505" s="121">
        <v>44306</v>
      </c>
      <c r="B505" s="120">
        <v>2204.81</v>
      </c>
      <c r="C505" s="120">
        <v>52</v>
      </c>
      <c r="D505" s="122">
        <f t="shared" si="7"/>
        <v>-2.338323883770374E-2</v>
      </c>
      <c r="E505" s="122">
        <f t="shared" si="7"/>
        <v>-2.255639097744366E-2</v>
      </c>
    </row>
    <row r="506" spans="1:5">
      <c r="A506" s="121">
        <v>44307</v>
      </c>
      <c r="B506" s="120">
        <v>2228.29</v>
      </c>
      <c r="C506" s="120">
        <v>52.9</v>
      </c>
      <c r="D506" s="122">
        <f t="shared" si="7"/>
        <v>1.0649443716238596E-2</v>
      </c>
      <c r="E506" s="122">
        <f t="shared" si="7"/>
        <v>1.7307692307692281E-2</v>
      </c>
    </row>
    <row r="507" spans="1:5">
      <c r="A507" s="121">
        <v>44308</v>
      </c>
      <c r="B507" s="120">
        <v>2232.42</v>
      </c>
      <c r="C507" s="120">
        <v>53.3</v>
      </c>
      <c r="D507" s="122">
        <f t="shared" si="7"/>
        <v>1.8534391843072981E-3</v>
      </c>
      <c r="E507" s="122">
        <f t="shared" si="7"/>
        <v>7.5614366729678372E-3</v>
      </c>
    </row>
    <row r="508" spans="1:5">
      <c r="A508" s="121">
        <v>44309</v>
      </c>
      <c r="B508" s="120">
        <v>2240.9499999999998</v>
      </c>
      <c r="C508" s="120">
        <v>54.5</v>
      </c>
      <c r="D508" s="122">
        <f t="shared" si="7"/>
        <v>3.8209655889123663E-3</v>
      </c>
      <c r="E508" s="122">
        <f t="shared" si="7"/>
        <v>2.2514071294559155E-2</v>
      </c>
    </row>
    <row r="509" spans="1:5">
      <c r="A509" s="121">
        <v>44312</v>
      </c>
      <c r="B509" s="120">
        <v>2244.36</v>
      </c>
      <c r="C509" s="120">
        <v>53.1</v>
      </c>
      <c r="D509" s="122">
        <f t="shared" si="7"/>
        <v>1.5216760748790958E-3</v>
      </c>
      <c r="E509" s="122">
        <f t="shared" si="7"/>
        <v>-2.5688073394495387E-2</v>
      </c>
    </row>
    <row r="510" spans="1:5">
      <c r="A510" s="121">
        <v>44313</v>
      </c>
      <c r="B510" s="120">
        <v>2262.84</v>
      </c>
      <c r="C510" s="120">
        <v>53.8</v>
      </c>
      <c r="D510" s="122">
        <f t="shared" si="7"/>
        <v>8.2339731593862025E-3</v>
      </c>
      <c r="E510" s="122">
        <f t="shared" si="7"/>
        <v>1.3182674199623271E-2</v>
      </c>
    </row>
    <row r="511" spans="1:5">
      <c r="A511" s="121">
        <v>44314</v>
      </c>
      <c r="B511" s="120">
        <v>2239.25</v>
      </c>
      <c r="C511" s="120">
        <v>56.4</v>
      </c>
      <c r="D511" s="122">
        <f t="shared" si="7"/>
        <v>-1.0424952714288303E-2</v>
      </c>
      <c r="E511" s="122">
        <f t="shared" si="7"/>
        <v>4.8327137546468432E-2</v>
      </c>
    </row>
    <row r="512" spans="1:5">
      <c r="A512" s="121">
        <v>44315</v>
      </c>
      <c r="B512" s="120">
        <v>2232.84</v>
      </c>
      <c r="C512" s="120">
        <v>58.2</v>
      </c>
      <c r="D512" s="122">
        <f t="shared" si="7"/>
        <v>-2.8625655911576888E-3</v>
      </c>
      <c r="E512" s="122">
        <f t="shared" si="7"/>
        <v>3.191489361702135E-2</v>
      </c>
    </row>
    <row r="513" spans="1:5">
      <c r="A513" s="121">
        <v>44316</v>
      </c>
      <c r="B513" s="120">
        <v>2217.02</v>
      </c>
      <c r="C513" s="120">
        <v>56.5</v>
      </c>
      <c r="D513" s="122">
        <f t="shared" si="7"/>
        <v>-7.0851471668369262E-3</v>
      </c>
      <c r="E513" s="122">
        <f t="shared" si="7"/>
        <v>-2.9209621993127197E-2</v>
      </c>
    </row>
    <row r="514" spans="1:5">
      <c r="A514" s="121">
        <v>44319</v>
      </c>
      <c r="B514" s="120">
        <v>2231.59</v>
      </c>
      <c r="C514" s="120">
        <v>57.9</v>
      </c>
      <c r="D514" s="122">
        <f t="shared" si="7"/>
        <v>6.5718847822753808E-3</v>
      </c>
      <c r="E514" s="122">
        <f t="shared" si="7"/>
        <v>2.4778761061946878E-2</v>
      </c>
    </row>
    <row r="515" spans="1:5">
      <c r="A515" s="121">
        <v>44320</v>
      </c>
      <c r="B515" s="120">
        <v>2194.58</v>
      </c>
      <c r="C515" s="120">
        <v>58.9</v>
      </c>
      <c r="D515" s="122">
        <f t="shared" si="7"/>
        <v>-1.6584587670674368E-2</v>
      </c>
      <c r="E515" s="122">
        <f t="shared" si="7"/>
        <v>1.7271157167530225E-2</v>
      </c>
    </row>
    <row r="516" spans="1:5">
      <c r="A516" s="121">
        <v>44321</v>
      </c>
      <c r="B516" s="120">
        <v>2255.4899999999998</v>
      </c>
      <c r="C516" s="120">
        <v>59.1</v>
      </c>
      <c r="D516" s="122">
        <f t="shared" ref="D516:E579" si="8">+(B516-B515)/B515</f>
        <v>2.7754741226111535E-2</v>
      </c>
      <c r="E516" s="122">
        <f t="shared" si="8"/>
        <v>3.3955857385399467E-3</v>
      </c>
    </row>
    <row r="517" spans="1:5">
      <c r="A517" s="121">
        <v>44322</v>
      </c>
      <c r="B517" s="120">
        <v>2246.61</v>
      </c>
      <c r="C517" s="120">
        <v>60.5</v>
      </c>
      <c r="D517" s="122">
        <f t="shared" si="8"/>
        <v>-3.9370602396816903E-3</v>
      </c>
      <c r="E517" s="122">
        <f t="shared" si="8"/>
        <v>2.3688663282571888E-2</v>
      </c>
    </row>
    <row r="518" spans="1:5">
      <c r="A518" s="121">
        <v>44323</v>
      </c>
      <c r="B518" s="120">
        <v>2260.13</v>
      </c>
      <c r="C518" s="120">
        <v>60.2</v>
      </c>
      <c r="D518" s="122">
        <f t="shared" si="8"/>
        <v>6.017955942508927E-3</v>
      </c>
      <c r="E518" s="122">
        <f t="shared" si="8"/>
        <v>-4.9586776859503658E-3</v>
      </c>
    </row>
    <row r="519" spans="1:5">
      <c r="A519" s="121">
        <v>44326</v>
      </c>
      <c r="B519" s="120">
        <v>2265.0100000000002</v>
      </c>
      <c r="C519" s="120">
        <v>59.3</v>
      </c>
      <c r="D519" s="122">
        <f t="shared" si="8"/>
        <v>2.1591678354785384E-3</v>
      </c>
      <c r="E519" s="122">
        <f t="shared" si="8"/>
        <v>-1.4950166112956905E-2</v>
      </c>
    </row>
    <row r="520" spans="1:5">
      <c r="A520" s="121">
        <v>44327</v>
      </c>
      <c r="B520" s="120">
        <v>2193.7600000000002</v>
      </c>
      <c r="C520" s="120">
        <v>64.7</v>
      </c>
      <c r="D520" s="122">
        <f t="shared" si="8"/>
        <v>-3.1456814760199729E-2</v>
      </c>
      <c r="E520" s="122">
        <f t="shared" si="8"/>
        <v>9.1062394603710045E-2</v>
      </c>
    </row>
    <row r="521" spans="1:5">
      <c r="A521" s="121">
        <v>44328</v>
      </c>
      <c r="B521" s="120">
        <v>2205.79</v>
      </c>
      <c r="C521" s="120">
        <v>65</v>
      </c>
      <c r="D521" s="122">
        <f t="shared" si="8"/>
        <v>5.483735686674816E-3</v>
      </c>
      <c r="E521" s="122">
        <f t="shared" si="8"/>
        <v>4.6367851622874361E-3</v>
      </c>
    </row>
    <row r="522" spans="1:5">
      <c r="A522" s="121">
        <v>44330</v>
      </c>
      <c r="B522" s="120">
        <v>2247.88</v>
      </c>
      <c r="C522" s="120">
        <v>64.599999999999994</v>
      </c>
      <c r="D522" s="122">
        <f t="shared" si="8"/>
        <v>1.9081598882939966E-2</v>
      </c>
      <c r="E522" s="122">
        <f t="shared" si="8"/>
        <v>-6.1538461538462414E-3</v>
      </c>
    </row>
    <row r="523" spans="1:5">
      <c r="A523" s="121">
        <v>44333</v>
      </c>
      <c r="B523" s="120">
        <v>2230.4</v>
      </c>
      <c r="C523" s="120">
        <v>65.900000000000006</v>
      </c>
      <c r="D523" s="122">
        <f t="shared" si="8"/>
        <v>-7.7762158122319774E-3</v>
      </c>
      <c r="E523" s="122">
        <f t="shared" si="8"/>
        <v>2.0123839009288103E-2</v>
      </c>
    </row>
    <row r="524" spans="1:5">
      <c r="A524" s="121">
        <v>44334</v>
      </c>
      <c r="B524" s="120">
        <v>2249.6799999999998</v>
      </c>
      <c r="C524" s="120">
        <v>65.8</v>
      </c>
      <c r="D524" s="122">
        <f t="shared" si="8"/>
        <v>8.6441893830701867E-3</v>
      </c>
      <c r="E524" s="122">
        <f t="shared" si="8"/>
        <v>-1.5174506828529366E-3</v>
      </c>
    </row>
    <row r="525" spans="1:5">
      <c r="A525" s="121">
        <v>44335</v>
      </c>
      <c r="B525" s="120">
        <v>2201.5100000000002</v>
      </c>
      <c r="C525" s="120">
        <v>64.8</v>
      </c>
      <c r="D525" s="122">
        <f t="shared" si="8"/>
        <v>-2.1411934141744436E-2</v>
      </c>
      <c r="E525" s="122">
        <f t="shared" si="8"/>
        <v>-1.5197568389057751E-2</v>
      </c>
    </row>
    <row r="526" spans="1:5">
      <c r="A526" s="121">
        <v>44336</v>
      </c>
      <c r="B526" s="120">
        <v>2240.2800000000002</v>
      </c>
      <c r="C526" s="120">
        <v>65.8</v>
      </c>
      <c r="D526" s="122">
        <f t="shared" si="8"/>
        <v>1.7610639969838873E-2</v>
      </c>
      <c r="E526" s="122">
        <f t="shared" si="8"/>
        <v>1.54320987654321E-2</v>
      </c>
    </row>
    <row r="527" spans="1:5">
      <c r="A527" s="121">
        <v>44337</v>
      </c>
      <c r="B527" s="120">
        <v>2240.84</v>
      </c>
      <c r="C527" s="120">
        <v>66.5</v>
      </c>
      <c r="D527" s="122">
        <f t="shared" si="8"/>
        <v>2.4996875390573742E-4</v>
      </c>
      <c r="E527" s="122">
        <f t="shared" si="8"/>
        <v>1.0638297872340469E-2</v>
      </c>
    </row>
    <row r="528" spans="1:5">
      <c r="A528" s="121">
        <v>44340</v>
      </c>
      <c r="B528" s="120">
        <v>2245.04</v>
      </c>
      <c r="C528" s="120">
        <v>67.099999999999994</v>
      </c>
      <c r="D528" s="122">
        <f t="shared" si="8"/>
        <v>1.8742971385729539E-3</v>
      </c>
      <c r="E528" s="122">
        <f t="shared" si="8"/>
        <v>9.0225563909773574E-3</v>
      </c>
    </row>
    <row r="529" spans="1:5">
      <c r="A529" s="121">
        <v>44341</v>
      </c>
      <c r="B529" s="120">
        <v>2243.17</v>
      </c>
      <c r="C529" s="120">
        <v>66.8</v>
      </c>
      <c r="D529" s="122">
        <f t="shared" si="8"/>
        <v>-8.3294729715278611E-4</v>
      </c>
      <c r="E529" s="122">
        <f t="shared" si="8"/>
        <v>-4.4709388971683637E-3</v>
      </c>
    </row>
    <row r="530" spans="1:5">
      <c r="A530" s="121">
        <v>44342</v>
      </c>
      <c r="B530" s="120">
        <v>2227.0700000000002</v>
      </c>
      <c r="C530" s="120">
        <v>67.3</v>
      </c>
      <c r="D530" s="122">
        <f t="shared" si="8"/>
        <v>-7.1773427783003111E-3</v>
      </c>
      <c r="E530" s="122">
        <f t="shared" si="8"/>
        <v>7.4850299401197605E-3</v>
      </c>
    </row>
    <row r="531" spans="1:5">
      <c r="A531" s="121">
        <v>44343</v>
      </c>
      <c r="B531" s="120">
        <v>2244.46</v>
      </c>
      <c r="C531" s="120">
        <v>67.3</v>
      </c>
      <c r="D531" s="122">
        <f t="shared" si="8"/>
        <v>7.8084658317878969E-3</v>
      </c>
      <c r="E531" s="122">
        <f t="shared" si="8"/>
        <v>0</v>
      </c>
    </row>
    <row r="532" spans="1:5">
      <c r="A532" s="121">
        <v>44344</v>
      </c>
      <c r="B532" s="120">
        <v>2255.4499999999998</v>
      </c>
      <c r="C532" s="120">
        <v>68.7</v>
      </c>
      <c r="D532" s="122">
        <f t="shared" si="8"/>
        <v>4.8965007173216637E-3</v>
      </c>
      <c r="E532" s="122">
        <f t="shared" si="8"/>
        <v>2.080237741456175E-2</v>
      </c>
    </row>
    <row r="533" spans="1:5">
      <c r="A533" s="121">
        <v>44347</v>
      </c>
      <c r="B533" s="120">
        <v>2241.87</v>
      </c>
      <c r="C533" s="120">
        <v>68.5</v>
      </c>
      <c r="D533" s="122">
        <f t="shared" si="8"/>
        <v>-6.0209714247710785E-3</v>
      </c>
      <c r="E533" s="122">
        <f t="shared" si="8"/>
        <v>-2.9112081513828652E-3</v>
      </c>
    </row>
    <row r="534" spans="1:5">
      <c r="A534" s="121">
        <v>44348</v>
      </c>
      <c r="B534" s="120">
        <v>2264.5300000000002</v>
      </c>
      <c r="C534" s="120">
        <v>67.599999999999994</v>
      </c>
      <c r="D534" s="122">
        <f t="shared" si="8"/>
        <v>1.0107633359650788E-2</v>
      </c>
      <c r="E534" s="122">
        <f t="shared" si="8"/>
        <v>-1.3138686131386945E-2</v>
      </c>
    </row>
    <row r="535" spans="1:5">
      <c r="A535" s="121">
        <v>44349</v>
      </c>
      <c r="B535" s="120">
        <v>2268.8000000000002</v>
      </c>
      <c r="C535" s="120">
        <v>69</v>
      </c>
      <c r="D535" s="122">
        <f t="shared" si="8"/>
        <v>1.8856009856349802E-3</v>
      </c>
      <c r="E535" s="122">
        <f t="shared" si="8"/>
        <v>2.0710059171597718E-2</v>
      </c>
    </row>
    <row r="536" spans="1:5">
      <c r="A536" s="121">
        <v>44350</v>
      </c>
      <c r="B536" s="120">
        <v>2273.35</v>
      </c>
      <c r="C536" s="120">
        <v>69.099999999999994</v>
      </c>
      <c r="D536" s="122">
        <f t="shared" si="8"/>
        <v>2.005465444287609E-3</v>
      </c>
      <c r="E536" s="122">
        <f t="shared" si="8"/>
        <v>1.4492753623187582E-3</v>
      </c>
    </row>
    <row r="537" spans="1:5">
      <c r="A537" s="121">
        <v>44351</v>
      </c>
      <c r="B537" s="120">
        <v>2271.4299999999998</v>
      </c>
      <c r="C537" s="120">
        <v>68.599999999999994</v>
      </c>
      <c r="D537" s="122">
        <f t="shared" si="8"/>
        <v>-8.4456858820686339E-4</v>
      </c>
      <c r="E537" s="122">
        <f t="shared" si="8"/>
        <v>-7.2358900144717806E-3</v>
      </c>
    </row>
    <row r="538" spans="1:5">
      <c r="A538" s="121">
        <v>44354</v>
      </c>
      <c r="B538" s="120">
        <v>2267.71</v>
      </c>
      <c r="C538" s="120">
        <v>68.2</v>
      </c>
      <c r="D538" s="122">
        <f t="shared" si="8"/>
        <v>-1.6377348190346171E-3</v>
      </c>
      <c r="E538" s="122">
        <f t="shared" si="8"/>
        <v>-5.8309037900873394E-3</v>
      </c>
    </row>
    <row r="539" spans="1:5">
      <c r="A539" s="121">
        <v>44355</v>
      </c>
      <c r="B539" s="120">
        <v>2274.88</v>
      </c>
      <c r="C539" s="120">
        <v>67.8</v>
      </c>
      <c r="D539" s="122">
        <f t="shared" si="8"/>
        <v>3.1617799454075135E-3</v>
      </c>
      <c r="E539" s="122">
        <f t="shared" si="8"/>
        <v>-5.8651026392962709E-3</v>
      </c>
    </row>
    <row r="540" spans="1:5">
      <c r="A540" s="121">
        <v>44356</v>
      </c>
      <c r="B540" s="120">
        <v>2272.29</v>
      </c>
      <c r="C540" s="120">
        <v>67.2</v>
      </c>
      <c r="D540" s="122">
        <f t="shared" si="8"/>
        <v>-1.1385215923477921E-3</v>
      </c>
      <c r="E540" s="122">
        <f t="shared" si="8"/>
        <v>-8.8495575221238104E-3</v>
      </c>
    </row>
    <row r="541" spans="1:5">
      <c r="A541" s="121">
        <v>44357</v>
      </c>
      <c r="B541" s="120">
        <v>2267.92</v>
      </c>
      <c r="C541" s="120">
        <v>67.8</v>
      </c>
      <c r="D541" s="122">
        <f t="shared" si="8"/>
        <v>-1.9231700179113981E-3</v>
      </c>
      <c r="E541" s="122">
        <f t="shared" si="8"/>
        <v>8.9285714285713431E-3</v>
      </c>
    </row>
    <row r="542" spans="1:5">
      <c r="A542" s="121">
        <v>44358</v>
      </c>
      <c r="B542" s="120">
        <v>2278.6</v>
      </c>
      <c r="C542" s="120">
        <v>67.900000000000006</v>
      </c>
      <c r="D542" s="122">
        <f t="shared" si="8"/>
        <v>4.7091608169599619E-3</v>
      </c>
      <c r="E542" s="122">
        <f t="shared" si="8"/>
        <v>1.4749262536874414E-3</v>
      </c>
    </row>
    <row r="543" spans="1:5">
      <c r="A543" s="121">
        <v>44361</v>
      </c>
      <c r="B543" s="120">
        <v>2284.64</v>
      </c>
      <c r="C543" s="120">
        <v>67.2</v>
      </c>
      <c r="D543" s="122">
        <f t="shared" si="8"/>
        <v>2.6507504608092531E-3</v>
      </c>
      <c r="E543" s="122">
        <f t="shared" si="8"/>
        <v>-1.0309278350515505E-2</v>
      </c>
    </row>
    <row r="544" spans="1:5">
      <c r="A544" s="121">
        <v>44362</v>
      </c>
      <c r="B544" s="120">
        <v>2280.0700000000002</v>
      </c>
      <c r="C544" s="120">
        <v>66.400000000000006</v>
      </c>
      <c r="D544" s="122">
        <f t="shared" si="8"/>
        <v>-2.0003151481194888E-3</v>
      </c>
      <c r="E544" s="122">
        <f t="shared" si="8"/>
        <v>-1.1904761904761862E-2</v>
      </c>
    </row>
    <row r="545" spans="1:5">
      <c r="A545" s="121">
        <v>44363</v>
      </c>
      <c r="B545" s="120">
        <v>2286.41</v>
      </c>
      <c r="C545" s="120">
        <v>67.099999999999994</v>
      </c>
      <c r="D545" s="122">
        <f t="shared" si="8"/>
        <v>2.7806163845845479E-3</v>
      </c>
      <c r="E545" s="122">
        <f t="shared" si="8"/>
        <v>1.0542168674698623E-2</v>
      </c>
    </row>
    <row r="546" spans="1:5">
      <c r="A546" s="121">
        <v>44364</v>
      </c>
      <c r="B546" s="120">
        <v>2272.81</v>
      </c>
      <c r="C546" s="120">
        <v>66.5</v>
      </c>
      <c r="D546" s="122">
        <f t="shared" si="8"/>
        <v>-5.9481895198148669E-3</v>
      </c>
      <c r="E546" s="122">
        <f t="shared" si="8"/>
        <v>-8.9418777943367275E-3</v>
      </c>
    </row>
    <row r="547" spans="1:5">
      <c r="A547" s="121">
        <v>44365</v>
      </c>
      <c r="B547" s="120">
        <v>2248.02</v>
      </c>
      <c r="C547" s="120">
        <v>66.099999999999994</v>
      </c>
      <c r="D547" s="122">
        <f t="shared" si="8"/>
        <v>-1.0907202977811592E-2</v>
      </c>
      <c r="E547" s="122">
        <f t="shared" si="8"/>
        <v>-6.0150375939850478E-3</v>
      </c>
    </row>
    <row r="548" spans="1:5">
      <c r="A548" s="121">
        <v>44368</v>
      </c>
      <c r="B548" s="120">
        <v>2265.87</v>
      </c>
      <c r="C548" s="120">
        <v>66</v>
      </c>
      <c r="D548" s="122">
        <f t="shared" si="8"/>
        <v>7.9403208156510665E-3</v>
      </c>
      <c r="E548" s="122">
        <f t="shared" si="8"/>
        <v>-1.5128593040846343E-3</v>
      </c>
    </row>
    <row r="549" spans="1:5">
      <c r="A549" s="121">
        <v>44369</v>
      </c>
      <c r="B549" s="120">
        <v>2268</v>
      </c>
      <c r="C549" s="120">
        <v>66.2</v>
      </c>
      <c r="D549" s="122">
        <f t="shared" si="8"/>
        <v>9.4003627745638946E-4</v>
      </c>
      <c r="E549" s="122">
        <f t="shared" si="8"/>
        <v>3.0303030303030732E-3</v>
      </c>
    </row>
    <row r="550" spans="1:5">
      <c r="A550" s="121">
        <v>44370</v>
      </c>
      <c r="B550" s="120">
        <v>2242.2399999999998</v>
      </c>
      <c r="C550" s="120">
        <v>67.599999999999994</v>
      </c>
      <c r="D550" s="122">
        <f t="shared" si="8"/>
        <v>-1.1358024691358121E-2</v>
      </c>
      <c r="E550" s="122">
        <f t="shared" si="8"/>
        <v>2.1148036253776304E-2</v>
      </c>
    </row>
    <row r="551" spans="1:5">
      <c r="A551" s="121">
        <v>44371</v>
      </c>
      <c r="B551" s="120">
        <v>2270.94</v>
      </c>
      <c r="C551" s="120">
        <v>68.400000000000006</v>
      </c>
      <c r="D551" s="122">
        <f t="shared" si="8"/>
        <v>1.2799700299700423E-2</v>
      </c>
      <c r="E551" s="122">
        <f t="shared" si="8"/>
        <v>1.1834319526627389E-2</v>
      </c>
    </row>
    <row r="552" spans="1:5">
      <c r="A552" s="121">
        <v>44375</v>
      </c>
      <c r="B552" s="120">
        <v>2256.34</v>
      </c>
      <c r="C552" s="120">
        <v>68.599999999999994</v>
      </c>
      <c r="D552" s="122">
        <f t="shared" si="8"/>
        <v>-6.4290558094885417E-3</v>
      </c>
      <c r="E552" s="122">
        <f t="shared" si="8"/>
        <v>2.9239766081869682E-3</v>
      </c>
    </row>
    <row r="553" spans="1:5">
      <c r="A553" s="121">
        <v>44376</v>
      </c>
      <c r="B553" s="120">
        <v>2279.75</v>
      </c>
      <c r="C553" s="120">
        <v>68.599999999999994</v>
      </c>
      <c r="D553" s="122">
        <f t="shared" si="8"/>
        <v>1.037520940992929E-2</v>
      </c>
      <c r="E553" s="122">
        <f t="shared" si="8"/>
        <v>0</v>
      </c>
    </row>
    <row r="554" spans="1:5">
      <c r="A554" s="121">
        <v>44377</v>
      </c>
      <c r="B554" s="120">
        <v>2263.13</v>
      </c>
      <c r="C554" s="120">
        <v>69.099999999999994</v>
      </c>
      <c r="D554" s="122">
        <f t="shared" si="8"/>
        <v>-7.2902730562561203E-3</v>
      </c>
      <c r="E554" s="122">
        <f t="shared" si="8"/>
        <v>7.28862973760933E-3</v>
      </c>
    </row>
    <row r="555" spans="1:5">
      <c r="A555" s="121">
        <v>44378</v>
      </c>
      <c r="B555" s="120">
        <v>2273.89</v>
      </c>
      <c r="C555" s="120">
        <v>69.5</v>
      </c>
      <c r="D555" s="122">
        <f t="shared" si="8"/>
        <v>4.7544772063468571E-3</v>
      </c>
      <c r="E555" s="122">
        <f t="shared" si="8"/>
        <v>5.7887120115775069E-3</v>
      </c>
    </row>
    <row r="556" spans="1:5">
      <c r="A556" s="121">
        <v>44379</v>
      </c>
      <c r="B556" s="120">
        <v>2288.9299999999998</v>
      </c>
      <c r="C556" s="120">
        <v>72.900000000000006</v>
      </c>
      <c r="D556" s="122">
        <f t="shared" si="8"/>
        <v>6.6142161670089423E-3</v>
      </c>
      <c r="E556" s="122">
        <f t="shared" si="8"/>
        <v>4.8920863309352601E-2</v>
      </c>
    </row>
    <row r="557" spans="1:5">
      <c r="A557" s="121">
        <v>44382</v>
      </c>
      <c r="B557" s="120">
        <v>2299.0700000000002</v>
      </c>
      <c r="C557" s="120">
        <v>72.900000000000006</v>
      </c>
      <c r="D557" s="122">
        <f t="shared" si="8"/>
        <v>4.4300175191029556E-3</v>
      </c>
      <c r="E557" s="122">
        <f t="shared" si="8"/>
        <v>0</v>
      </c>
    </row>
    <row r="558" spans="1:5">
      <c r="A558" s="121">
        <v>44383</v>
      </c>
      <c r="B558" s="120">
        <v>2288.6999999999998</v>
      </c>
      <c r="C558" s="120">
        <v>73.7</v>
      </c>
      <c r="D558" s="122">
        <f t="shared" si="8"/>
        <v>-4.5105194709166513E-3</v>
      </c>
      <c r="E558" s="122">
        <f t="shared" si="8"/>
        <v>1.0973936899862785E-2</v>
      </c>
    </row>
    <row r="559" spans="1:5">
      <c r="A559" s="121">
        <v>44384</v>
      </c>
      <c r="B559" s="120">
        <v>2326.0700000000002</v>
      </c>
      <c r="C559" s="120">
        <v>73.099999999999994</v>
      </c>
      <c r="D559" s="122">
        <f t="shared" si="8"/>
        <v>1.6328046489273541E-2</v>
      </c>
      <c r="E559" s="122">
        <f t="shared" si="8"/>
        <v>-8.1411126187246746E-3</v>
      </c>
    </row>
    <row r="560" spans="1:5">
      <c r="A560" s="121">
        <v>44385</v>
      </c>
      <c r="B560" s="120">
        <v>2289.94</v>
      </c>
      <c r="C560" s="120">
        <v>73.599999999999994</v>
      </c>
      <c r="D560" s="122">
        <f t="shared" si="8"/>
        <v>-1.5532636593051846E-2</v>
      </c>
      <c r="E560" s="122">
        <f t="shared" si="8"/>
        <v>6.8399452804377573E-3</v>
      </c>
    </row>
    <row r="561" spans="1:5">
      <c r="A561" s="121">
        <v>44386</v>
      </c>
      <c r="B561" s="120">
        <v>2319.5300000000002</v>
      </c>
      <c r="C561" s="120">
        <v>74.8</v>
      </c>
      <c r="D561" s="122">
        <f t="shared" si="8"/>
        <v>1.2921735940679732E-2</v>
      </c>
      <c r="E561" s="122">
        <f t="shared" si="8"/>
        <v>1.6304347826086998E-2</v>
      </c>
    </row>
    <row r="562" spans="1:5">
      <c r="A562" s="121">
        <v>44389</v>
      </c>
      <c r="B562" s="120">
        <v>2337.73</v>
      </c>
      <c r="C562" s="120">
        <v>75.3</v>
      </c>
      <c r="D562" s="122">
        <f t="shared" si="8"/>
        <v>7.846417162097415E-3</v>
      </c>
      <c r="E562" s="122">
        <f t="shared" si="8"/>
        <v>6.6844919786096255E-3</v>
      </c>
    </row>
    <row r="563" spans="1:5">
      <c r="A563" s="121">
        <v>44390</v>
      </c>
      <c r="B563" s="120">
        <v>2349.19</v>
      </c>
      <c r="C563" s="120">
        <v>76.3</v>
      </c>
      <c r="D563" s="122">
        <f t="shared" si="8"/>
        <v>4.9021914421254961E-3</v>
      </c>
      <c r="E563" s="122">
        <f t="shared" si="8"/>
        <v>1.3280212483399735E-2</v>
      </c>
    </row>
    <row r="564" spans="1:5">
      <c r="A564" s="121">
        <v>44391</v>
      </c>
      <c r="B564" s="120">
        <v>2356.34</v>
      </c>
      <c r="C564" s="120">
        <v>75.7</v>
      </c>
      <c r="D564" s="122">
        <f t="shared" si="8"/>
        <v>3.043602262907679E-3</v>
      </c>
      <c r="E564" s="122">
        <f t="shared" si="8"/>
        <v>-7.8636959370903588E-3</v>
      </c>
    </row>
    <row r="565" spans="1:5">
      <c r="A565" s="121">
        <v>44392</v>
      </c>
      <c r="B565" s="120">
        <v>2344.4899999999998</v>
      </c>
      <c r="C565" s="120">
        <v>74.7</v>
      </c>
      <c r="D565" s="122">
        <f t="shared" si="8"/>
        <v>-5.028985630257248E-3</v>
      </c>
      <c r="E565" s="122">
        <f t="shared" si="8"/>
        <v>-1.3210039630118889E-2</v>
      </c>
    </row>
    <row r="566" spans="1:5">
      <c r="A566" s="121">
        <v>44393</v>
      </c>
      <c r="B566" s="120">
        <v>2338.8000000000002</v>
      </c>
      <c r="C566" s="120">
        <v>74.3</v>
      </c>
      <c r="D566" s="122">
        <f t="shared" si="8"/>
        <v>-2.4269670589337554E-3</v>
      </c>
      <c r="E566" s="122">
        <f t="shared" si="8"/>
        <v>-5.3547523427042261E-3</v>
      </c>
    </row>
    <row r="567" spans="1:5">
      <c r="A567" s="121">
        <v>44396</v>
      </c>
      <c r="B567" s="120">
        <v>2287.46</v>
      </c>
      <c r="C567" s="120">
        <v>76.2</v>
      </c>
      <c r="D567" s="122">
        <f t="shared" si="8"/>
        <v>-2.1951428082777554E-2</v>
      </c>
      <c r="E567" s="122">
        <f t="shared" si="8"/>
        <v>2.5572005383580159E-2</v>
      </c>
    </row>
    <row r="568" spans="1:5">
      <c r="A568" s="121">
        <v>44397</v>
      </c>
      <c r="B568" s="120">
        <v>2303.54</v>
      </c>
      <c r="C568" s="120">
        <v>78.5</v>
      </c>
      <c r="D568" s="122">
        <f t="shared" si="8"/>
        <v>7.0296311192326539E-3</v>
      </c>
      <c r="E568" s="122">
        <f t="shared" si="8"/>
        <v>3.0183727034120696E-2</v>
      </c>
    </row>
    <row r="569" spans="1:5">
      <c r="A569" s="121">
        <v>44398</v>
      </c>
      <c r="B569" s="120">
        <v>2334.37</v>
      </c>
      <c r="C569" s="120">
        <v>79.900000000000006</v>
      </c>
      <c r="D569" s="122">
        <f t="shared" si="8"/>
        <v>1.3383748491452255E-2</v>
      </c>
      <c r="E569" s="122">
        <f t="shared" si="8"/>
        <v>1.7834394904458671E-2</v>
      </c>
    </row>
    <row r="570" spans="1:5">
      <c r="A570" s="121">
        <v>44399</v>
      </c>
      <c r="B570" s="120">
        <v>2352.35</v>
      </c>
      <c r="C570" s="120">
        <v>79.7</v>
      </c>
      <c r="D570" s="122">
        <f t="shared" si="8"/>
        <v>7.7022922672926823E-3</v>
      </c>
      <c r="E570" s="122">
        <f t="shared" si="8"/>
        <v>-2.5031289111389588E-3</v>
      </c>
    </row>
    <row r="571" spans="1:5">
      <c r="A571" s="121">
        <v>44400</v>
      </c>
      <c r="B571" s="120">
        <v>2384.69</v>
      </c>
      <c r="C571" s="120">
        <v>81.3</v>
      </c>
      <c r="D571" s="122">
        <f t="shared" si="8"/>
        <v>1.3747954173486151E-2</v>
      </c>
      <c r="E571" s="122">
        <f t="shared" si="8"/>
        <v>2.0075282308657395E-2</v>
      </c>
    </row>
    <row r="572" spans="1:5">
      <c r="A572" s="121">
        <v>44403</v>
      </c>
      <c r="B572" s="120">
        <v>2387.66</v>
      </c>
      <c r="C572" s="120">
        <v>78.900000000000006</v>
      </c>
      <c r="D572" s="122">
        <f t="shared" si="8"/>
        <v>1.245444900594962E-3</v>
      </c>
      <c r="E572" s="122">
        <f t="shared" si="8"/>
        <v>-2.9520295202951925E-2</v>
      </c>
    </row>
    <row r="573" spans="1:5">
      <c r="A573" s="121">
        <v>44404</v>
      </c>
      <c r="B573" s="120">
        <v>2375.9699999999998</v>
      </c>
      <c r="C573" s="120">
        <v>79</v>
      </c>
      <c r="D573" s="122">
        <f t="shared" si="8"/>
        <v>-4.8960069691664871E-3</v>
      </c>
      <c r="E573" s="122">
        <f t="shared" si="8"/>
        <v>1.2674271229403589E-3</v>
      </c>
    </row>
    <row r="574" spans="1:5">
      <c r="A574" s="121">
        <v>44405</v>
      </c>
      <c r="B574" s="120">
        <v>2381.89</v>
      </c>
      <c r="C574" s="120">
        <v>79.900000000000006</v>
      </c>
      <c r="D574" s="122">
        <f t="shared" si="8"/>
        <v>2.4916139513546354E-3</v>
      </c>
      <c r="E574" s="122">
        <f t="shared" si="8"/>
        <v>1.139240506329121E-2</v>
      </c>
    </row>
    <row r="575" spans="1:5">
      <c r="A575" s="121">
        <v>44406</v>
      </c>
      <c r="B575" s="120">
        <v>2384.19</v>
      </c>
      <c r="C575" s="120">
        <v>79.2</v>
      </c>
      <c r="D575" s="122">
        <f t="shared" si="8"/>
        <v>9.6561973894687919E-4</v>
      </c>
      <c r="E575" s="122">
        <f t="shared" si="8"/>
        <v>-8.7609511889862671E-3</v>
      </c>
    </row>
    <row r="576" spans="1:5">
      <c r="A576" s="121">
        <v>44407</v>
      </c>
      <c r="B576" s="120">
        <v>2369.89</v>
      </c>
      <c r="C576" s="120">
        <v>79.3</v>
      </c>
      <c r="D576" s="122">
        <f t="shared" si="8"/>
        <v>-5.9978441315499944E-3</v>
      </c>
      <c r="E576" s="122">
        <f t="shared" si="8"/>
        <v>1.2626262626261907E-3</v>
      </c>
    </row>
    <row r="577" spans="1:5">
      <c r="A577" s="121">
        <v>44410</v>
      </c>
      <c r="B577" s="120">
        <v>2381.66</v>
      </c>
      <c r="C577" s="120">
        <v>79.400000000000006</v>
      </c>
      <c r="D577" s="122">
        <f t="shared" si="8"/>
        <v>4.966475237247291E-3</v>
      </c>
      <c r="E577" s="122">
        <f t="shared" si="8"/>
        <v>1.2610340479194014E-3</v>
      </c>
    </row>
    <row r="578" spans="1:5">
      <c r="A578" s="121">
        <v>44411</v>
      </c>
      <c r="B578" s="120">
        <v>2380.14</v>
      </c>
      <c r="C578" s="120">
        <v>80.3</v>
      </c>
      <c r="D578" s="122">
        <f t="shared" si="8"/>
        <v>-6.3821032389173174E-4</v>
      </c>
      <c r="E578" s="122">
        <f t="shared" si="8"/>
        <v>1.133501259445833E-2</v>
      </c>
    </row>
    <row r="579" spans="1:5">
      <c r="A579" s="121">
        <v>44412</v>
      </c>
      <c r="B579" s="120">
        <v>2393.1</v>
      </c>
      <c r="C579" s="120">
        <v>80.7</v>
      </c>
      <c r="D579" s="122">
        <f t="shared" si="8"/>
        <v>5.4450578537397114E-3</v>
      </c>
      <c r="E579" s="122">
        <f t="shared" si="8"/>
        <v>4.9813200498132716E-3</v>
      </c>
    </row>
    <row r="580" spans="1:5">
      <c r="A580" s="121">
        <v>44413</v>
      </c>
      <c r="B580" s="120">
        <v>2393.6799999999998</v>
      </c>
      <c r="C580" s="120">
        <v>79.2</v>
      </c>
      <c r="D580" s="122">
        <f t="shared" ref="D580:E643" si="9">+(B580-B579)/B579</f>
        <v>2.4236346161879039E-4</v>
      </c>
      <c r="E580" s="122">
        <f t="shared" si="9"/>
        <v>-1.858736059479554E-2</v>
      </c>
    </row>
    <row r="581" spans="1:5">
      <c r="A581" s="121">
        <v>44414</v>
      </c>
      <c r="B581" s="120">
        <v>2380.46</v>
      </c>
      <c r="C581" s="120">
        <v>78.8</v>
      </c>
      <c r="D581" s="122">
        <f t="shared" si="9"/>
        <v>-5.5228769091941283E-3</v>
      </c>
      <c r="E581" s="122">
        <f t="shared" si="9"/>
        <v>-5.0505050505051221E-3</v>
      </c>
    </row>
    <row r="582" spans="1:5">
      <c r="A582" s="121">
        <v>44417</v>
      </c>
      <c r="B582" s="120">
        <v>2384.7600000000002</v>
      </c>
      <c r="C582" s="120">
        <v>79.8</v>
      </c>
      <c r="D582" s="122">
        <f t="shared" si="9"/>
        <v>1.8063735580518814E-3</v>
      </c>
      <c r="E582" s="122">
        <f t="shared" si="9"/>
        <v>1.2690355329949238E-2</v>
      </c>
    </row>
    <row r="583" spans="1:5">
      <c r="A583" s="121">
        <v>44418</v>
      </c>
      <c r="B583" s="120">
        <v>2393.7399999999998</v>
      </c>
      <c r="C583" s="120">
        <v>79.2</v>
      </c>
      <c r="D583" s="122">
        <f t="shared" si="9"/>
        <v>3.7655780875222506E-3</v>
      </c>
      <c r="E583" s="122">
        <f t="shared" si="9"/>
        <v>-7.5187969924811323E-3</v>
      </c>
    </row>
    <row r="584" spans="1:5">
      <c r="A584" s="121">
        <v>44419</v>
      </c>
      <c r="B584" s="120">
        <v>2401.4899999999998</v>
      </c>
      <c r="C584" s="120">
        <v>79.900000000000006</v>
      </c>
      <c r="D584" s="122">
        <f t="shared" si="9"/>
        <v>3.237611436496863E-3</v>
      </c>
      <c r="E584" s="122">
        <f t="shared" si="9"/>
        <v>8.8383838383838745E-3</v>
      </c>
    </row>
    <row r="585" spans="1:5">
      <c r="A585" s="121">
        <v>44420</v>
      </c>
      <c r="B585" s="120">
        <v>2405.5300000000002</v>
      </c>
      <c r="C585" s="120">
        <v>80.5</v>
      </c>
      <c r="D585" s="122">
        <f t="shared" si="9"/>
        <v>1.6822889123004547E-3</v>
      </c>
      <c r="E585" s="122">
        <f t="shared" si="9"/>
        <v>7.5093867334166996E-3</v>
      </c>
    </row>
    <row r="586" spans="1:5">
      <c r="A586" s="121">
        <v>44421</v>
      </c>
      <c r="B586" s="120">
        <v>2407.04</v>
      </c>
      <c r="C586" s="120">
        <v>79.2</v>
      </c>
      <c r="D586" s="122">
        <f t="shared" si="9"/>
        <v>6.2772029448801862E-4</v>
      </c>
      <c r="E586" s="122">
        <f t="shared" si="9"/>
        <v>-1.6149068322981332E-2</v>
      </c>
    </row>
    <row r="587" spans="1:5">
      <c r="A587" s="121">
        <v>44424</v>
      </c>
      <c r="B587" s="120">
        <v>2373.5500000000002</v>
      </c>
      <c r="C587" s="120">
        <v>79.5</v>
      </c>
      <c r="D587" s="122">
        <f t="shared" si="9"/>
        <v>-1.3913354161127269E-2</v>
      </c>
      <c r="E587" s="122">
        <f t="shared" si="9"/>
        <v>3.787878787878752E-3</v>
      </c>
    </row>
    <row r="588" spans="1:5">
      <c r="A588" s="121">
        <v>44425</v>
      </c>
      <c r="B588" s="120">
        <v>2383.4499999999998</v>
      </c>
      <c r="C588" s="120">
        <v>80</v>
      </c>
      <c r="D588" s="122">
        <f t="shared" si="9"/>
        <v>4.170967538075724E-3</v>
      </c>
      <c r="E588" s="122">
        <f t="shared" si="9"/>
        <v>6.2893081761006293E-3</v>
      </c>
    </row>
    <row r="589" spans="1:5">
      <c r="A589" s="121">
        <v>44426</v>
      </c>
      <c r="B589" s="120">
        <v>2371.37</v>
      </c>
      <c r="C589" s="120">
        <v>81.2</v>
      </c>
      <c r="D589" s="122">
        <f t="shared" si="9"/>
        <v>-5.0682833707440594E-3</v>
      </c>
      <c r="E589" s="122">
        <f t="shared" si="9"/>
        <v>1.5000000000000036E-2</v>
      </c>
    </row>
    <row r="590" spans="1:5">
      <c r="A590" s="121">
        <v>44427</v>
      </c>
      <c r="B590" s="120">
        <v>2330.3000000000002</v>
      </c>
      <c r="C590" s="120">
        <v>82</v>
      </c>
      <c r="D590" s="122">
        <f t="shared" si="9"/>
        <v>-1.7319102459759428E-2</v>
      </c>
      <c r="E590" s="122">
        <f t="shared" si="9"/>
        <v>9.8522167487684383E-3</v>
      </c>
    </row>
    <row r="591" spans="1:5">
      <c r="A591" s="121">
        <v>44428</v>
      </c>
      <c r="B591" s="120">
        <v>2360.5</v>
      </c>
      <c r="C591" s="120">
        <v>78.599999999999994</v>
      </c>
      <c r="D591" s="122">
        <f t="shared" si="9"/>
        <v>1.2959704759043822E-2</v>
      </c>
      <c r="E591" s="122">
        <f t="shared" si="9"/>
        <v>-4.1463414634146413E-2</v>
      </c>
    </row>
    <row r="592" spans="1:5">
      <c r="A592" s="121">
        <v>44431</v>
      </c>
      <c r="B592" s="120">
        <v>2371.5500000000002</v>
      </c>
      <c r="C592" s="120">
        <v>80</v>
      </c>
      <c r="D592" s="122">
        <f t="shared" si="9"/>
        <v>4.6812116077103076E-3</v>
      </c>
      <c r="E592" s="122">
        <f t="shared" si="9"/>
        <v>1.781170483460567E-2</v>
      </c>
    </row>
    <row r="593" spans="1:5">
      <c r="A593" s="121">
        <v>44432</v>
      </c>
      <c r="B593" s="120">
        <v>2367.0500000000002</v>
      </c>
      <c r="C593" s="120">
        <v>80</v>
      </c>
      <c r="D593" s="122">
        <f t="shared" si="9"/>
        <v>-1.8974932006493642E-3</v>
      </c>
      <c r="E593" s="122">
        <f t="shared" si="9"/>
        <v>0</v>
      </c>
    </row>
    <row r="594" spans="1:5">
      <c r="A594" s="121">
        <v>44433</v>
      </c>
      <c r="B594" s="120">
        <v>2376.16</v>
      </c>
      <c r="C594" s="120">
        <v>82.5</v>
      </c>
      <c r="D594" s="122">
        <f t="shared" si="9"/>
        <v>3.8486723981325582E-3</v>
      </c>
      <c r="E594" s="122">
        <f t="shared" si="9"/>
        <v>3.125E-2</v>
      </c>
    </row>
    <row r="595" spans="1:5">
      <c r="A595" s="121">
        <v>44434</v>
      </c>
      <c r="B595" s="120">
        <v>2371.6999999999998</v>
      </c>
      <c r="C595" s="120">
        <v>82</v>
      </c>
      <c r="D595" s="122">
        <f t="shared" si="9"/>
        <v>-1.8769779812807372E-3</v>
      </c>
      <c r="E595" s="122">
        <f t="shared" si="9"/>
        <v>-6.0606060606060606E-3</v>
      </c>
    </row>
    <row r="596" spans="1:5">
      <c r="A596" s="121">
        <v>44435</v>
      </c>
      <c r="B596" s="120">
        <v>2373.14</v>
      </c>
      <c r="C596" s="120">
        <v>82.2</v>
      </c>
      <c r="D596" s="122">
        <f t="shared" si="9"/>
        <v>6.0715942151201867E-4</v>
      </c>
      <c r="E596" s="122">
        <f t="shared" si="9"/>
        <v>2.4390243902439371E-3</v>
      </c>
    </row>
    <row r="597" spans="1:5">
      <c r="A597" s="121">
        <v>44438</v>
      </c>
      <c r="B597" s="120">
        <v>2372.81</v>
      </c>
      <c r="C597" s="120">
        <v>79.8</v>
      </c>
      <c r="D597" s="122">
        <f t="shared" si="9"/>
        <v>-1.390562714378112E-4</v>
      </c>
      <c r="E597" s="122">
        <f t="shared" si="9"/>
        <v>-2.9197080291970871E-2</v>
      </c>
    </row>
    <row r="598" spans="1:5">
      <c r="A598" s="121">
        <v>44439</v>
      </c>
      <c r="B598" s="120">
        <v>2351.25</v>
      </c>
      <c r="C598" s="120">
        <v>81</v>
      </c>
      <c r="D598" s="122">
        <f t="shared" si="9"/>
        <v>-9.0862732372166098E-3</v>
      </c>
      <c r="E598" s="122">
        <f t="shared" si="9"/>
        <v>1.5037593984962442E-2</v>
      </c>
    </row>
    <row r="599" spans="1:5">
      <c r="A599" s="121">
        <v>44440</v>
      </c>
      <c r="B599" s="120">
        <v>2368.67</v>
      </c>
      <c r="C599" s="120">
        <v>82.5</v>
      </c>
      <c r="D599" s="122">
        <f t="shared" si="9"/>
        <v>7.4088250930356503E-3</v>
      </c>
      <c r="E599" s="122">
        <f t="shared" si="9"/>
        <v>1.8518518518518517E-2</v>
      </c>
    </row>
    <row r="600" spans="1:5">
      <c r="A600" s="121">
        <v>44441</v>
      </c>
      <c r="B600" s="120">
        <v>2388.4</v>
      </c>
      <c r="C600" s="120">
        <v>81.599999999999994</v>
      </c>
      <c r="D600" s="122">
        <f t="shared" si="9"/>
        <v>8.3295689142008043E-3</v>
      </c>
      <c r="E600" s="122">
        <f t="shared" si="9"/>
        <v>-1.0909090909090978E-2</v>
      </c>
    </row>
    <row r="601" spans="1:5">
      <c r="A601" s="121">
        <v>44442</v>
      </c>
      <c r="B601" s="120">
        <v>2369.73</v>
      </c>
      <c r="C601" s="120">
        <v>82</v>
      </c>
      <c r="D601" s="122">
        <f t="shared" si="9"/>
        <v>-7.8169485848266929E-3</v>
      </c>
      <c r="E601" s="122">
        <f t="shared" si="9"/>
        <v>4.9019607843137957E-3</v>
      </c>
    </row>
    <row r="602" spans="1:5">
      <c r="A602" s="121">
        <v>44445</v>
      </c>
      <c r="B602" s="120">
        <v>2394.2600000000002</v>
      </c>
      <c r="C602" s="120">
        <v>82.6</v>
      </c>
      <c r="D602" s="122">
        <f t="shared" si="9"/>
        <v>1.0351390242770358E-2</v>
      </c>
      <c r="E602" s="122">
        <f t="shared" si="9"/>
        <v>7.3170731707316384E-3</v>
      </c>
    </row>
    <row r="603" spans="1:5">
      <c r="A603" s="121">
        <v>44446</v>
      </c>
      <c r="B603" s="120">
        <v>2377.94</v>
      </c>
      <c r="C603" s="120">
        <v>81</v>
      </c>
      <c r="D603" s="122">
        <f t="shared" si="9"/>
        <v>-6.8163023230560435E-3</v>
      </c>
      <c r="E603" s="122">
        <f t="shared" si="9"/>
        <v>-1.9370460048426082E-2</v>
      </c>
    </row>
    <row r="604" spans="1:5">
      <c r="A604" s="121">
        <v>44447</v>
      </c>
      <c r="B604" s="120">
        <v>2347.16</v>
      </c>
      <c r="C604" s="120">
        <v>81.2</v>
      </c>
      <c r="D604" s="122">
        <f t="shared" si="9"/>
        <v>-1.29439767193454E-2</v>
      </c>
      <c r="E604" s="122">
        <f t="shared" si="9"/>
        <v>2.4691358024691709E-3</v>
      </c>
    </row>
    <row r="605" spans="1:5">
      <c r="A605" s="121">
        <v>44448</v>
      </c>
      <c r="B605" s="120">
        <v>2353.39</v>
      </c>
      <c r="C605" s="120">
        <v>80.3</v>
      </c>
      <c r="D605" s="122">
        <f t="shared" si="9"/>
        <v>2.6542715451865311E-3</v>
      </c>
      <c r="E605" s="122">
        <f t="shared" si="9"/>
        <v>-1.1083743842364602E-2</v>
      </c>
    </row>
    <row r="606" spans="1:5">
      <c r="A606" s="121">
        <v>44449</v>
      </c>
      <c r="B606" s="120">
        <v>2349.67</v>
      </c>
      <c r="C606" s="120">
        <v>78</v>
      </c>
      <c r="D606" s="122">
        <f t="shared" si="9"/>
        <v>-1.5806984817645184E-3</v>
      </c>
      <c r="E606" s="122">
        <f t="shared" si="9"/>
        <v>-2.8642590286425868E-2</v>
      </c>
    </row>
    <row r="607" spans="1:5">
      <c r="A607" s="121">
        <v>44452</v>
      </c>
      <c r="B607" s="120">
        <v>2335.34</v>
      </c>
      <c r="C607" s="120">
        <v>77.3</v>
      </c>
      <c r="D607" s="122">
        <f t="shared" si="9"/>
        <v>-6.0987287576552991E-3</v>
      </c>
      <c r="E607" s="122">
        <f t="shared" si="9"/>
        <v>-8.9743589743590101E-3</v>
      </c>
    </row>
    <row r="608" spans="1:5">
      <c r="A608" s="121">
        <v>44453</v>
      </c>
      <c r="B608" s="120">
        <v>2341.77</v>
      </c>
      <c r="C608" s="120">
        <v>76.2</v>
      </c>
      <c r="D608" s="122">
        <f t="shared" si="9"/>
        <v>2.7533464078035043E-3</v>
      </c>
      <c r="E608" s="122">
        <f t="shared" si="9"/>
        <v>-1.4230271668822696E-2</v>
      </c>
    </row>
    <row r="609" spans="1:5">
      <c r="A609" s="121">
        <v>44454</v>
      </c>
      <c r="B609" s="120">
        <v>2324.75</v>
      </c>
      <c r="C609" s="120">
        <v>76.8</v>
      </c>
      <c r="D609" s="122">
        <f t="shared" si="9"/>
        <v>-7.2680066787088318E-3</v>
      </c>
      <c r="E609" s="122">
        <f t="shared" si="9"/>
        <v>7.8740157480314214E-3</v>
      </c>
    </row>
    <row r="610" spans="1:5">
      <c r="A610" s="121">
        <v>44455</v>
      </c>
      <c r="B610" s="120">
        <v>2344.0300000000002</v>
      </c>
      <c r="C610" s="120">
        <v>74.099999999999994</v>
      </c>
      <c r="D610" s="122">
        <f t="shared" si="9"/>
        <v>8.2933648779439512E-3</v>
      </c>
      <c r="E610" s="122">
        <f t="shared" si="9"/>
        <v>-3.5156250000000042E-2</v>
      </c>
    </row>
    <row r="611" spans="1:5">
      <c r="A611" s="121">
        <v>44456</v>
      </c>
      <c r="B611" s="120">
        <v>2323.5500000000002</v>
      </c>
      <c r="C611" s="120">
        <v>72.400000000000006</v>
      </c>
      <c r="D611" s="122">
        <f t="shared" si="9"/>
        <v>-8.7370895423693456E-3</v>
      </c>
      <c r="E611" s="122">
        <f t="shared" si="9"/>
        <v>-2.2941970310391212E-2</v>
      </c>
    </row>
    <row r="612" spans="1:5">
      <c r="A612" s="121">
        <v>44459</v>
      </c>
      <c r="B612" s="120">
        <v>2272.46</v>
      </c>
      <c r="C612" s="120">
        <v>70.900000000000006</v>
      </c>
      <c r="D612" s="122">
        <f t="shared" si="9"/>
        <v>-2.1987906436272145E-2</v>
      </c>
      <c r="E612" s="122">
        <f t="shared" si="9"/>
        <v>-2.0718232044198894E-2</v>
      </c>
    </row>
    <row r="613" spans="1:5">
      <c r="A613" s="121">
        <v>44460</v>
      </c>
      <c r="B613" s="120">
        <v>2274.88</v>
      </c>
      <c r="C613" s="120">
        <v>71.3</v>
      </c>
      <c r="D613" s="122">
        <f t="shared" si="9"/>
        <v>1.0649252352076925E-3</v>
      </c>
      <c r="E613" s="122">
        <f t="shared" si="9"/>
        <v>5.6417489421719527E-3</v>
      </c>
    </row>
    <row r="614" spans="1:5">
      <c r="A614" s="121">
        <v>44461</v>
      </c>
      <c r="B614" s="120">
        <v>2299.15</v>
      </c>
      <c r="C614" s="120">
        <v>71.8</v>
      </c>
      <c r="D614" s="122">
        <f t="shared" si="9"/>
        <v>1.0668694612463066E-2</v>
      </c>
      <c r="E614" s="122">
        <f t="shared" si="9"/>
        <v>7.0126227208976164E-3</v>
      </c>
    </row>
    <row r="615" spans="1:5">
      <c r="A615" s="121">
        <v>44462</v>
      </c>
      <c r="B615" s="120">
        <v>2338</v>
      </c>
      <c r="C615" s="120">
        <v>70.400000000000006</v>
      </c>
      <c r="D615" s="122">
        <f t="shared" si="9"/>
        <v>1.6897549094230437E-2</v>
      </c>
      <c r="E615" s="122">
        <f t="shared" si="9"/>
        <v>-1.9498607242339715E-2</v>
      </c>
    </row>
    <row r="616" spans="1:5">
      <c r="A616" s="121">
        <v>44463</v>
      </c>
      <c r="B616" s="120">
        <v>2313.27</v>
      </c>
      <c r="C616" s="120">
        <v>68.900000000000006</v>
      </c>
      <c r="D616" s="122">
        <f t="shared" si="9"/>
        <v>-1.0577416595380675E-2</v>
      </c>
      <c r="E616" s="122">
        <f t="shared" si="9"/>
        <v>-2.130681818181818E-2</v>
      </c>
    </row>
    <row r="617" spans="1:5">
      <c r="A617" s="121">
        <v>44466</v>
      </c>
      <c r="B617" s="120">
        <v>2304.0100000000002</v>
      </c>
      <c r="C617" s="120">
        <v>67.2</v>
      </c>
      <c r="D617" s="122">
        <f t="shared" si="9"/>
        <v>-4.0029914363648705E-3</v>
      </c>
      <c r="E617" s="122">
        <f t="shared" si="9"/>
        <v>-2.4673439767779429E-2</v>
      </c>
    </row>
    <row r="618" spans="1:5">
      <c r="A618" s="121">
        <v>44467</v>
      </c>
      <c r="B618" s="120">
        <v>2254.02</v>
      </c>
      <c r="C618" s="120">
        <v>67</v>
      </c>
      <c r="D618" s="122">
        <f t="shared" si="9"/>
        <v>-2.1696954440302008E-2</v>
      </c>
      <c r="E618" s="122">
        <f t="shared" si="9"/>
        <v>-2.9761904761905185E-3</v>
      </c>
    </row>
    <row r="619" spans="1:5">
      <c r="A619" s="121">
        <v>44468</v>
      </c>
      <c r="B619" s="120">
        <v>2255.5500000000002</v>
      </c>
      <c r="C619" s="120">
        <v>66.900000000000006</v>
      </c>
      <c r="D619" s="122">
        <f t="shared" si="9"/>
        <v>6.7878723347627795E-4</v>
      </c>
      <c r="E619" s="122">
        <f t="shared" si="9"/>
        <v>-1.4925373134327511E-3</v>
      </c>
    </row>
    <row r="620" spans="1:5">
      <c r="A620" s="121">
        <v>44469</v>
      </c>
      <c r="B620" s="120">
        <v>2259.1799999999998</v>
      </c>
      <c r="C620" s="120">
        <v>67.2</v>
      </c>
      <c r="D620" s="122">
        <f t="shared" si="9"/>
        <v>1.6093635698608561E-3</v>
      </c>
      <c r="E620" s="122">
        <f t="shared" si="9"/>
        <v>4.4843049327353834E-3</v>
      </c>
    </row>
    <row r="621" spans="1:5">
      <c r="A621" s="121">
        <v>44470</v>
      </c>
      <c r="B621" s="120">
        <v>2254.1799999999998</v>
      </c>
      <c r="C621" s="120">
        <v>65.400000000000006</v>
      </c>
      <c r="D621" s="122">
        <f t="shared" si="9"/>
        <v>-2.2131923972414772E-3</v>
      </c>
      <c r="E621" s="122">
        <f t="shared" si="9"/>
        <v>-2.6785714285714243E-2</v>
      </c>
    </row>
    <row r="622" spans="1:5">
      <c r="A622" s="121">
        <v>44473</v>
      </c>
      <c r="B622" s="120">
        <v>2233.3000000000002</v>
      </c>
      <c r="C622" s="120">
        <v>66.5</v>
      </c>
      <c r="D622" s="122">
        <f t="shared" si="9"/>
        <v>-9.262791791249881E-3</v>
      </c>
      <c r="E622" s="122">
        <f t="shared" si="9"/>
        <v>1.6819571865443337E-2</v>
      </c>
    </row>
    <row r="623" spans="1:5">
      <c r="A623" s="121">
        <v>44474</v>
      </c>
      <c r="B623" s="120">
        <v>2254.84</v>
      </c>
      <c r="C623" s="120">
        <v>65.5</v>
      </c>
      <c r="D623" s="122">
        <f t="shared" si="9"/>
        <v>9.6449200734339147E-3</v>
      </c>
      <c r="E623" s="122">
        <f t="shared" si="9"/>
        <v>-1.5037593984962405E-2</v>
      </c>
    </row>
    <row r="624" spans="1:5">
      <c r="A624" s="121">
        <v>44475</v>
      </c>
      <c r="B624" s="120">
        <v>2221.06</v>
      </c>
      <c r="C624" s="120">
        <v>66</v>
      </c>
      <c r="D624" s="122">
        <f t="shared" si="9"/>
        <v>-1.4981107306948696E-2</v>
      </c>
      <c r="E624" s="122">
        <f t="shared" si="9"/>
        <v>7.6335877862595417E-3</v>
      </c>
    </row>
    <row r="625" spans="1:5">
      <c r="A625" s="121">
        <v>44476</v>
      </c>
      <c r="B625" s="120">
        <v>2257.7399999999998</v>
      </c>
      <c r="C625" s="120">
        <v>65.7</v>
      </c>
      <c r="D625" s="122">
        <f t="shared" si="9"/>
        <v>1.6514637155232114E-2</v>
      </c>
      <c r="E625" s="122">
        <f t="shared" si="9"/>
        <v>-4.5454545454545027E-3</v>
      </c>
    </row>
    <row r="626" spans="1:5">
      <c r="A626" s="121">
        <v>44477</v>
      </c>
      <c r="B626" s="120">
        <v>2240.2199999999998</v>
      </c>
      <c r="C626" s="120">
        <v>65.400000000000006</v>
      </c>
      <c r="D626" s="122">
        <f t="shared" si="9"/>
        <v>-7.7599723617422659E-3</v>
      </c>
      <c r="E626" s="122">
        <f t="shared" si="9"/>
        <v>-4.5662100456620568E-3</v>
      </c>
    </row>
    <row r="627" spans="1:5">
      <c r="A627" s="121">
        <v>44480</v>
      </c>
      <c r="B627" s="120">
        <v>2233.52</v>
      </c>
      <c r="C627" s="120">
        <v>66.599999999999994</v>
      </c>
      <c r="D627" s="122">
        <f t="shared" si="9"/>
        <v>-2.990777691476649E-3</v>
      </c>
      <c r="E627" s="122">
        <f t="shared" si="9"/>
        <v>1.8348623853210833E-2</v>
      </c>
    </row>
    <row r="628" spans="1:5">
      <c r="A628" s="121">
        <v>44481</v>
      </c>
      <c r="B628" s="120">
        <v>2251.0100000000002</v>
      </c>
      <c r="C628" s="120">
        <v>67.900000000000006</v>
      </c>
      <c r="D628" s="122">
        <f t="shared" si="9"/>
        <v>7.830688778251476E-3</v>
      </c>
      <c r="E628" s="122">
        <f t="shared" si="9"/>
        <v>1.951951951951969E-2</v>
      </c>
    </row>
    <row r="629" spans="1:5">
      <c r="A629" s="121">
        <v>44482</v>
      </c>
      <c r="B629" s="120">
        <v>2276.9499999999998</v>
      </c>
      <c r="C629" s="120">
        <v>69</v>
      </c>
      <c r="D629" s="122">
        <f t="shared" si="9"/>
        <v>1.1523716020808258E-2</v>
      </c>
      <c r="E629" s="122">
        <f t="shared" si="9"/>
        <v>1.6200294550809929E-2</v>
      </c>
    </row>
    <row r="630" spans="1:5">
      <c r="A630" s="121">
        <v>44483</v>
      </c>
      <c r="B630" s="120">
        <v>2296.77</v>
      </c>
      <c r="C630" s="120">
        <v>69.099999999999994</v>
      </c>
      <c r="D630" s="122">
        <f t="shared" si="9"/>
        <v>8.7046268033993575E-3</v>
      </c>
      <c r="E630" s="122">
        <f t="shared" si="9"/>
        <v>1.4492753623187582E-3</v>
      </c>
    </row>
    <row r="631" spans="1:5">
      <c r="A631" s="121">
        <v>44484</v>
      </c>
      <c r="B631" s="120">
        <v>2314.98</v>
      </c>
      <c r="C631" s="120">
        <v>70</v>
      </c>
      <c r="D631" s="122">
        <f t="shared" si="9"/>
        <v>7.9285257121958393E-3</v>
      </c>
      <c r="E631" s="122">
        <f t="shared" si="9"/>
        <v>1.3024602026049287E-2</v>
      </c>
    </row>
    <row r="632" spans="1:5">
      <c r="A632" s="121">
        <v>44487</v>
      </c>
      <c r="B632" s="120">
        <v>2311.6999999999998</v>
      </c>
      <c r="C632" s="120">
        <v>70</v>
      </c>
      <c r="D632" s="122">
        <f t="shared" si="9"/>
        <v>-1.4168588929494856E-3</v>
      </c>
      <c r="E632" s="122">
        <f t="shared" si="9"/>
        <v>0</v>
      </c>
    </row>
    <row r="633" spans="1:5">
      <c r="A633" s="121">
        <v>44488</v>
      </c>
      <c r="B633" s="120">
        <v>2326.66</v>
      </c>
      <c r="C633" s="120">
        <v>68.3</v>
      </c>
      <c r="D633" s="122">
        <f t="shared" si="9"/>
        <v>6.4714279534541837E-3</v>
      </c>
      <c r="E633" s="122">
        <f t="shared" si="9"/>
        <v>-2.4285714285714327E-2</v>
      </c>
    </row>
    <row r="634" spans="1:5">
      <c r="A634" s="121">
        <v>44489</v>
      </c>
      <c r="B634" s="120">
        <v>2326.25</v>
      </c>
      <c r="C634" s="120">
        <v>69.599999999999994</v>
      </c>
      <c r="D634" s="122">
        <f t="shared" si="9"/>
        <v>-1.7621826996632706E-4</v>
      </c>
      <c r="E634" s="122">
        <f t="shared" si="9"/>
        <v>1.9033674963396738E-2</v>
      </c>
    </row>
    <row r="635" spans="1:5">
      <c r="A635" s="121">
        <v>44490</v>
      </c>
      <c r="B635" s="120">
        <v>2325.15</v>
      </c>
      <c r="C635" s="120">
        <v>70.8</v>
      </c>
      <c r="D635" s="122">
        <f t="shared" si="9"/>
        <v>-4.7286405158513019E-4</v>
      </c>
      <c r="E635" s="122">
        <f t="shared" si="9"/>
        <v>1.7241379310344869E-2</v>
      </c>
    </row>
    <row r="636" spans="1:5">
      <c r="A636" s="121">
        <v>44491</v>
      </c>
      <c r="B636" s="120">
        <v>2348.84</v>
      </c>
      <c r="C636" s="120">
        <v>70.400000000000006</v>
      </c>
      <c r="D636" s="122">
        <f t="shared" si="9"/>
        <v>1.0188589983441951E-2</v>
      </c>
      <c r="E636" s="122">
        <f t="shared" si="9"/>
        <v>-5.6497175141241732E-3</v>
      </c>
    </row>
    <row r="637" spans="1:5">
      <c r="A637" s="121">
        <v>44494</v>
      </c>
      <c r="B637" s="120">
        <v>2330.13</v>
      </c>
      <c r="C637" s="120">
        <v>70.099999999999994</v>
      </c>
      <c r="D637" s="122">
        <f t="shared" si="9"/>
        <v>-7.9656341002367279E-3</v>
      </c>
      <c r="E637" s="122">
        <f t="shared" si="9"/>
        <v>-4.2613636363637974E-3</v>
      </c>
    </row>
    <row r="638" spans="1:5">
      <c r="A638" s="121">
        <v>44495</v>
      </c>
      <c r="B638" s="120">
        <v>2344.1999999999998</v>
      </c>
      <c r="C638" s="120">
        <v>69</v>
      </c>
      <c r="D638" s="122">
        <f t="shared" si="9"/>
        <v>6.038289709157733E-3</v>
      </c>
      <c r="E638" s="122">
        <f t="shared" si="9"/>
        <v>-1.5691868758915754E-2</v>
      </c>
    </row>
    <row r="639" spans="1:5">
      <c r="A639" s="121">
        <v>44496</v>
      </c>
      <c r="B639" s="120">
        <v>2323.17</v>
      </c>
      <c r="C639" s="120">
        <v>69.099999999999994</v>
      </c>
      <c r="D639" s="122">
        <f t="shared" si="9"/>
        <v>-8.9710775531096944E-3</v>
      </c>
      <c r="E639" s="122">
        <f t="shared" si="9"/>
        <v>1.4492753623187582E-3</v>
      </c>
    </row>
    <row r="640" spans="1:5">
      <c r="A640" s="121">
        <v>44497</v>
      </c>
      <c r="B640" s="120">
        <v>2313.2399999999998</v>
      </c>
      <c r="C640" s="120">
        <v>68.900000000000006</v>
      </c>
      <c r="D640" s="122">
        <f t="shared" si="9"/>
        <v>-4.2743320549078591E-3</v>
      </c>
      <c r="E640" s="122">
        <f t="shared" si="9"/>
        <v>-2.8943560057885479E-3</v>
      </c>
    </row>
    <row r="641" spans="1:5">
      <c r="A641" s="121">
        <v>44498</v>
      </c>
      <c r="B641" s="120">
        <v>2290.85</v>
      </c>
      <c r="C641" s="120">
        <v>63.3</v>
      </c>
      <c r="D641" s="122">
        <f t="shared" si="9"/>
        <v>-9.6790648614064577E-3</v>
      </c>
      <c r="E641" s="122">
        <f t="shared" si="9"/>
        <v>-8.1277213352685174E-2</v>
      </c>
    </row>
    <row r="642" spans="1:5">
      <c r="A642" s="121">
        <v>44501</v>
      </c>
      <c r="B642" s="120">
        <v>2302.2600000000002</v>
      </c>
      <c r="C642" s="120">
        <v>63.7</v>
      </c>
      <c r="D642" s="122">
        <f t="shared" si="9"/>
        <v>4.9806840255801604E-3</v>
      </c>
      <c r="E642" s="122">
        <f t="shared" si="9"/>
        <v>6.3191153238547505E-3</v>
      </c>
    </row>
    <row r="643" spans="1:5">
      <c r="A643" s="121">
        <v>44502</v>
      </c>
      <c r="B643" s="120">
        <v>2302.67</v>
      </c>
      <c r="C643" s="120">
        <v>64.400000000000006</v>
      </c>
      <c r="D643" s="122">
        <f t="shared" si="9"/>
        <v>1.780858808300776E-4</v>
      </c>
      <c r="E643" s="122">
        <f t="shared" si="9"/>
        <v>1.0989010989011033E-2</v>
      </c>
    </row>
    <row r="644" spans="1:5">
      <c r="A644" s="121">
        <v>44503</v>
      </c>
      <c r="B644" s="120">
        <v>2317.67</v>
      </c>
      <c r="C644" s="120">
        <v>64</v>
      </c>
      <c r="D644" s="122">
        <f t="shared" ref="D644:E707" si="10">+(B644-B643)/B643</f>
        <v>6.5141770205891418E-3</v>
      </c>
      <c r="E644" s="122">
        <f t="shared" si="10"/>
        <v>-6.2111801242236905E-3</v>
      </c>
    </row>
    <row r="645" spans="1:5">
      <c r="A645" s="121">
        <v>44504</v>
      </c>
      <c r="B645" s="120">
        <v>2330.0700000000002</v>
      </c>
      <c r="C645" s="120">
        <v>64</v>
      </c>
      <c r="D645" s="122">
        <f t="shared" si="10"/>
        <v>5.3502008482657539E-3</v>
      </c>
      <c r="E645" s="122">
        <f t="shared" si="10"/>
        <v>0</v>
      </c>
    </row>
    <row r="646" spans="1:5">
      <c r="A646" s="121">
        <v>44505</v>
      </c>
      <c r="B646" s="120">
        <v>2324.9</v>
      </c>
      <c r="C646" s="120">
        <v>65.8</v>
      </c>
      <c r="D646" s="122">
        <f t="shared" si="10"/>
        <v>-2.2188174604196751E-3</v>
      </c>
      <c r="E646" s="122">
        <f t="shared" si="10"/>
        <v>2.8124999999999956E-2</v>
      </c>
    </row>
    <row r="647" spans="1:5">
      <c r="A647" s="121">
        <v>44508</v>
      </c>
      <c r="B647" s="120">
        <v>2331.85</v>
      </c>
      <c r="C647" s="120">
        <v>64.900000000000006</v>
      </c>
      <c r="D647" s="122">
        <f t="shared" si="10"/>
        <v>2.989375887134852E-3</v>
      </c>
      <c r="E647" s="122">
        <f t="shared" si="10"/>
        <v>-1.3677811550151847E-2</v>
      </c>
    </row>
    <row r="648" spans="1:5">
      <c r="A648" s="121">
        <v>44509</v>
      </c>
      <c r="B648" s="120">
        <v>2327.12</v>
      </c>
      <c r="C648" s="120">
        <v>64.5</v>
      </c>
      <c r="D648" s="122">
        <f t="shared" si="10"/>
        <v>-2.0284323605720858E-3</v>
      </c>
      <c r="E648" s="122">
        <f t="shared" si="10"/>
        <v>-6.1633281972265893E-3</v>
      </c>
    </row>
    <row r="649" spans="1:5">
      <c r="A649" s="121">
        <v>44510</v>
      </c>
      <c r="B649" s="120">
        <v>2331.42</v>
      </c>
      <c r="C649" s="120">
        <v>65.900000000000006</v>
      </c>
      <c r="D649" s="122">
        <f t="shared" si="10"/>
        <v>1.8477775103991983E-3</v>
      </c>
      <c r="E649" s="122">
        <f t="shared" si="10"/>
        <v>2.1705426356589234E-2</v>
      </c>
    </row>
    <row r="650" spans="1:5">
      <c r="A650" s="121">
        <v>44511</v>
      </c>
      <c r="B650" s="120">
        <v>2346.46</v>
      </c>
      <c r="C650" s="120">
        <v>67.599999999999994</v>
      </c>
      <c r="D650" s="122">
        <f t="shared" si="10"/>
        <v>6.4510041090837184E-3</v>
      </c>
      <c r="E650" s="122">
        <f t="shared" si="10"/>
        <v>2.5796661608497549E-2</v>
      </c>
    </row>
    <row r="651" spans="1:5">
      <c r="A651" s="121">
        <v>44512</v>
      </c>
      <c r="B651" s="120">
        <v>2365.4499999999998</v>
      </c>
      <c r="C651" s="120">
        <v>68</v>
      </c>
      <c r="D651" s="122">
        <f t="shared" si="10"/>
        <v>8.0930422849738674E-3</v>
      </c>
      <c r="E651" s="122">
        <f t="shared" si="10"/>
        <v>5.9171597633136943E-3</v>
      </c>
    </row>
    <row r="652" spans="1:5">
      <c r="A652" s="121">
        <v>44515</v>
      </c>
      <c r="B652" s="120">
        <v>2374.4699999999998</v>
      </c>
      <c r="C652" s="120">
        <v>68</v>
      </c>
      <c r="D652" s="122">
        <f t="shared" si="10"/>
        <v>3.8132279270329038E-3</v>
      </c>
      <c r="E652" s="122">
        <f t="shared" si="10"/>
        <v>0</v>
      </c>
    </row>
    <row r="653" spans="1:5">
      <c r="A653" s="121">
        <v>44516</v>
      </c>
      <c r="B653" s="120">
        <v>2385.63</v>
      </c>
      <c r="C653" s="120">
        <v>68.5</v>
      </c>
      <c r="D653" s="122">
        <f t="shared" si="10"/>
        <v>4.6999962096806068E-3</v>
      </c>
      <c r="E653" s="122">
        <f t="shared" si="10"/>
        <v>7.3529411764705881E-3</v>
      </c>
    </row>
    <row r="654" spans="1:5">
      <c r="A654" s="121">
        <v>44517</v>
      </c>
      <c r="B654" s="120">
        <v>2384.1</v>
      </c>
      <c r="C654" s="120">
        <v>68.3</v>
      </c>
      <c r="D654" s="122">
        <f t="shared" si="10"/>
        <v>-6.4134002339013175E-4</v>
      </c>
      <c r="E654" s="122">
        <f t="shared" si="10"/>
        <v>-2.9197080291971217E-3</v>
      </c>
    </row>
    <row r="655" spans="1:5">
      <c r="A655" s="121">
        <v>44518</v>
      </c>
      <c r="B655" s="120">
        <v>2373.04</v>
      </c>
      <c r="C655" s="120">
        <v>66.900000000000006</v>
      </c>
      <c r="D655" s="122">
        <f t="shared" si="10"/>
        <v>-4.6390671532234159E-3</v>
      </c>
      <c r="E655" s="122">
        <f t="shared" si="10"/>
        <v>-2.0497803806734868E-2</v>
      </c>
    </row>
    <row r="656" spans="1:5">
      <c r="A656" s="121">
        <v>44519</v>
      </c>
      <c r="B656" s="120">
        <v>2373.92</v>
      </c>
      <c r="C656" s="120">
        <v>67.599999999999994</v>
      </c>
      <c r="D656" s="122">
        <f t="shared" si="10"/>
        <v>3.7083235006578444E-4</v>
      </c>
      <c r="E656" s="122">
        <f t="shared" si="10"/>
        <v>1.0463378176382489E-2</v>
      </c>
    </row>
    <row r="657" spans="1:5">
      <c r="A657" s="121">
        <v>44522</v>
      </c>
      <c r="B657" s="120">
        <v>2368.5700000000002</v>
      </c>
      <c r="C657" s="120">
        <v>65.900000000000006</v>
      </c>
      <c r="D657" s="122">
        <f t="shared" si="10"/>
        <v>-2.2536563995416477E-3</v>
      </c>
      <c r="E657" s="122">
        <f t="shared" si="10"/>
        <v>-2.5147928994082674E-2</v>
      </c>
    </row>
    <row r="658" spans="1:5">
      <c r="A658" s="121">
        <v>44523</v>
      </c>
      <c r="B658" s="120">
        <v>2334.31</v>
      </c>
      <c r="C658" s="120">
        <v>65</v>
      </c>
      <c r="D658" s="122">
        <f t="shared" si="10"/>
        <v>-1.4464423681799657E-2</v>
      </c>
      <c r="E658" s="122">
        <f t="shared" si="10"/>
        <v>-1.3657056145675351E-2</v>
      </c>
    </row>
    <row r="659" spans="1:5">
      <c r="A659" s="121">
        <v>44524</v>
      </c>
      <c r="B659" s="120">
        <v>2336.5</v>
      </c>
      <c r="C659" s="120">
        <v>66.099999999999994</v>
      </c>
      <c r="D659" s="122">
        <f t="shared" si="10"/>
        <v>9.3817873375860728E-4</v>
      </c>
      <c r="E659" s="122">
        <f t="shared" si="10"/>
        <v>1.6923076923076836E-2</v>
      </c>
    </row>
    <row r="660" spans="1:5">
      <c r="A660" s="121">
        <v>44525</v>
      </c>
      <c r="B660" s="120">
        <v>2335.59</v>
      </c>
      <c r="C660" s="120">
        <v>62.9</v>
      </c>
      <c r="D660" s="122">
        <f t="shared" si="10"/>
        <v>-3.8947143162844188E-4</v>
      </c>
      <c r="E660" s="122">
        <f t="shared" si="10"/>
        <v>-4.8411497730710983E-2</v>
      </c>
    </row>
    <row r="661" spans="1:5">
      <c r="A661" s="121">
        <v>44526</v>
      </c>
      <c r="B661" s="120">
        <v>2242.1799999999998</v>
      </c>
      <c r="C661" s="120">
        <v>62.7</v>
      </c>
      <c r="D661" s="122">
        <f t="shared" si="10"/>
        <v>-3.9994177060186209E-2</v>
      </c>
      <c r="E661" s="122">
        <f t="shared" si="10"/>
        <v>-3.1796502384737E-3</v>
      </c>
    </row>
    <row r="662" spans="1:5">
      <c r="A662" s="121">
        <v>44529</v>
      </c>
      <c r="B662" s="120">
        <v>2272.27</v>
      </c>
      <c r="C662" s="120">
        <v>64</v>
      </c>
      <c r="D662" s="122">
        <f t="shared" si="10"/>
        <v>1.3419975202704576E-2</v>
      </c>
      <c r="E662" s="122">
        <f t="shared" si="10"/>
        <v>2.0733652312599635E-2</v>
      </c>
    </row>
    <row r="663" spans="1:5">
      <c r="A663" s="121">
        <v>44530</v>
      </c>
      <c r="B663" s="120">
        <v>2241.66</v>
      </c>
      <c r="C663" s="120">
        <v>64.5</v>
      </c>
      <c r="D663" s="122">
        <f t="shared" si="10"/>
        <v>-1.3471110387410003E-2</v>
      </c>
      <c r="E663" s="122">
        <f t="shared" si="10"/>
        <v>7.8125E-3</v>
      </c>
    </row>
    <row r="664" spans="1:5">
      <c r="A664" s="121">
        <v>44531</v>
      </c>
      <c r="B664" s="120">
        <v>2290.7199999999998</v>
      </c>
      <c r="C664" s="120">
        <v>62.8</v>
      </c>
      <c r="D664" s="122">
        <f t="shared" si="10"/>
        <v>2.188556694592398E-2</v>
      </c>
      <c r="E664" s="122">
        <f t="shared" si="10"/>
        <v>-2.6356589147286866E-2</v>
      </c>
    </row>
    <row r="665" spans="1:5">
      <c r="A665" s="121">
        <v>44532</v>
      </c>
      <c r="B665" s="120">
        <v>2263.1999999999998</v>
      </c>
      <c r="C665" s="120">
        <v>61.7</v>
      </c>
      <c r="D665" s="122">
        <f t="shared" si="10"/>
        <v>-1.2013690018858693E-2</v>
      </c>
      <c r="E665" s="122">
        <f t="shared" si="10"/>
        <v>-1.751592356687889E-2</v>
      </c>
    </row>
    <row r="666" spans="1:5">
      <c r="A666" s="121">
        <v>44533</v>
      </c>
      <c r="B666" s="120">
        <v>2240.83</v>
      </c>
      <c r="C666" s="120">
        <v>62.8</v>
      </c>
      <c r="D666" s="122">
        <f t="shared" si="10"/>
        <v>-9.8842347119122882E-3</v>
      </c>
      <c r="E666" s="122">
        <f t="shared" si="10"/>
        <v>1.7828200972447233E-2</v>
      </c>
    </row>
    <row r="667" spans="1:5">
      <c r="A667" s="121">
        <v>44536</v>
      </c>
      <c r="B667" s="120">
        <v>2285.5300000000002</v>
      </c>
      <c r="C667" s="120">
        <v>64.5</v>
      </c>
      <c r="D667" s="122">
        <f t="shared" si="10"/>
        <v>1.9947965709134683E-2</v>
      </c>
      <c r="E667" s="122">
        <f t="shared" si="10"/>
        <v>2.7070063694267562E-2</v>
      </c>
    </row>
    <row r="668" spans="1:5">
      <c r="A668" s="121">
        <v>44537</v>
      </c>
      <c r="B668" s="120">
        <v>2334.85</v>
      </c>
      <c r="C668" s="120">
        <v>65.3</v>
      </c>
      <c r="D668" s="122">
        <f t="shared" si="10"/>
        <v>2.157923982621086E-2</v>
      </c>
      <c r="E668" s="122">
        <f t="shared" si="10"/>
        <v>1.2403100775193755E-2</v>
      </c>
    </row>
    <row r="669" spans="1:5">
      <c r="A669" s="121">
        <v>44538</v>
      </c>
      <c r="B669" s="120">
        <v>2326.5500000000002</v>
      </c>
      <c r="C669" s="120">
        <v>62.6</v>
      </c>
      <c r="D669" s="122">
        <f t="shared" si="10"/>
        <v>-3.5548322162022089E-3</v>
      </c>
      <c r="E669" s="122">
        <f t="shared" si="10"/>
        <v>-4.1347626339969308E-2</v>
      </c>
    </row>
    <row r="670" spans="1:5">
      <c r="A670" s="121">
        <v>44539</v>
      </c>
      <c r="B670" s="120">
        <v>2323.89</v>
      </c>
      <c r="C670" s="120">
        <v>62.4</v>
      </c>
      <c r="D670" s="122">
        <f t="shared" si="10"/>
        <v>-1.1433238056350859E-3</v>
      </c>
      <c r="E670" s="122">
        <f t="shared" si="10"/>
        <v>-3.1948881789137834E-3</v>
      </c>
    </row>
    <row r="671" spans="1:5">
      <c r="A671" s="121">
        <v>44540</v>
      </c>
      <c r="B671" s="120">
        <v>2315.73</v>
      </c>
      <c r="C671" s="120">
        <v>60.8</v>
      </c>
      <c r="D671" s="122">
        <f t="shared" si="10"/>
        <v>-3.5113538076242228E-3</v>
      </c>
      <c r="E671" s="122">
        <f t="shared" si="10"/>
        <v>-2.5641025641025664E-2</v>
      </c>
    </row>
    <row r="672" spans="1:5">
      <c r="A672" s="121">
        <v>44543</v>
      </c>
      <c r="B672" s="120">
        <v>2310.35</v>
      </c>
      <c r="C672" s="120">
        <v>59.2</v>
      </c>
      <c r="D672" s="122">
        <f t="shared" si="10"/>
        <v>-2.3232414832472306E-3</v>
      </c>
      <c r="E672" s="122">
        <f t="shared" si="10"/>
        <v>-2.6315789473684119E-2</v>
      </c>
    </row>
    <row r="673" spans="1:5">
      <c r="A673" s="121">
        <v>44544</v>
      </c>
      <c r="B673" s="120">
        <v>2286.37</v>
      </c>
      <c r="C673" s="120">
        <v>58.4</v>
      </c>
      <c r="D673" s="122">
        <f t="shared" si="10"/>
        <v>-1.037937974765729E-2</v>
      </c>
      <c r="E673" s="122">
        <f t="shared" si="10"/>
        <v>-1.3513513513513585E-2</v>
      </c>
    </row>
    <row r="674" spans="1:5">
      <c r="A674" s="121">
        <v>44545</v>
      </c>
      <c r="B674" s="120">
        <v>2293.46</v>
      </c>
      <c r="C674" s="120">
        <v>58.3</v>
      </c>
      <c r="D674" s="122">
        <f t="shared" si="10"/>
        <v>3.1009854048120586E-3</v>
      </c>
      <c r="E674" s="122">
        <f t="shared" si="10"/>
        <v>-1.7123287671233121E-3</v>
      </c>
    </row>
    <row r="675" spans="1:5">
      <c r="A675" s="121">
        <v>44546</v>
      </c>
      <c r="B675" s="120">
        <v>2311.0300000000002</v>
      </c>
      <c r="C675" s="120">
        <v>58.4</v>
      </c>
      <c r="D675" s="122">
        <f t="shared" si="10"/>
        <v>7.6609140774202139E-3</v>
      </c>
      <c r="E675" s="122">
        <f t="shared" si="10"/>
        <v>1.7152658662092869E-3</v>
      </c>
    </row>
    <row r="676" spans="1:5">
      <c r="A676" s="121">
        <v>44547</v>
      </c>
      <c r="B676" s="120">
        <v>2305.92</v>
      </c>
      <c r="C676" s="120">
        <v>57.6</v>
      </c>
      <c r="D676" s="122">
        <f t="shared" si="10"/>
        <v>-2.2111352946522231E-3</v>
      </c>
      <c r="E676" s="122">
        <f t="shared" si="10"/>
        <v>-1.3698630136986254E-2</v>
      </c>
    </row>
    <row r="677" spans="1:5">
      <c r="A677" s="121">
        <v>44550</v>
      </c>
      <c r="B677" s="120">
        <v>2285.7199999999998</v>
      </c>
      <c r="C677" s="120">
        <v>58.3</v>
      </c>
      <c r="D677" s="122">
        <f t="shared" si="10"/>
        <v>-8.760061060227706E-3</v>
      </c>
      <c r="E677" s="122">
        <f t="shared" si="10"/>
        <v>1.2152777777777703E-2</v>
      </c>
    </row>
    <row r="678" spans="1:5">
      <c r="A678" s="121">
        <v>44551</v>
      </c>
      <c r="B678" s="120">
        <v>2319.52</v>
      </c>
      <c r="C678" s="120">
        <v>59.3</v>
      </c>
      <c r="D678" s="122">
        <f t="shared" si="10"/>
        <v>1.4787463031342502E-2</v>
      </c>
      <c r="E678" s="122">
        <f t="shared" si="10"/>
        <v>1.7152658662092625E-2</v>
      </c>
    </row>
    <row r="679" spans="1:5">
      <c r="A679" s="121">
        <v>44552</v>
      </c>
      <c r="B679" s="120">
        <v>2334.81</v>
      </c>
      <c r="C679" s="120">
        <v>59.9</v>
      </c>
      <c r="D679" s="122">
        <f t="shared" si="10"/>
        <v>6.5918810788438828E-3</v>
      </c>
      <c r="E679" s="122">
        <f t="shared" si="10"/>
        <v>1.0118043844856685E-2</v>
      </c>
    </row>
    <row r="680" spans="1:5">
      <c r="A680" s="121">
        <v>44553</v>
      </c>
      <c r="B680" s="120">
        <v>2385.63</v>
      </c>
      <c r="C680" s="120">
        <v>59.7</v>
      </c>
      <c r="D680" s="122">
        <f t="shared" si="10"/>
        <v>2.1766225088979473E-2</v>
      </c>
      <c r="E680" s="122">
        <f t="shared" si="10"/>
        <v>-3.338898163605939E-3</v>
      </c>
    </row>
    <row r="681" spans="1:5">
      <c r="A681" s="121">
        <v>44557</v>
      </c>
      <c r="B681" s="120">
        <v>2406.61</v>
      </c>
      <c r="C681" s="120">
        <v>60.5</v>
      </c>
      <c r="D681" s="122">
        <f t="shared" si="10"/>
        <v>8.794322673675305E-3</v>
      </c>
      <c r="E681" s="122">
        <f t="shared" si="10"/>
        <v>1.3400335008375161E-2</v>
      </c>
    </row>
    <row r="682" spans="1:5">
      <c r="A682" s="121">
        <v>44558</v>
      </c>
      <c r="B682" s="120">
        <v>2420.4699999999998</v>
      </c>
      <c r="C682" s="120">
        <v>60.3</v>
      </c>
      <c r="D682" s="122">
        <f t="shared" si="10"/>
        <v>5.7591383730640497E-3</v>
      </c>
      <c r="E682" s="122">
        <f t="shared" si="10"/>
        <v>-3.3057851239669893E-3</v>
      </c>
    </row>
    <row r="683" spans="1:5">
      <c r="A683" s="121">
        <v>44559</v>
      </c>
      <c r="B683" s="120">
        <v>2418.9</v>
      </c>
      <c r="C683" s="120">
        <v>60.9</v>
      </c>
      <c r="D683" s="122">
        <f t="shared" si="10"/>
        <v>-6.486343561373242E-4</v>
      </c>
      <c r="E683" s="122">
        <f t="shared" si="10"/>
        <v>9.9502487562189296E-3</v>
      </c>
    </row>
    <row r="684" spans="1:5">
      <c r="A684" s="121">
        <v>44560</v>
      </c>
      <c r="B684" s="120">
        <v>2419.73</v>
      </c>
      <c r="C684" s="120">
        <v>59.9</v>
      </c>
      <c r="D684" s="122">
        <f t="shared" si="10"/>
        <v>3.4313117532759819E-4</v>
      </c>
      <c r="E684" s="122">
        <f t="shared" si="10"/>
        <v>-1.6420361247947456E-2</v>
      </c>
    </row>
    <row r="685" spans="1:5">
      <c r="A685" s="121">
        <v>44564</v>
      </c>
      <c r="B685" s="120">
        <v>2444.19</v>
      </c>
      <c r="C685" s="120">
        <v>62</v>
      </c>
      <c r="D685" s="122">
        <f t="shared" si="10"/>
        <v>1.0108565831725043E-2</v>
      </c>
      <c r="E685" s="122">
        <f t="shared" si="10"/>
        <v>3.5058430717863132E-2</v>
      </c>
    </row>
    <row r="686" spans="1:5">
      <c r="A686" s="121">
        <v>44565</v>
      </c>
      <c r="B686" s="120">
        <v>2456.17</v>
      </c>
      <c r="C686" s="120">
        <v>62.6</v>
      </c>
      <c r="D686" s="122">
        <f t="shared" si="10"/>
        <v>4.901419284098216E-3</v>
      </c>
      <c r="E686" s="122">
        <f t="shared" si="10"/>
        <v>9.6774193548387327E-3</v>
      </c>
    </row>
    <row r="687" spans="1:5">
      <c r="A687" s="121">
        <v>44566</v>
      </c>
      <c r="B687" s="120">
        <v>2442.81</v>
      </c>
      <c r="C687" s="120">
        <v>58.5</v>
      </c>
      <c r="D687" s="122">
        <f t="shared" si="10"/>
        <v>-5.439362910547774E-3</v>
      </c>
      <c r="E687" s="122">
        <f t="shared" si="10"/>
        <v>-6.5495207667731647E-2</v>
      </c>
    </row>
    <row r="688" spans="1:5">
      <c r="A688" s="121">
        <v>44571</v>
      </c>
      <c r="B688" s="120">
        <v>2352.73</v>
      </c>
      <c r="C688" s="120">
        <v>57</v>
      </c>
      <c r="D688" s="122">
        <f t="shared" si="10"/>
        <v>-3.6875565434888478E-2</v>
      </c>
      <c r="E688" s="122">
        <f t="shared" si="10"/>
        <v>-2.564102564102564E-2</v>
      </c>
    </row>
    <row r="689" spans="1:5">
      <c r="A689" s="121">
        <v>44572</v>
      </c>
      <c r="B689" s="120">
        <v>2379.19</v>
      </c>
      <c r="C689" s="120">
        <v>57</v>
      </c>
      <c r="D689" s="122">
        <f t="shared" si="10"/>
        <v>1.1246509374216351E-2</v>
      </c>
      <c r="E689" s="122">
        <f t="shared" si="10"/>
        <v>0</v>
      </c>
    </row>
    <row r="690" spans="1:5">
      <c r="A690" s="121">
        <v>44573</v>
      </c>
      <c r="B690" s="120">
        <v>2399.1799999999998</v>
      </c>
      <c r="C690" s="120">
        <v>59.5</v>
      </c>
      <c r="D690" s="122">
        <f t="shared" si="10"/>
        <v>8.4020191745929427E-3</v>
      </c>
      <c r="E690" s="122">
        <f t="shared" si="10"/>
        <v>4.3859649122807015E-2</v>
      </c>
    </row>
    <row r="691" spans="1:5">
      <c r="A691" s="121">
        <v>44574</v>
      </c>
      <c r="B691" s="120">
        <v>2397.96</v>
      </c>
      <c r="C691" s="120">
        <v>58.7</v>
      </c>
      <c r="D691" s="122">
        <f t="shared" si="10"/>
        <v>-5.0850707324994371E-4</v>
      </c>
      <c r="E691" s="122">
        <f t="shared" si="10"/>
        <v>-1.3445378151260456E-2</v>
      </c>
    </row>
    <row r="692" spans="1:5">
      <c r="A692" s="121">
        <v>44575</v>
      </c>
      <c r="B692" s="120">
        <v>2358.29</v>
      </c>
      <c r="C692" s="120">
        <v>57.3</v>
      </c>
      <c r="D692" s="122">
        <f t="shared" si="10"/>
        <v>-1.6543228410815892E-2</v>
      </c>
      <c r="E692" s="122">
        <f t="shared" si="10"/>
        <v>-2.3850085178875734E-2</v>
      </c>
    </row>
    <row r="693" spans="1:5">
      <c r="A693" s="121">
        <v>44578</v>
      </c>
      <c r="B693" s="120">
        <v>2363.12</v>
      </c>
      <c r="C693" s="120">
        <v>56.7</v>
      </c>
      <c r="D693" s="122">
        <f t="shared" si="10"/>
        <v>2.0480941699281799E-3</v>
      </c>
      <c r="E693" s="122">
        <f t="shared" si="10"/>
        <v>-1.0471204188481577E-2</v>
      </c>
    </row>
    <row r="694" spans="1:5">
      <c r="A694" s="121">
        <v>44579</v>
      </c>
      <c r="B694" s="120">
        <v>2322.8000000000002</v>
      </c>
      <c r="C694" s="120">
        <v>56.2</v>
      </c>
      <c r="D694" s="122">
        <f t="shared" si="10"/>
        <v>-1.7062188970513436E-2</v>
      </c>
      <c r="E694" s="122">
        <f t="shared" si="10"/>
        <v>-8.8183421516754845E-3</v>
      </c>
    </row>
    <row r="695" spans="1:5">
      <c r="A695" s="121">
        <v>44580</v>
      </c>
      <c r="B695" s="120">
        <v>2332.96</v>
      </c>
      <c r="C695" s="120">
        <v>55.8</v>
      </c>
      <c r="D695" s="122">
        <f t="shared" si="10"/>
        <v>4.3740313414843525E-3</v>
      </c>
      <c r="E695" s="122">
        <f t="shared" si="10"/>
        <v>-7.1174377224200299E-3</v>
      </c>
    </row>
    <row r="696" spans="1:5">
      <c r="A696" s="121">
        <v>44581</v>
      </c>
      <c r="B696" s="120">
        <v>2354.5100000000002</v>
      </c>
      <c r="C696" s="120">
        <v>56.3</v>
      </c>
      <c r="D696" s="122">
        <f t="shared" si="10"/>
        <v>9.2371922364721994E-3</v>
      </c>
      <c r="E696" s="122">
        <f t="shared" si="10"/>
        <v>8.9605734767025103E-3</v>
      </c>
    </row>
    <row r="697" spans="1:5">
      <c r="A697" s="121">
        <v>44582</v>
      </c>
      <c r="B697" s="120">
        <v>2314.06</v>
      </c>
      <c r="C697" s="120">
        <v>56.1</v>
      </c>
      <c r="D697" s="122">
        <f t="shared" si="10"/>
        <v>-1.7179795371436209E-2</v>
      </c>
      <c r="E697" s="122">
        <f t="shared" si="10"/>
        <v>-3.5523978685612035E-3</v>
      </c>
    </row>
    <row r="698" spans="1:5">
      <c r="A698" s="121">
        <v>44585</v>
      </c>
      <c r="B698" s="120">
        <v>2223.9899999999998</v>
      </c>
      <c r="C698" s="120">
        <v>56</v>
      </c>
      <c r="D698" s="122">
        <f t="shared" si="10"/>
        <v>-3.8922931989663262E-2</v>
      </c>
      <c r="E698" s="122">
        <f t="shared" si="10"/>
        <v>-1.7825311942959254E-3</v>
      </c>
    </row>
    <row r="699" spans="1:5">
      <c r="A699" s="121">
        <v>44586</v>
      </c>
      <c r="B699" s="120">
        <v>2239.7199999999998</v>
      </c>
      <c r="C699" s="120">
        <v>56.4</v>
      </c>
      <c r="D699" s="122">
        <f t="shared" si="10"/>
        <v>7.0728735291076036E-3</v>
      </c>
      <c r="E699" s="122">
        <f t="shared" si="10"/>
        <v>7.1428571428571175E-3</v>
      </c>
    </row>
    <row r="700" spans="1:5">
      <c r="A700" s="121">
        <v>44587</v>
      </c>
      <c r="B700" s="120">
        <v>2286.11</v>
      </c>
      <c r="C700" s="120">
        <v>57.3</v>
      </c>
      <c r="D700" s="122">
        <f t="shared" si="10"/>
        <v>2.0712410479881562E-2</v>
      </c>
      <c r="E700" s="122">
        <f t="shared" si="10"/>
        <v>1.5957446808510613E-2</v>
      </c>
    </row>
    <row r="701" spans="1:5">
      <c r="A701" s="121">
        <v>44588</v>
      </c>
      <c r="B701" s="120">
        <v>2270.12</v>
      </c>
      <c r="C701" s="120">
        <v>56.2</v>
      </c>
      <c r="D701" s="122">
        <f t="shared" si="10"/>
        <v>-6.9944140920604149E-3</v>
      </c>
      <c r="E701" s="122">
        <f t="shared" si="10"/>
        <v>-1.9197207678882975E-2</v>
      </c>
    </row>
    <row r="702" spans="1:5">
      <c r="A702" s="121">
        <v>44589</v>
      </c>
      <c r="B702" s="120">
        <v>2266.8200000000002</v>
      </c>
      <c r="C702" s="120">
        <v>57.9</v>
      </c>
      <c r="D702" s="122">
        <f t="shared" si="10"/>
        <v>-1.4536676475251208E-3</v>
      </c>
      <c r="E702" s="122">
        <f t="shared" si="10"/>
        <v>3.0249110320284621E-2</v>
      </c>
    </row>
    <row r="703" spans="1:5">
      <c r="A703" s="121">
        <v>44592</v>
      </c>
      <c r="B703" s="120">
        <v>2290.16</v>
      </c>
      <c r="C703" s="120">
        <v>57.8</v>
      </c>
      <c r="D703" s="122">
        <f t="shared" si="10"/>
        <v>1.0296362304902766E-2</v>
      </c>
      <c r="E703" s="122">
        <f t="shared" si="10"/>
        <v>-1.7271157167530471E-3</v>
      </c>
    </row>
    <row r="704" spans="1:5">
      <c r="A704" s="121">
        <v>44593</v>
      </c>
      <c r="B704" s="120">
        <v>2313.1999999999998</v>
      </c>
      <c r="C704" s="120">
        <v>59.7</v>
      </c>
      <c r="D704" s="122">
        <f t="shared" si="10"/>
        <v>1.0060432458867487E-2</v>
      </c>
      <c r="E704" s="122">
        <f t="shared" si="10"/>
        <v>3.2871972318339202E-2</v>
      </c>
    </row>
    <row r="705" spans="1:5">
      <c r="A705" s="121">
        <v>44594</v>
      </c>
      <c r="B705" s="120">
        <v>2324.48</v>
      </c>
      <c r="C705" s="120">
        <v>60.5</v>
      </c>
      <c r="D705" s="122">
        <f t="shared" si="10"/>
        <v>4.8763617499568571E-3</v>
      </c>
      <c r="E705" s="122">
        <f t="shared" si="10"/>
        <v>1.3400335008375161E-2</v>
      </c>
    </row>
    <row r="706" spans="1:5">
      <c r="A706" s="121">
        <v>44595</v>
      </c>
      <c r="B706" s="120">
        <v>2277.67</v>
      </c>
      <c r="C706" s="120">
        <v>58.5</v>
      </c>
      <c r="D706" s="122">
        <f t="shared" si="10"/>
        <v>-2.013783727973566E-2</v>
      </c>
      <c r="E706" s="122">
        <f t="shared" si="10"/>
        <v>-3.3057851239669422E-2</v>
      </c>
    </row>
    <row r="707" spans="1:5">
      <c r="A707" s="121">
        <v>44596</v>
      </c>
      <c r="B707" s="120">
        <v>2254.3000000000002</v>
      </c>
      <c r="C707" s="120">
        <v>58.4</v>
      </c>
      <c r="D707" s="122">
        <f t="shared" si="10"/>
        <v>-1.0260485496142941E-2</v>
      </c>
      <c r="E707" s="122">
        <f t="shared" si="10"/>
        <v>-1.7094017094017337E-3</v>
      </c>
    </row>
    <row r="708" spans="1:5">
      <c r="A708" s="121">
        <v>44599</v>
      </c>
      <c r="B708" s="120">
        <v>2278.64</v>
      </c>
      <c r="C708" s="120">
        <v>58.3</v>
      </c>
      <c r="D708" s="122">
        <f t="shared" ref="D708:E754" si="11">+(B708-B707)/B707</f>
        <v>1.0797143237368446E-2</v>
      </c>
      <c r="E708" s="122">
        <f t="shared" si="11"/>
        <v>-1.7123287671233121E-3</v>
      </c>
    </row>
    <row r="709" spans="1:5">
      <c r="A709" s="121">
        <v>44600</v>
      </c>
      <c r="B709" s="120">
        <v>2274.4</v>
      </c>
      <c r="C709" s="120">
        <v>57.3</v>
      </c>
      <c r="D709" s="122">
        <f t="shared" si="11"/>
        <v>-1.860759049257356E-3</v>
      </c>
      <c r="E709" s="122">
        <f t="shared" si="11"/>
        <v>-1.7152658662092625E-2</v>
      </c>
    </row>
    <row r="710" spans="1:5">
      <c r="A710" s="121">
        <v>44601</v>
      </c>
      <c r="B710" s="120">
        <v>2313.14</v>
      </c>
      <c r="C710" s="120">
        <v>58.9</v>
      </c>
      <c r="D710" s="122">
        <f t="shared" si="11"/>
        <v>1.7033063665142359E-2</v>
      </c>
      <c r="E710" s="122">
        <f t="shared" si="11"/>
        <v>2.7923211169284493E-2</v>
      </c>
    </row>
    <row r="711" spans="1:5">
      <c r="A711" s="121">
        <v>44602</v>
      </c>
      <c r="B711" s="120">
        <v>2314.2600000000002</v>
      </c>
      <c r="C711" s="120">
        <v>57.7</v>
      </c>
      <c r="D711" s="122">
        <f t="shared" si="11"/>
        <v>4.8419032138147526E-4</v>
      </c>
      <c r="E711" s="122">
        <f t="shared" si="11"/>
        <v>-2.0373514431239317E-2</v>
      </c>
    </row>
    <row r="712" spans="1:5">
      <c r="A712" s="121">
        <v>44603</v>
      </c>
      <c r="B712" s="120">
        <v>2293.77</v>
      </c>
      <c r="C712" s="120">
        <v>58.2</v>
      </c>
      <c r="D712" s="122">
        <f t="shared" si="11"/>
        <v>-8.8538020792824634E-3</v>
      </c>
      <c r="E712" s="122">
        <f t="shared" si="11"/>
        <v>8.6655112651646445E-3</v>
      </c>
    </row>
    <row r="713" spans="1:5">
      <c r="A713" s="121">
        <v>44606</v>
      </c>
      <c r="B713" s="120">
        <v>2240.9699999999998</v>
      </c>
      <c r="C713" s="120">
        <v>56.5</v>
      </c>
      <c r="D713" s="122">
        <f t="shared" si="11"/>
        <v>-2.3018872859964245E-2</v>
      </c>
      <c r="E713" s="122">
        <f t="shared" si="11"/>
        <v>-2.9209621993127197E-2</v>
      </c>
    </row>
    <row r="714" spans="1:5">
      <c r="A714" s="121">
        <v>44607</v>
      </c>
      <c r="B714" s="120">
        <v>2282.06</v>
      </c>
      <c r="C714" s="120">
        <v>58.2</v>
      </c>
      <c r="D714" s="122">
        <f t="shared" si="11"/>
        <v>1.8335809939445932E-2</v>
      </c>
      <c r="E714" s="122">
        <f t="shared" si="11"/>
        <v>3.0088495575221291E-2</v>
      </c>
    </row>
    <row r="715" spans="1:5">
      <c r="A715" s="121">
        <v>44608</v>
      </c>
      <c r="B715" s="120">
        <v>2263.41</v>
      </c>
      <c r="C715" s="120">
        <v>57.2</v>
      </c>
      <c r="D715" s="122">
        <f t="shared" si="11"/>
        <v>-8.1724406895524616E-3</v>
      </c>
      <c r="E715" s="122">
        <f t="shared" si="11"/>
        <v>-1.7182130584192438E-2</v>
      </c>
    </row>
    <row r="716" spans="1:5">
      <c r="A716" s="121">
        <v>44609</v>
      </c>
      <c r="B716" s="120">
        <v>2229.15</v>
      </c>
      <c r="C716" s="120">
        <v>57</v>
      </c>
      <c r="D716" s="122">
        <f t="shared" si="11"/>
        <v>-1.513645340437648E-2</v>
      </c>
      <c r="E716" s="122">
        <f t="shared" si="11"/>
        <v>-3.4965034965035459E-3</v>
      </c>
    </row>
    <row r="717" spans="1:5">
      <c r="A717" s="121">
        <v>44610</v>
      </c>
      <c r="B717" s="120">
        <v>2197.7199999999998</v>
      </c>
      <c r="C717" s="120">
        <v>56.4</v>
      </c>
      <c r="D717" s="122">
        <f t="shared" si="11"/>
        <v>-1.4099544669492986E-2</v>
      </c>
      <c r="E717" s="122">
        <f t="shared" si="11"/>
        <v>-1.052631578947371E-2</v>
      </c>
    </row>
    <row r="718" spans="1:5">
      <c r="A718" s="121">
        <v>44613</v>
      </c>
      <c r="B718" s="120">
        <v>2159.3000000000002</v>
      </c>
      <c r="C718" s="120">
        <v>56.3</v>
      </c>
      <c r="D718" s="122">
        <f t="shared" si="11"/>
        <v>-1.7481753817592607E-2</v>
      </c>
      <c r="E718" s="122">
        <f t="shared" si="11"/>
        <v>-1.7730496453900962E-3</v>
      </c>
    </row>
    <row r="719" spans="1:5">
      <c r="A719" s="121">
        <v>44614</v>
      </c>
      <c r="B719" s="120">
        <v>2157.92</v>
      </c>
      <c r="C719" s="120">
        <v>56.4</v>
      </c>
      <c r="D719" s="122">
        <f t="shared" si="11"/>
        <v>-6.3909600333446445E-4</v>
      </c>
      <c r="E719" s="122">
        <f t="shared" si="11"/>
        <v>1.7761989342806649E-3</v>
      </c>
    </row>
    <row r="720" spans="1:5">
      <c r="A720" s="121">
        <v>44615</v>
      </c>
      <c r="B720" s="120">
        <v>2142.0300000000002</v>
      </c>
      <c r="C720" s="120">
        <v>56.5</v>
      </c>
      <c r="D720" s="122">
        <f t="shared" si="11"/>
        <v>-7.3635723289092606E-3</v>
      </c>
      <c r="E720" s="122">
        <f t="shared" si="11"/>
        <v>1.7730496453900962E-3</v>
      </c>
    </row>
    <row r="721" spans="1:5">
      <c r="A721" s="121">
        <v>44616</v>
      </c>
      <c r="B721" s="120">
        <v>2078.06</v>
      </c>
      <c r="C721" s="120">
        <v>56.5</v>
      </c>
      <c r="D721" s="122">
        <f t="shared" si="11"/>
        <v>-2.9864194245645601E-2</v>
      </c>
      <c r="E721" s="122">
        <f t="shared" si="11"/>
        <v>0</v>
      </c>
    </row>
    <row r="722" spans="1:5">
      <c r="A722" s="121">
        <v>44617</v>
      </c>
      <c r="B722" s="120">
        <v>2141.52</v>
      </c>
      <c r="C722" s="120">
        <v>54.7</v>
      </c>
      <c r="D722" s="122">
        <f t="shared" si="11"/>
        <v>3.0538098033743029E-2</v>
      </c>
      <c r="E722" s="122">
        <f t="shared" si="11"/>
        <v>-3.1858407079645969E-2</v>
      </c>
    </row>
    <row r="723" spans="1:5">
      <c r="A723" s="121">
        <v>44620</v>
      </c>
      <c r="B723" s="120">
        <v>2134.0700000000002</v>
      </c>
      <c r="C723" s="120">
        <v>56.4</v>
      </c>
      <c r="D723" s="122">
        <f t="shared" si="11"/>
        <v>-3.478837461242397E-3</v>
      </c>
      <c r="E723" s="122">
        <f t="shared" si="11"/>
        <v>3.1078610603290598E-2</v>
      </c>
    </row>
    <row r="724" spans="1:5">
      <c r="A724" s="121">
        <v>44621</v>
      </c>
      <c r="B724" s="120">
        <v>2084.9299999999998</v>
      </c>
      <c r="C724" s="120">
        <v>55</v>
      </c>
      <c r="D724" s="122">
        <f t="shared" si="11"/>
        <v>-2.3026423688070365E-2</v>
      </c>
      <c r="E724" s="122">
        <f t="shared" si="11"/>
        <v>-2.482269503546097E-2</v>
      </c>
    </row>
    <row r="725" spans="1:5">
      <c r="A725" s="121">
        <v>44622</v>
      </c>
      <c r="B725" s="120">
        <v>2096.5300000000002</v>
      </c>
      <c r="C725" s="120">
        <v>55</v>
      </c>
      <c r="D725" s="122">
        <f t="shared" si="11"/>
        <v>5.5637359527659748E-3</v>
      </c>
      <c r="E725" s="122">
        <f t="shared" si="11"/>
        <v>0</v>
      </c>
    </row>
    <row r="726" spans="1:5">
      <c r="A726" s="121">
        <v>44623</v>
      </c>
      <c r="B726" s="120">
        <v>2048.5100000000002</v>
      </c>
      <c r="C726" s="120">
        <v>51.4</v>
      </c>
      <c r="D726" s="122">
        <f t="shared" si="11"/>
        <v>-2.290451364874339E-2</v>
      </c>
      <c r="E726" s="122">
        <f t="shared" si="11"/>
        <v>-6.5454545454545474E-2</v>
      </c>
    </row>
    <row r="727" spans="1:5">
      <c r="A727" s="121">
        <v>44624</v>
      </c>
      <c r="B727" s="120">
        <v>1985.54</v>
      </c>
      <c r="C727" s="120">
        <v>49.9</v>
      </c>
      <c r="D727" s="122">
        <f t="shared" si="11"/>
        <v>-3.073941547759115E-2</v>
      </c>
      <c r="E727" s="122">
        <f t="shared" si="11"/>
        <v>-2.9182879377431907E-2</v>
      </c>
    </row>
    <row r="728" spans="1:5">
      <c r="A728" s="121">
        <v>44627</v>
      </c>
      <c r="B728" s="120">
        <v>1980.35</v>
      </c>
      <c r="C728" s="120">
        <v>49.35</v>
      </c>
      <c r="D728" s="122">
        <f t="shared" si="11"/>
        <v>-2.6138984860541994E-3</v>
      </c>
      <c r="E728" s="122">
        <f t="shared" si="11"/>
        <v>-1.1022044088176296E-2</v>
      </c>
    </row>
    <row r="729" spans="1:5">
      <c r="A729" s="121">
        <v>44628</v>
      </c>
      <c r="B729" s="120">
        <v>1972.04</v>
      </c>
      <c r="C729" s="120">
        <v>49.2</v>
      </c>
      <c r="D729" s="122">
        <f t="shared" si="11"/>
        <v>-4.196227939505616E-3</v>
      </c>
      <c r="E729" s="122">
        <f t="shared" si="11"/>
        <v>-3.0395136778115211E-3</v>
      </c>
    </row>
    <row r="730" spans="1:5">
      <c r="A730" s="121">
        <v>44629</v>
      </c>
      <c r="B730" s="120">
        <v>2041.62</v>
      </c>
      <c r="C730" s="120">
        <v>51.1</v>
      </c>
      <c r="D730" s="122">
        <f t="shared" si="11"/>
        <v>3.528325997444267E-2</v>
      </c>
      <c r="E730" s="122">
        <f t="shared" si="11"/>
        <v>3.8617886178861756E-2</v>
      </c>
    </row>
    <row r="731" spans="1:5">
      <c r="A731" s="121">
        <v>44630</v>
      </c>
      <c r="B731" s="120">
        <v>2038.92</v>
      </c>
      <c r="C731" s="120">
        <v>51.3</v>
      </c>
      <c r="D731" s="122">
        <f t="shared" si="11"/>
        <v>-1.3224792076879234E-3</v>
      </c>
      <c r="E731" s="122">
        <f t="shared" si="11"/>
        <v>3.9138943248531455E-3</v>
      </c>
    </row>
    <row r="732" spans="1:5">
      <c r="A732" s="121">
        <v>44631</v>
      </c>
      <c r="B732" s="120">
        <v>2070.8000000000002</v>
      </c>
      <c r="C732" s="120">
        <v>51.7</v>
      </c>
      <c r="D732" s="122">
        <f t="shared" si="11"/>
        <v>1.5635728719125865E-2</v>
      </c>
      <c r="E732" s="122">
        <f t="shared" si="11"/>
        <v>7.7972709551658035E-3</v>
      </c>
    </row>
    <row r="733" spans="1:5">
      <c r="A733" s="121">
        <v>44634</v>
      </c>
      <c r="B733" s="120">
        <v>2096.44</v>
      </c>
      <c r="C733" s="120">
        <v>52.8</v>
      </c>
      <c r="D733" s="122">
        <f t="shared" si="11"/>
        <v>1.2381688236430302E-2</v>
      </c>
      <c r="E733" s="122">
        <f t="shared" si="11"/>
        <v>2.127659574468074E-2</v>
      </c>
    </row>
    <row r="734" spans="1:5">
      <c r="A734" s="121">
        <v>44635</v>
      </c>
      <c r="B734" s="120">
        <v>2085.08</v>
      </c>
      <c r="C734" s="120">
        <v>50.6</v>
      </c>
      <c r="D734" s="122">
        <f t="shared" si="11"/>
        <v>-5.4187098128256122E-3</v>
      </c>
      <c r="E734" s="122">
        <f t="shared" si="11"/>
        <v>-4.1666666666666588E-2</v>
      </c>
    </row>
    <row r="735" spans="1:5">
      <c r="A735" s="121">
        <v>44636</v>
      </c>
      <c r="B735" s="120">
        <v>2167.15</v>
      </c>
      <c r="C735" s="120">
        <v>52.2</v>
      </c>
      <c r="D735" s="122">
        <f t="shared" si="11"/>
        <v>3.936060007289896E-2</v>
      </c>
      <c r="E735" s="122">
        <f t="shared" si="11"/>
        <v>3.162055335968382E-2</v>
      </c>
    </row>
    <row r="736" spans="1:5">
      <c r="A736" s="121">
        <v>44637</v>
      </c>
      <c r="B736" s="120">
        <v>2159</v>
      </c>
      <c r="C736" s="120">
        <v>53.9</v>
      </c>
      <c r="D736" s="122">
        <f t="shared" si="11"/>
        <v>-3.7606995362573382E-3</v>
      </c>
      <c r="E736" s="122">
        <f t="shared" si="11"/>
        <v>3.2567049808429033E-2</v>
      </c>
    </row>
    <row r="737" spans="1:5">
      <c r="A737" s="121">
        <v>44638</v>
      </c>
      <c r="B737" s="120">
        <v>2178.83</v>
      </c>
      <c r="C737" s="120">
        <v>53.3</v>
      </c>
      <c r="D737" s="122">
        <f t="shared" si="11"/>
        <v>9.1848077813802345E-3</v>
      </c>
      <c r="E737" s="122">
        <f t="shared" si="11"/>
        <v>-1.1131725417439731E-2</v>
      </c>
    </row>
    <row r="738" spans="1:5">
      <c r="A738" s="121">
        <v>44641</v>
      </c>
      <c r="B738" s="120">
        <v>2181.0500000000002</v>
      </c>
      <c r="C738" s="120">
        <v>53</v>
      </c>
      <c r="D738" s="122">
        <f t="shared" si="11"/>
        <v>1.0188954622436146E-3</v>
      </c>
      <c r="E738" s="122">
        <f t="shared" si="11"/>
        <v>-5.6285178236397219E-3</v>
      </c>
    </row>
    <row r="739" spans="1:5">
      <c r="A739" s="121">
        <v>44642</v>
      </c>
      <c r="B739" s="120">
        <v>2182.7800000000002</v>
      </c>
      <c r="C739" s="120">
        <v>52.7</v>
      </c>
      <c r="D739" s="122">
        <f t="shared" si="11"/>
        <v>7.9319593773641967E-4</v>
      </c>
      <c r="E739" s="122">
        <f t="shared" si="11"/>
        <v>-5.6603773584905127E-3</v>
      </c>
    </row>
    <row r="740" spans="1:5">
      <c r="A740" s="121">
        <v>44643</v>
      </c>
      <c r="B740" s="120">
        <v>2155.64</v>
      </c>
      <c r="C740" s="120">
        <v>51.6</v>
      </c>
      <c r="D740" s="122">
        <f t="shared" si="11"/>
        <v>-1.243368548364944E-2</v>
      </c>
      <c r="E740" s="122">
        <f t="shared" si="11"/>
        <v>-2.087286527514234E-2</v>
      </c>
    </row>
    <row r="741" spans="1:5">
      <c r="A741" s="121">
        <v>44644</v>
      </c>
      <c r="B741" s="120">
        <v>2134.16</v>
      </c>
      <c r="C741" s="120">
        <v>50.4</v>
      </c>
      <c r="D741" s="122">
        <f t="shared" si="11"/>
        <v>-9.9645580894769156E-3</v>
      </c>
      <c r="E741" s="122">
        <f t="shared" si="11"/>
        <v>-2.3255813953488427E-2</v>
      </c>
    </row>
    <row r="742" spans="1:5">
      <c r="A742" s="121">
        <v>44645</v>
      </c>
      <c r="B742" s="120">
        <v>2106.52</v>
      </c>
      <c r="C742" s="120">
        <v>49.6</v>
      </c>
      <c r="D742" s="122">
        <f t="shared" si="11"/>
        <v>-1.2951231397833281E-2</v>
      </c>
      <c r="E742" s="122">
        <f t="shared" si="11"/>
        <v>-1.5873015873015817E-2</v>
      </c>
    </row>
    <row r="743" spans="1:5">
      <c r="A743" s="121">
        <v>44648</v>
      </c>
      <c r="B743" s="120">
        <v>2124.9299999999998</v>
      </c>
      <c r="C743" s="120">
        <v>51.2</v>
      </c>
      <c r="D743" s="122">
        <f t="shared" si="11"/>
        <v>8.7395324990979691E-3</v>
      </c>
      <c r="E743" s="122">
        <f t="shared" si="11"/>
        <v>3.2258064516129059E-2</v>
      </c>
    </row>
    <row r="744" spans="1:5">
      <c r="A744" s="121">
        <v>44649</v>
      </c>
      <c r="B744" s="120">
        <v>2154.38</v>
      </c>
      <c r="C744" s="120">
        <v>52.5</v>
      </c>
      <c r="D744" s="122">
        <f t="shared" si="11"/>
        <v>1.3859280070402449E-2</v>
      </c>
      <c r="E744" s="122">
        <f t="shared" si="11"/>
        <v>2.5390624999999944E-2</v>
      </c>
    </row>
    <row r="745" spans="1:5">
      <c r="A745" s="121">
        <v>44650</v>
      </c>
      <c r="B745" s="120">
        <v>2130.3000000000002</v>
      </c>
      <c r="C745" s="120">
        <v>51.5</v>
      </c>
      <c r="D745" s="122">
        <f t="shared" si="11"/>
        <v>-1.1177229643795396E-2</v>
      </c>
      <c r="E745" s="122">
        <f t="shared" si="11"/>
        <v>-1.9047619047619049E-2</v>
      </c>
    </row>
    <row r="746" spans="1:5">
      <c r="A746" s="121">
        <v>44651</v>
      </c>
      <c r="B746" s="120">
        <v>2095.17</v>
      </c>
      <c r="C746" s="120">
        <v>50.3</v>
      </c>
      <c r="D746" s="122">
        <f t="shared" si="11"/>
        <v>-1.6490635121813878E-2</v>
      </c>
      <c r="E746" s="122">
        <f t="shared" si="11"/>
        <v>-2.3300970873786464E-2</v>
      </c>
    </row>
    <row r="747" spans="1:5">
      <c r="A747" s="121">
        <v>44652</v>
      </c>
      <c r="B747" s="120">
        <v>2119.62</v>
      </c>
      <c r="C747" s="120">
        <v>51</v>
      </c>
      <c r="D747" s="122">
        <f t="shared" si="11"/>
        <v>1.1669697446985122E-2</v>
      </c>
      <c r="E747" s="122">
        <f t="shared" si="11"/>
        <v>1.3916500994035843E-2</v>
      </c>
    </row>
    <row r="748" spans="1:5">
      <c r="A748" s="121">
        <v>44655</v>
      </c>
      <c r="B748" s="120">
        <v>2136.44</v>
      </c>
      <c r="C748" s="120">
        <v>50.8</v>
      </c>
      <c r="D748" s="122">
        <f t="shared" si="11"/>
        <v>7.9353846444174727E-3</v>
      </c>
      <c r="E748" s="122">
        <f t="shared" si="11"/>
        <v>-3.9215686274510358E-3</v>
      </c>
    </row>
    <row r="749" spans="1:5">
      <c r="A749" s="121">
        <v>44656</v>
      </c>
      <c r="B749" s="120">
        <v>2132.52</v>
      </c>
      <c r="C749" s="120">
        <v>49.4</v>
      </c>
      <c r="D749" s="122">
        <f t="shared" si="11"/>
        <v>-1.8348280316789016E-3</v>
      </c>
      <c r="E749" s="122">
        <f t="shared" si="11"/>
        <v>-2.7559055118110208E-2</v>
      </c>
    </row>
    <row r="750" spans="1:5">
      <c r="A750" s="121">
        <v>44657</v>
      </c>
      <c r="B750" s="120">
        <v>2101.21</v>
      </c>
      <c r="C750" s="120">
        <v>48.7</v>
      </c>
      <c r="D750" s="122">
        <f t="shared" si="11"/>
        <v>-1.4682160073528006E-2</v>
      </c>
      <c r="E750" s="122">
        <f t="shared" si="11"/>
        <v>-1.4170040485829873E-2</v>
      </c>
    </row>
    <row r="751" spans="1:5">
      <c r="A751" s="121">
        <v>44658</v>
      </c>
      <c r="B751" s="120">
        <v>2108.04</v>
      </c>
      <c r="C751" s="120">
        <v>48</v>
      </c>
      <c r="D751" s="122">
        <f t="shared" si="11"/>
        <v>3.2505080406051404E-3</v>
      </c>
      <c r="E751" s="122">
        <f t="shared" si="11"/>
        <v>-1.4373716632443589E-2</v>
      </c>
    </row>
    <row r="752" spans="1:5">
      <c r="A752" s="121">
        <v>44659</v>
      </c>
      <c r="B752" s="120">
        <v>2131.86</v>
      </c>
      <c r="C752" s="120">
        <v>48</v>
      </c>
      <c r="D752" s="122">
        <f t="shared" si="11"/>
        <v>1.1299595833096225E-2</v>
      </c>
      <c r="E752" s="122">
        <f t="shared" si="11"/>
        <v>0</v>
      </c>
    </row>
    <row r="753" spans="1:5">
      <c r="A753" s="121">
        <v>44662</v>
      </c>
      <c r="B753" s="120">
        <v>2097.71</v>
      </c>
      <c r="C753" s="120">
        <v>47.65</v>
      </c>
      <c r="D753" s="122">
        <f t="shared" si="11"/>
        <v>-1.6018875535917035E-2</v>
      </c>
      <c r="E753" s="122">
        <f t="shared" si="11"/>
        <v>-7.2916666666666963E-3</v>
      </c>
    </row>
    <row r="754" spans="1:5">
      <c r="A754" s="121">
        <v>44663</v>
      </c>
      <c r="B754" s="128">
        <v>2102.1999999999998</v>
      </c>
      <c r="C754" s="120">
        <v>47.4</v>
      </c>
      <c r="D754" s="122">
        <f t="shared" si="11"/>
        <v>2.1404293253117837E-3</v>
      </c>
      <c r="E754" s="122">
        <f t="shared" si="11"/>
        <v>-5.2465897166841559E-3</v>
      </c>
    </row>
    <row r="755" spans="1:5">
      <c r="D755" s="122"/>
      <c r="E755" s="12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  <outlinePr summaryBelow="0" summaryRight="0"/>
  </sheetPr>
  <dimension ref="A1:L1000"/>
  <sheetViews>
    <sheetView workbookViewId="0">
      <selection activeCell="D19" sqref="D19"/>
    </sheetView>
  </sheetViews>
  <sheetFormatPr baseColWidth="10" defaultColWidth="12.54296875" defaultRowHeight="15" customHeight="1"/>
  <cols>
    <col min="1" max="6" width="12.54296875" customWidth="1"/>
  </cols>
  <sheetData>
    <row r="1" spans="1:12" ht="15.75" customHeight="1">
      <c r="A1" s="54" t="s">
        <v>101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5.75" customHeight="1">
      <c r="A2" s="56" t="s">
        <v>102</v>
      </c>
      <c r="B2" s="57" t="s">
        <v>103</v>
      </c>
      <c r="C2" s="57" t="s">
        <v>104</v>
      </c>
      <c r="D2" s="57" t="s">
        <v>105</v>
      </c>
      <c r="E2" s="57" t="s">
        <v>106</v>
      </c>
      <c r="F2" s="57" t="s">
        <v>107</v>
      </c>
      <c r="G2" s="57" t="s">
        <v>108</v>
      </c>
      <c r="H2" s="57" t="s">
        <v>109</v>
      </c>
      <c r="I2" s="57" t="s">
        <v>110</v>
      </c>
      <c r="J2" s="57" t="s">
        <v>111</v>
      </c>
      <c r="K2" s="57" t="s">
        <v>112</v>
      </c>
      <c r="L2" s="58"/>
    </row>
    <row r="3" spans="1:12" ht="15.75" customHeight="1">
      <c r="A3" s="59">
        <v>44560</v>
      </c>
      <c r="B3" s="57">
        <v>60.7</v>
      </c>
      <c r="C3" s="57">
        <v>61</v>
      </c>
      <c r="D3" s="57">
        <v>60.2</v>
      </c>
      <c r="E3" s="57">
        <v>61.4</v>
      </c>
      <c r="F3" s="57">
        <v>60.2</v>
      </c>
      <c r="G3" s="57">
        <v>60.9</v>
      </c>
      <c r="H3" s="57">
        <v>60.933999999999997</v>
      </c>
      <c r="I3" s="57">
        <v>22499</v>
      </c>
      <c r="J3" s="57">
        <v>1370947</v>
      </c>
      <c r="K3" s="57">
        <v>183</v>
      </c>
      <c r="L3" s="58"/>
    </row>
    <row r="4" spans="1:12" ht="15.75" customHeight="1">
      <c r="A4" s="59">
        <v>44559</v>
      </c>
      <c r="B4" s="57">
        <v>59.9</v>
      </c>
      <c r="C4" s="57">
        <v>60.3</v>
      </c>
      <c r="D4" s="57">
        <v>59.8</v>
      </c>
      <c r="E4" s="57">
        <v>60.6</v>
      </c>
      <c r="F4" s="57">
        <v>59.7</v>
      </c>
      <c r="G4" s="57">
        <v>60.3</v>
      </c>
      <c r="H4" s="57">
        <v>60.185000000000002</v>
      </c>
      <c r="I4" s="57">
        <v>31905</v>
      </c>
      <c r="J4" s="57">
        <v>1920192.6</v>
      </c>
      <c r="K4" s="57">
        <v>215</v>
      </c>
      <c r="L4" s="58"/>
    </row>
    <row r="5" spans="1:12" ht="15.75" customHeight="1">
      <c r="A5" s="59">
        <v>44558</v>
      </c>
      <c r="B5" s="57">
        <v>60.4</v>
      </c>
      <c r="C5" s="57">
        <v>60.5</v>
      </c>
      <c r="D5" s="57">
        <v>59.7</v>
      </c>
      <c r="E5" s="57">
        <v>61.1</v>
      </c>
      <c r="F5" s="57">
        <v>59.1</v>
      </c>
      <c r="G5" s="57">
        <v>60.5</v>
      </c>
      <c r="H5" s="57">
        <v>60.250999999999998</v>
      </c>
      <c r="I5" s="57">
        <v>44967</v>
      </c>
      <c r="J5" s="57">
        <v>2709311.8</v>
      </c>
      <c r="K5" s="57">
        <v>270</v>
      </c>
      <c r="L5" s="58"/>
    </row>
    <row r="6" spans="1:12" ht="15.75" customHeight="1">
      <c r="A6" s="59">
        <v>44557</v>
      </c>
      <c r="B6" s="57">
        <v>59.4</v>
      </c>
      <c r="C6" s="57">
        <v>59.9</v>
      </c>
      <c r="D6" s="57">
        <v>59.1</v>
      </c>
      <c r="E6" s="57">
        <v>61</v>
      </c>
      <c r="F6" s="57">
        <v>58.8</v>
      </c>
      <c r="G6" s="57">
        <v>59.7</v>
      </c>
      <c r="H6" s="57">
        <v>60.225000000000001</v>
      </c>
      <c r="I6" s="57">
        <v>59006</v>
      </c>
      <c r="J6" s="57">
        <v>3553608.7</v>
      </c>
      <c r="K6" s="57">
        <v>277</v>
      </c>
      <c r="L6" s="58"/>
    </row>
    <row r="7" spans="1:12" ht="15.75" customHeight="1">
      <c r="A7" s="59">
        <v>44553</v>
      </c>
      <c r="B7" s="57">
        <v>59.5</v>
      </c>
      <c r="C7" s="57">
        <v>59.9</v>
      </c>
      <c r="D7" s="57">
        <v>59.2</v>
      </c>
      <c r="E7" s="57">
        <v>60.2</v>
      </c>
      <c r="F7" s="57">
        <v>58.6</v>
      </c>
      <c r="G7" s="57">
        <v>59.9</v>
      </c>
      <c r="H7" s="57">
        <v>59.786999999999999</v>
      </c>
      <c r="I7" s="57">
        <v>18349</v>
      </c>
      <c r="J7" s="57">
        <v>1097041.7</v>
      </c>
      <c r="K7" s="57">
        <v>145</v>
      </c>
      <c r="L7" s="58"/>
    </row>
    <row r="8" spans="1:12" ht="15.75" customHeight="1">
      <c r="A8" s="59">
        <v>44552</v>
      </c>
      <c r="B8" s="57">
        <v>59.2</v>
      </c>
      <c r="C8" s="57">
        <v>59.6</v>
      </c>
      <c r="D8" s="57">
        <v>58.4</v>
      </c>
      <c r="E8" s="57">
        <v>59.8</v>
      </c>
      <c r="F8" s="57">
        <v>58.4</v>
      </c>
      <c r="G8" s="57">
        <v>59.3</v>
      </c>
      <c r="H8" s="57">
        <v>59.244</v>
      </c>
      <c r="I8" s="57">
        <v>18087</v>
      </c>
      <c r="J8" s="57">
        <v>1071554.3</v>
      </c>
      <c r="K8" s="57">
        <v>209</v>
      </c>
      <c r="L8" s="58"/>
    </row>
    <row r="9" spans="1:12" ht="15.75" customHeight="1">
      <c r="A9" s="59">
        <v>44551</v>
      </c>
      <c r="B9" s="57">
        <v>58.3</v>
      </c>
      <c r="C9" s="57">
        <v>58.5</v>
      </c>
      <c r="D9" s="57">
        <v>57.9</v>
      </c>
      <c r="E9" s="57">
        <v>58.7</v>
      </c>
      <c r="F9" s="57">
        <v>57.9</v>
      </c>
      <c r="G9" s="57">
        <v>58.3</v>
      </c>
      <c r="H9" s="57">
        <v>58.363</v>
      </c>
      <c r="I9" s="57">
        <v>16187</v>
      </c>
      <c r="J9" s="57">
        <v>944714.8</v>
      </c>
      <c r="K9" s="57">
        <v>186</v>
      </c>
      <c r="L9" s="58"/>
    </row>
    <row r="10" spans="1:12" ht="15.75" customHeight="1">
      <c r="A10" s="59">
        <v>44550</v>
      </c>
      <c r="B10" s="57">
        <v>57.6</v>
      </c>
      <c r="C10" s="57">
        <v>57.9</v>
      </c>
      <c r="D10" s="57">
        <v>58.2</v>
      </c>
      <c r="E10" s="57">
        <v>58.6</v>
      </c>
      <c r="F10" s="57">
        <v>57.2</v>
      </c>
      <c r="G10" s="57">
        <v>57.6</v>
      </c>
      <c r="H10" s="57">
        <v>57.951999999999998</v>
      </c>
      <c r="I10" s="57">
        <v>34327</v>
      </c>
      <c r="J10" s="57">
        <v>1989311</v>
      </c>
      <c r="K10" s="57">
        <v>308</v>
      </c>
      <c r="L10" s="58"/>
    </row>
    <row r="11" spans="1:12" ht="15.75" customHeight="1">
      <c r="A11" s="59">
        <v>44547</v>
      </c>
      <c r="B11" s="57">
        <v>58.7</v>
      </c>
      <c r="C11" s="57">
        <v>58.9</v>
      </c>
      <c r="D11" s="57">
        <v>59.1</v>
      </c>
      <c r="E11" s="57">
        <v>59.4</v>
      </c>
      <c r="F11" s="57">
        <v>57.7</v>
      </c>
      <c r="G11" s="57">
        <v>58.4</v>
      </c>
      <c r="H11" s="57">
        <v>58.673000000000002</v>
      </c>
      <c r="I11" s="57">
        <v>77931</v>
      </c>
      <c r="J11" s="57">
        <v>4572434.4000000004</v>
      </c>
      <c r="K11" s="57">
        <v>422</v>
      </c>
      <c r="L11" s="58"/>
    </row>
    <row r="12" spans="1:12" ht="15.75" customHeight="1">
      <c r="A12" s="59">
        <v>44546</v>
      </c>
      <c r="B12" s="57">
        <v>58.3</v>
      </c>
      <c r="C12" s="57">
        <v>58.5</v>
      </c>
      <c r="D12" s="57">
        <v>58.5</v>
      </c>
      <c r="E12" s="57">
        <v>60.5</v>
      </c>
      <c r="F12" s="57">
        <v>58.2</v>
      </c>
      <c r="G12" s="57">
        <v>58.3</v>
      </c>
      <c r="H12" s="57">
        <v>58.963000000000001</v>
      </c>
      <c r="I12" s="57">
        <v>23358</v>
      </c>
      <c r="J12" s="57">
        <v>1377256.8</v>
      </c>
      <c r="K12" s="57">
        <v>243</v>
      </c>
      <c r="L12" s="58"/>
    </row>
    <row r="13" spans="1:12" ht="15.75" customHeight="1">
      <c r="A13" s="59">
        <v>44545</v>
      </c>
      <c r="B13" s="57">
        <v>58.4</v>
      </c>
      <c r="C13" s="57">
        <v>58.8</v>
      </c>
      <c r="D13" s="57">
        <v>59.2</v>
      </c>
      <c r="E13" s="57">
        <v>60</v>
      </c>
      <c r="F13" s="57">
        <v>58.3</v>
      </c>
      <c r="G13" s="57">
        <v>58.4</v>
      </c>
      <c r="H13" s="57">
        <v>59.347000000000001</v>
      </c>
      <c r="I13" s="57">
        <v>63918</v>
      </c>
      <c r="J13" s="57">
        <v>3793379.2</v>
      </c>
      <c r="K13" s="57">
        <v>384</v>
      </c>
      <c r="L13" s="58"/>
    </row>
    <row r="14" spans="1:12" ht="15.75" customHeight="1">
      <c r="A14" s="59">
        <v>44544</v>
      </c>
      <c r="B14" s="57">
        <v>59.2</v>
      </c>
      <c r="C14" s="57">
        <v>59.6</v>
      </c>
      <c r="D14" s="57">
        <v>60.3</v>
      </c>
      <c r="E14" s="57">
        <v>61</v>
      </c>
      <c r="F14" s="57">
        <v>59.2</v>
      </c>
      <c r="G14" s="57">
        <v>59.2</v>
      </c>
      <c r="H14" s="57">
        <v>60.15</v>
      </c>
      <c r="I14" s="57">
        <v>102523</v>
      </c>
      <c r="J14" s="57">
        <v>6167362.5999999996</v>
      </c>
      <c r="K14" s="57">
        <v>795</v>
      </c>
      <c r="L14" s="58"/>
    </row>
    <row r="15" spans="1:12" ht="15.75" customHeight="1">
      <c r="A15" s="59">
        <v>44543</v>
      </c>
      <c r="B15" s="57">
        <v>61</v>
      </c>
      <c r="C15" s="57">
        <v>61.1</v>
      </c>
      <c r="D15" s="57">
        <v>63.6</v>
      </c>
      <c r="E15" s="57">
        <v>63.6</v>
      </c>
      <c r="F15" s="57">
        <v>60.8</v>
      </c>
      <c r="G15" s="57">
        <v>60.8</v>
      </c>
      <c r="H15" s="57">
        <v>61.756</v>
      </c>
      <c r="I15" s="57">
        <v>61905</v>
      </c>
      <c r="J15" s="57">
        <v>3822992.6</v>
      </c>
      <c r="K15" s="57">
        <v>365</v>
      </c>
      <c r="L15" s="58"/>
    </row>
    <row r="16" spans="1:12" ht="15.75" customHeight="1">
      <c r="A16" s="59">
        <v>44540</v>
      </c>
      <c r="B16" s="57">
        <v>62.6</v>
      </c>
      <c r="C16" s="57">
        <v>62.9</v>
      </c>
      <c r="D16" s="57">
        <v>65.400000000000006</v>
      </c>
      <c r="E16" s="57">
        <v>65.400000000000006</v>
      </c>
      <c r="F16" s="57">
        <v>62.4</v>
      </c>
      <c r="G16" s="57">
        <v>62.4</v>
      </c>
      <c r="H16" s="57">
        <v>63.24</v>
      </c>
      <c r="I16" s="57">
        <v>50398</v>
      </c>
      <c r="J16" s="57">
        <v>3186490.45</v>
      </c>
      <c r="K16" s="57">
        <v>324</v>
      </c>
      <c r="L16" s="58"/>
    </row>
    <row r="17" spans="1:12" ht="15.75" customHeight="1">
      <c r="A17" s="59">
        <v>44539</v>
      </c>
      <c r="B17" s="57">
        <v>62.6</v>
      </c>
      <c r="C17" s="57">
        <v>62.9</v>
      </c>
      <c r="D17" s="57">
        <v>65.3</v>
      </c>
      <c r="E17" s="57">
        <v>65.3</v>
      </c>
      <c r="F17" s="57">
        <v>62.6</v>
      </c>
      <c r="G17" s="57">
        <v>62.6</v>
      </c>
      <c r="H17" s="57">
        <v>63.411999999999999</v>
      </c>
      <c r="I17" s="57">
        <v>48002</v>
      </c>
      <c r="J17" s="57">
        <v>3043776.1</v>
      </c>
      <c r="K17" s="57">
        <v>329</v>
      </c>
      <c r="L17" s="58"/>
    </row>
    <row r="18" spans="1:12" ht="15.75" customHeight="1">
      <c r="A18" s="59">
        <v>44538</v>
      </c>
      <c r="B18" s="57">
        <v>65.3</v>
      </c>
      <c r="C18" s="57">
        <v>65.400000000000006</v>
      </c>
      <c r="D18" s="57">
        <v>64.7</v>
      </c>
      <c r="E18" s="57">
        <v>65.7</v>
      </c>
      <c r="F18" s="57">
        <v>63.9</v>
      </c>
      <c r="G18" s="57">
        <v>65.3</v>
      </c>
      <c r="H18" s="57">
        <v>65.061000000000007</v>
      </c>
      <c r="I18" s="57">
        <v>74915</v>
      </c>
      <c r="J18" s="57">
        <v>4874105.5999999996</v>
      </c>
      <c r="K18" s="57">
        <v>441</v>
      </c>
      <c r="L18" s="58"/>
    </row>
    <row r="19" spans="1:12" ht="15.75" customHeight="1">
      <c r="A19" s="59">
        <v>44537</v>
      </c>
      <c r="B19" s="57">
        <v>64.099999999999994</v>
      </c>
      <c r="C19" s="57">
        <v>64.599999999999994</v>
      </c>
      <c r="D19" s="57">
        <v>63.9</v>
      </c>
      <c r="E19" s="57">
        <v>65</v>
      </c>
      <c r="F19" s="57">
        <v>63.3</v>
      </c>
      <c r="G19" s="57">
        <v>64.5</v>
      </c>
      <c r="H19" s="57">
        <v>63.933999999999997</v>
      </c>
      <c r="I19" s="57">
        <v>222438</v>
      </c>
      <c r="J19" s="57">
        <v>14221302.4</v>
      </c>
      <c r="K19" s="57">
        <v>457</v>
      </c>
      <c r="L19" s="58"/>
    </row>
    <row r="20" spans="1:12" ht="15.75" customHeight="1">
      <c r="A20" s="59">
        <v>44536</v>
      </c>
      <c r="B20" s="57">
        <v>62.7</v>
      </c>
      <c r="C20" s="57">
        <v>62.9</v>
      </c>
      <c r="D20" s="57">
        <v>63</v>
      </c>
      <c r="E20" s="57">
        <v>63.1</v>
      </c>
      <c r="F20" s="57">
        <v>61.5</v>
      </c>
      <c r="G20" s="57">
        <v>62.8</v>
      </c>
      <c r="H20" s="57">
        <v>62.308999999999997</v>
      </c>
      <c r="I20" s="57">
        <v>71390</v>
      </c>
      <c r="J20" s="57">
        <v>4448264.9000000004</v>
      </c>
      <c r="K20" s="57">
        <v>441</v>
      </c>
      <c r="L20" s="58"/>
    </row>
    <row r="21" spans="1:12" ht="15.75" customHeight="1">
      <c r="A21" s="59">
        <v>44533</v>
      </c>
      <c r="B21" s="57">
        <v>61.8</v>
      </c>
      <c r="C21" s="57">
        <v>62.1</v>
      </c>
      <c r="D21" s="57">
        <v>62.8</v>
      </c>
      <c r="E21" s="57">
        <v>63.7</v>
      </c>
      <c r="F21" s="57">
        <v>61.7</v>
      </c>
      <c r="G21" s="57">
        <v>61.7</v>
      </c>
      <c r="H21" s="57">
        <v>62.616999999999997</v>
      </c>
      <c r="I21" s="57">
        <v>35977</v>
      </c>
      <c r="J21" s="57">
        <v>2252771.6</v>
      </c>
      <c r="K21" s="57">
        <v>240</v>
      </c>
      <c r="L21" s="58"/>
    </row>
    <row r="22" spans="1:12" ht="15.75" customHeight="1">
      <c r="A22" s="59">
        <v>44532</v>
      </c>
      <c r="B22" s="57">
        <v>62.8</v>
      </c>
      <c r="C22" s="57">
        <v>63.2</v>
      </c>
      <c r="D22" s="57">
        <v>64.8</v>
      </c>
      <c r="E22" s="57">
        <v>64.900000000000006</v>
      </c>
      <c r="F22" s="57">
        <v>62.5</v>
      </c>
      <c r="G22" s="57">
        <v>62.8</v>
      </c>
      <c r="H22" s="57">
        <v>63.069000000000003</v>
      </c>
      <c r="I22" s="57">
        <v>122802</v>
      </c>
      <c r="J22" s="57">
        <v>7744955.4000000004</v>
      </c>
      <c r="K22" s="57">
        <v>724</v>
      </c>
      <c r="L22" s="58"/>
    </row>
    <row r="23" spans="1:12" ht="15.75" customHeight="1">
      <c r="A23" s="59">
        <v>44531</v>
      </c>
      <c r="B23" s="57">
        <v>64.2</v>
      </c>
      <c r="C23" s="57">
        <v>64.599999999999994</v>
      </c>
      <c r="D23" s="57">
        <v>63.9</v>
      </c>
      <c r="E23" s="57">
        <v>65.7</v>
      </c>
      <c r="F23" s="57">
        <v>62.9</v>
      </c>
      <c r="G23" s="57">
        <v>64.5</v>
      </c>
      <c r="H23" s="57">
        <v>64.177000000000007</v>
      </c>
      <c r="I23" s="57">
        <v>67006</v>
      </c>
      <c r="J23" s="57">
        <v>4300250</v>
      </c>
      <c r="K23" s="57">
        <v>414</v>
      </c>
      <c r="L23" s="58"/>
    </row>
    <row r="24" spans="1:12" ht="15.75" customHeight="1"/>
    <row r="25" spans="1:12" ht="15.75" customHeight="1"/>
    <row r="26" spans="1:12" ht="15.75" customHeight="1"/>
    <row r="27" spans="1:12" ht="15.75" customHeight="1"/>
    <row r="28" spans="1:12" ht="15.75" customHeight="1"/>
    <row r="29" spans="1:12" ht="15.75" customHeight="1"/>
    <row r="30" spans="1:12" ht="15.75" customHeight="1"/>
    <row r="31" spans="1:12" ht="15.75" customHeight="1"/>
    <row r="32" spans="1:1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C63A7F62C51E45832604D654F4D5F9" ma:contentTypeVersion="14" ma:contentTypeDescription="Create a new document." ma:contentTypeScope="" ma:versionID="69de1a618b6888528b149bb6d9170c46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29e71785aa4c1ef5033ad9f53c1c2222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c75867-4b81-416b-ba87-cf9041e81374">
      <Terms xmlns="http://schemas.microsoft.com/office/infopath/2007/PartnerControls"/>
    </lcf76f155ced4ddcb4097134ff3c332f>
    <TaxCatchAll xmlns="8bcd404e-b814-4f6b-98b6-e29ae617f55a" xsi:nil="true"/>
  </documentManagement>
</p:properties>
</file>

<file path=customXml/itemProps1.xml><?xml version="1.0" encoding="utf-8"?>
<ds:datastoreItem xmlns:ds="http://schemas.openxmlformats.org/officeDocument/2006/customXml" ds:itemID="{534E6AF7-597A-4C30-BC4C-4A7E71D50589}"/>
</file>

<file path=customXml/itemProps2.xml><?xml version="1.0" encoding="utf-8"?>
<ds:datastoreItem xmlns:ds="http://schemas.openxmlformats.org/officeDocument/2006/customXml" ds:itemID="{7AF20C23-FDBA-4A70-B24B-4A2EB9D26282}"/>
</file>

<file path=customXml/itemProps3.xml><?xml version="1.0" encoding="utf-8"?>
<ds:datastoreItem xmlns:ds="http://schemas.openxmlformats.org/officeDocument/2006/customXml" ds:itemID="{F9D0590E-A39E-4008-877E-7DF0692354C2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Inndata</vt:lpstr>
      <vt:lpstr>Verdsettelsesmodell</vt:lpstr>
      <vt:lpstr>CapEx</vt:lpstr>
      <vt:lpstr>Sensitivitetsanalyse</vt:lpstr>
      <vt:lpstr>CF fra FAG Annual Report</vt:lpstr>
      <vt:lpstr>Regresjonsanalyse</vt:lpstr>
      <vt:lpstr>FAG - aksjekurs des2021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Katrine Henriksen Waage</dc:creator>
  <cp:lastModifiedBy>Katrine Henriksen Waage</cp:lastModifiedBy>
  <dcterms:created xsi:type="dcterms:W3CDTF">2022-05-15T08:57:07Z</dcterms:created>
  <dcterms:modified xsi:type="dcterms:W3CDTF">2022-05-26T17:23:19Z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alidateEnabled">
    <vt:bool>false</vt:bool>
  </property>
  <property fmtid="{D5CDD505-2E9C-101B-9397-08002B2CF9AE}" pid="3" name="exportEnabled">
    <vt:bool>false</vt:bool>
  </property>
  <property fmtid="{D5CDD505-2E9C-101B-9397-08002B2CF9AE}" pid="4" name="debugVisible">
    <vt:bool>false</vt:bool>
  </property>
  <property fmtid="{D5CDD505-2E9C-101B-9397-08002B2CF9AE}" pid="5" name="importEnabled">
    <vt:bool>false</vt:bool>
  </property>
  <property fmtid="{D5CDD505-2E9C-101B-9397-08002B2CF9AE}" pid="6" name="ContentTypeId">
    <vt:lpwstr>0x01010053C63A7F62C51E45832604D654F4D5F9</vt:lpwstr>
  </property>
</Properties>
</file>