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022_Library_and_Learning_Resources\2. Informasjonsressurser\Samlinger\Studentoppgaver\MSc\2019\vedlegg\2186911\"/>
    </mc:Choice>
  </mc:AlternateContent>
  <bookViews>
    <workbookView xWindow="0" yWindow="0" windowWidth="28800" windowHeight="10560"/>
  </bookViews>
  <sheets>
    <sheet name="Figur 2, 4 og 7" sheetId="1" r:id="rId1"/>
    <sheet name="Figur 8" sheetId="6" r:id="rId2"/>
    <sheet name="IASB effect analysis, s. 2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6" l="1"/>
  <c r="K32" i="6"/>
  <c r="J32" i="6"/>
  <c r="H27" i="6" s="1"/>
  <c r="H26" i="6"/>
  <c r="I49" i="6" s="1"/>
  <c r="J46" i="6" l="1"/>
  <c r="J47" i="6"/>
  <c r="I55" i="6"/>
  <c r="I57" i="6"/>
  <c r="K47" i="6"/>
  <c r="K46" i="6"/>
  <c r="I48" i="6"/>
  <c r="I56" i="6" s="1"/>
  <c r="H35" i="6"/>
  <c r="H39" i="6" s="1"/>
  <c r="I47" i="6"/>
  <c r="I51" i="6" s="1"/>
  <c r="H36" i="6"/>
  <c r="I46" i="6"/>
  <c r="J55" i="6" l="1"/>
  <c r="K55" i="6" s="1"/>
  <c r="I50" i="6"/>
  <c r="H40" i="6"/>
  <c r="I54" i="6"/>
  <c r="J48" i="6"/>
  <c r="J50" i="6" s="1"/>
  <c r="J56" i="6"/>
  <c r="I36" i="6"/>
  <c r="J57" i="6"/>
  <c r="J49" i="6"/>
  <c r="J51" i="6" s="1"/>
  <c r="K48" i="6" l="1"/>
  <c r="K50" i="6" s="1"/>
  <c r="J36" i="6"/>
  <c r="K49" i="6"/>
  <c r="K51" i="6" s="1"/>
  <c r="K57" i="6"/>
  <c r="I35" i="6"/>
  <c r="I39" i="6" s="1"/>
  <c r="J54" i="6"/>
  <c r="I41" i="6" l="1"/>
  <c r="I40" i="6"/>
  <c r="K56" i="6"/>
  <c r="K54" i="6"/>
  <c r="K35" i="6" s="1"/>
  <c r="K39" i="6" s="1"/>
  <c r="L41" i="6" s="1"/>
  <c r="J35" i="6"/>
  <c r="J39" i="6" s="1"/>
  <c r="J40" i="6" l="1"/>
  <c r="K41" i="6"/>
  <c r="K36" i="6"/>
  <c r="K40" i="6" s="1"/>
  <c r="K42" i="6" s="1"/>
  <c r="J42" i="6"/>
  <c r="I42" i="6"/>
  <c r="J41" i="6"/>
  <c r="L42" i="6" l="1"/>
  <c r="E9" i="3" l="1"/>
  <c r="E10" i="3"/>
  <c r="E11" i="3"/>
  <c r="E12" i="3"/>
  <c r="E13" i="3"/>
  <c r="E5" i="3"/>
  <c r="E6" i="3"/>
  <c r="E7" i="3"/>
  <c r="E8" i="3"/>
  <c r="E4" i="3"/>
  <c r="K8" i="1" l="1"/>
  <c r="J8" i="1"/>
  <c r="H2" i="1"/>
  <c r="H3" i="1" l="1"/>
  <c r="I29" i="1" s="1"/>
  <c r="J21" i="1" s="1"/>
  <c r="I19" i="1"/>
  <c r="I21" i="1"/>
  <c r="K19" i="1"/>
  <c r="I27" i="1" l="1"/>
  <c r="J19" i="1"/>
  <c r="J23" i="1" s="1"/>
  <c r="J29" i="1"/>
  <c r="K21" i="1" s="1"/>
  <c r="K23" i="1" s="1"/>
  <c r="I23" i="1"/>
  <c r="I20" i="1"/>
  <c r="K18" i="1"/>
  <c r="J18" i="1"/>
  <c r="I18" i="1"/>
  <c r="J27" i="1" l="1"/>
  <c r="K27" i="1" s="1"/>
  <c r="K29" i="1"/>
  <c r="I28" i="1"/>
  <c r="J20" i="1" s="1"/>
  <c r="I22" i="1"/>
  <c r="I26" i="1"/>
  <c r="I12" i="1" l="1"/>
  <c r="J22" i="1"/>
  <c r="J26" i="1"/>
  <c r="I11" i="1"/>
  <c r="J28" i="1"/>
  <c r="K20" i="1" l="1"/>
  <c r="J12" i="1"/>
  <c r="K26" i="1"/>
  <c r="K11" i="1" s="1"/>
  <c r="J11" i="1"/>
  <c r="K28" i="1"/>
  <c r="K12" i="1" s="1"/>
  <c r="K22" i="1" l="1"/>
</calcChain>
</file>

<file path=xl/sharedStrings.xml><?xml version="1.0" encoding="utf-8"?>
<sst xmlns="http://schemas.openxmlformats.org/spreadsheetml/2006/main" count="121" uniqueCount="53">
  <si>
    <t>Leietaker</t>
  </si>
  <si>
    <t>Resultat</t>
  </si>
  <si>
    <t>Utleier</t>
  </si>
  <si>
    <t>Driftskostnad</t>
  </si>
  <si>
    <t>Leieinntekt</t>
  </si>
  <si>
    <t>Balanse</t>
  </si>
  <si>
    <t>Avskrivning</t>
  </si>
  <si>
    <t>Eiendel</t>
  </si>
  <si>
    <t>31.12.20x1</t>
  </si>
  <si>
    <t>31.12.20x2</t>
  </si>
  <si>
    <t>31.12.20x3</t>
  </si>
  <si>
    <t>Rentekostnad</t>
  </si>
  <si>
    <t>Forpliktelse</t>
  </si>
  <si>
    <t>IAS 17 Operasjonell leie</t>
  </si>
  <si>
    <t>IFRS 16 Finansiell leie</t>
  </si>
  <si>
    <t>NPV 31.12.20x1 (r = 0,05):</t>
  </si>
  <si>
    <t>NPV 01.01.20x1 (r = 0,05):</t>
  </si>
  <si>
    <t>Estimerte leiebetalinger per 01.01.20x1</t>
  </si>
  <si>
    <t>Estimerte leiebetalinger per 31.12.20x1</t>
  </si>
  <si>
    <t>Avskrivning etter revurdering</t>
  </si>
  <si>
    <t>Rentekostnad etter revurdering</t>
  </si>
  <si>
    <t>Eiendel etter revurdering</t>
  </si>
  <si>
    <t>Forpliktelse etter revurdering</t>
  </si>
  <si>
    <t>Marginal lånerente</t>
  </si>
  <si>
    <t>Utvikling i KPI ila 20x1</t>
  </si>
  <si>
    <t>Sum kostnad etter revurdering</t>
  </si>
  <si>
    <t xml:space="preserve">Sum kostnad </t>
  </si>
  <si>
    <t>Avskrivninger</t>
  </si>
  <si>
    <t>Gjeld</t>
  </si>
  <si>
    <t>EK</t>
  </si>
  <si>
    <t>Inntekter</t>
  </si>
  <si>
    <t>01.01.20x1</t>
  </si>
  <si>
    <t>E</t>
  </si>
  <si>
    <t>D</t>
  </si>
  <si>
    <t>Telekommunikasjon</t>
  </si>
  <si>
    <t>Transport</t>
  </si>
  <si>
    <t>Reiseliv</t>
  </si>
  <si>
    <t>Detaljhandel</t>
  </si>
  <si>
    <t>Flybransjen</t>
  </si>
  <si>
    <t>EBITDA i USD mill.</t>
  </si>
  <si>
    <t>IAS 17</t>
  </si>
  <si>
    <t>IFRS 16</t>
  </si>
  <si>
    <t>Energi</t>
  </si>
  <si>
    <t>Media</t>
  </si>
  <si>
    <t>Distribusjon</t>
  </si>
  <si>
    <t>IT</t>
  </si>
  <si>
    <t>Helse</t>
  </si>
  <si>
    <t>Δ</t>
  </si>
  <si>
    <r>
      <t xml:space="preserve">Kilde: </t>
    </r>
    <r>
      <rPr>
        <i/>
        <sz val="10"/>
        <rFont val="Arial"/>
        <family val="2"/>
      </rPr>
      <t>IFRS 16 effect analysis</t>
    </r>
    <r>
      <rPr>
        <sz val="10"/>
        <rFont val="Arial"/>
        <family val="2"/>
      </rPr>
      <t>, s. 47, IASB, 2016</t>
    </r>
  </si>
  <si>
    <t>IAS 17 Operasjonell leie (Figur 2)</t>
  </si>
  <si>
    <t>IFRS 16 Finansiell leie (Figur 4 og Figur 7)</t>
  </si>
  <si>
    <t xml:space="preserve">Beløpene er anvendt til å beregne esimert prosentvis endring slik det er referert til på s. 28 i oppgave. </t>
  </si>
  <si>
    <t>Figur 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</si>
</sst>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\ #,##0;[Red]\-&quot;kr&quot;\ #,##0"/>
    <numFmt numFmtId="43" formatCode="_-* #,##0.00_-;\-* #,##0.00_-;_-* &quot;-&quot;??_-;_-@_-"/>
    <numFmt numFmtId="164" formatCode="_-* #,##0_-;\-* #,##0_-;_-* &quot;-&quot;??_-;_-@_-"/>
  </numFmts>
  <fonts count="18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 tint="-0.3499862666707357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theme="0" tint="-0.34998626667073579"/>
      <name val="Times New Roman"/>
      <family val="1"/>
    </font>
    <font>
      <i/>
      <u/>
      <sz val="11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u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4" fillId="0" borderId="0" xfId="0" applyFont="1"/>
    <xf numFmtId="0" fontId="8" fillId="0" borderId="0" xfId="0" applyFont="1" applyBorder="1"/>
    <xf numFmtId="164" fontId="8" fillId="0" borderId="0" xfId="1" applyNumberFormat="1" applyFont="1" applyBorder="1"/>
    <xf numFmtId="164" fontId="3" fillId="0" borderId="0" xfId="1" applyNumberFormat="1" applyFont="1"/>
    <xf numFmtId="0" fontId="8" fillId="2" borderId="0" xfId="0" applyFont="1" applyFill="1" applyBorder="1"/>
    <xf numFmtId="0" fontId="7" fillId="2" borderId="0" xfId="0" applyFont="1" applyFill="1" applyBorder="1"/>
    <xf numFmtId="0" fontId="9" fillId="0" borderId="0" xfId="0" applyFont="1" applyBorder="1"/>
    <xf numFmtId="164" fontId="9" fillId="0" borderId="0" xfId="1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164" fontId="6" fillId="0" borderId="0" xfId="1" applyNumberFormat="1" applyFont="1" applyBorder="1"/>
    <xf numFmtId="6" fontId="5" fillId="0" borderId="0" xfId="0" applyNumberFormat="1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10" fillId="0" borderId="0" xfId="0" applyFont="1" applyBorder="1"/>
    <xf numFmtId="164" fontId="10" fillId="0" borderId="0" xfId="0" applyNumberFormat="1" applyFont="1" applyBorder="1"/>
    <xf numFmtId="164" fontId="8" fillId="0" borderId="0" xfId="0" applyNumberFormat="1" applyFont="1" applyBorder="1"/>
    <xf numFmtId="0" fontId="8" fillId="0" borderId="0" xfId="0" applyFont="1"/>
    <xf numFmtId="6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2" fillId="0" borderId="0" xfId="0" applyFont="1" applyAlignment="1"/>
    <xf numFmtId="0" fontId="5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Alignment="1"/>
    <xf numFmtId="9" fontId="5" fillId="0" borderId="0" xfId="0" applyNumberFormat="1" applyFont="1" applyBorder="1" applyAlignment="1">
      <alignment horizontal="left" vertical="top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64" fontId="3" fillId="0" borderId="0" xfId="0" applyNumberFormat="1" applyFont="1"/>
    <xf numFmtId="164" fontId="9" fillId="0" borderId="0" xfId="1" applyNumberFormat="1" applyFont="1" applyBorder="1"/>
    <xf numFmtId="164" fontId="8" fillId="0" borderId="0" xfId="1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9" fontId="8" fillId="0" borderId="0" xfId="2" applyFont="1" applyBorder="1" applyAlignment="1">
      <alignment horizontal="right"/>
    </xf>
    <xf numFmtId="9" fontId="3" fillId="0" borderId="0" xfId="2" applyFont="1" applyAlignment="1">
      <alignment horizontal="right"/>
    </xf>
    <xf numFmtId="9" fontId="4" fillId="0" borderId="0" xfId="0" applyNumberFormat="1" applyFont="1"/>
    <xf numFmtId="0" fontId="12" fillId="0" borderId="0" xfId="3"/>
    <xf numFmtId="3" fontId="12" fillId="0" borderId="0" xfId="3" applyNumberFormat="1"/>
    <xf numFmtId="0" fontId="15" fillId="0" borderId="0" xfId="3" applyFont="1" applyAlignment="1">
      <alignment horizontal="right"/>
    </xf>
    <xf numFmtId="0" fontId="12" fillId="3" borderId="0" xfId="3" applyFill="1"/>
    <xf numFmtId="3" fontId="12" fillId="0" borderId="1" xfId="3" applyNumberFormat="1" applyBorder="1"/>
    <xf numFmtId="0" fontId="15" fillId="0" borderId="1" xfId="3" applyFont="1" applyBorder="1" applyAlignment="1">
      <alignment horizontal="right"/>
    </xf>
    <xf numFmtId="9" fontId="15" fillId="0" borderId="2" xfId="2" applyFont="1" applyBorder="1"/>
    <xf numFmtId="0" fontId="12" fillId="3" borderId="0" xfId="3" applyFill="1" applyAlignment="1">
      <alignment horizontal="right"/>
    </xf>
    <xf numFmtId="9" fontId="15" fillId="0" borderId="3" xfId="2" applyFont="1" applyBorder="1"/>
    <xf numFmtId="0" fontId="16" fillId="5" borderId="0" xfId="3" applyFont="1" applyFill="1" applyAlignment="1">
      <alignment horizontal="right"/>
    </xf>
    <xf numFmtId="14" fontId="3" fillId="0" borderId="0" xfId="0" applyNumberFormat="1" applyFont="1"/>
    <xf numFmtId="0" fontId="17" fillId="4" borderId="0" xfId="0" applyFont="1" applyFill="1" applyBorder="1" applyAlignment="1">
      <alignment vertical="top"/>
    </xf>
    <xf numFmtId="0" fontId="17" fillId="6" borderId="0" xfId="0" applyFont="1" applyFill="1" applyBorder="1" applyAlignment="1">
      <alignment vertical="top"/>
    </xf>
    <xf numFmtId="0" fontId="3" fillId="6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6" borderId="0" xfId="0" applyFont="1" applyFill="1" applyBorder="1" applyAlignment="1">
      <alignment vertical="top"/>
    </xf>
    <xf numFmtId="0" fontId="17" fillId="7" borderId="0" xfId="0" applyFont="1" applyFill="1" applyBorder="1" applyAlignment="1">
      <alignment vertical="top"/>
    </xf>
    <xf numFmtId="0" fontId="14" fillId="4" borderId="0" xfId="3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/>
              <a:t>Kostnader: IAS 17</a:t>
            </a:r>
          </a:p>
        </c:rich>
      </c:tx>
      <c:layout>
        <c:manualLayout>
          <c:xMode val="edge"/>
          <c:yMode val="edge"/>
          <c:x val="0.3077646527618832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0075681372116441"/>
          <c:y val="0.12243073782443861"/>
          <c:w val="0.75960353539151182"/>
          <c:h val="0.69202719451735195"/>
        </c:manualLayout>
      </c:layout>
      <c:lineChart>
        <c:grouping val="standard"/>
        <c:varyColors val="0"/>
        <c:ser>
          <c:idx val="0"/>
          <c:order val="0"/>
          <c:tx>
            <c:strRef>
              <c:f>'Figur 8'!$B$33</c:f>
              <c:strCache>
                <c:ptCount val="1"/>
                <c:pt idx="0">
                  <c:v>Driftskostnad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8'!$C$31:$E$31</c:f>
              <c:strCache>
                <c:ptCount val="3"/>
                <c:pt idx="0">
                  <c:v>31.12.20x1</c:v>
                </c:pt>
                <c:pt idx="1">
                  <c:v>31.12.20x2</c:v>
                </c:pt>
                <c:pt idx="2">
                  <c:v>31.12.20x3</c:v>
                </c:pt>
              </c:strCache>
            </c:strRef>
          </c:cat>
          <c:val>
            <c:numRef>
              <c:f>'Figur 8'!$C$33:$E$33</c:f>
              <c:numCache>
                <c:formatCode>_-* #\ ##0_-;\-* #\ ##0_-;_-* "-"??_-;_-@_-</c:formatCode>
                <c:ptCount val="3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6-4F25-B30C-30668B4E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155352"/>
        <c:axId val="557153384"/>
      </c:lineChart>
      <c:catAx>
        <c:axId val="55715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557153384"/>
        <c:crosses val="autoZero"/>
        <c:auto val="1"/>
        <c:lblAlgn val="ctr"/>
        <c:lblOffset val="100"/>
        <c:noMultiLvlLbl val="0"/>
      </c:catAx>
      <c:valAx>
        <c:axId val="557153384"/>
        <c:scaling>
          <c:orientation val="minMax"/>
          <c:max val="6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557155352"/>
        <c:crosses val="autoZero"/>
        <c:crossBetween val="between"/>
        <c:majorUnit val="10000"/>
        <c:min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3180093120551"/>
          <c:y val="0.92519867308253134"/>
          <c:w val="0.45474000276370935"/>
          <c:h val="6.0912438028579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/>
              <a:t>Kostnader: IFRS 16</a:t>
            </a:r>
          </a:p>
        </c:rich>
      </c:tx>
      <c:layout>
        <c:manualLayout>
          <c:xMode val="edge"/>
          <c:yMode val="edge"/>
          <c:x val="0.33243664103861204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5236777931812126"/>
          <c:y val="0.11317147856517933"/>
          <c:w val="0.81391575372353364"/>
          <c:h val="0.70287401574803154"/>
        </c:manualLayout>
      </c:layout>
      <c:lineChart>
        <c:grouping val="standard"/>
        <c:varyColors val="0"/>
        <c:ser>
          <c:idx val="0"/>
          <c:order val="0"/>
          <c:tx>
            <c:strRef>
              <c:f>'Figur 8'!$G$50</c:f>
              <c:strCache>
                <c:ptCount val="1"/>
                <c:pt idx="0">
                  <c:v>Sum kostnad </c:v>
                </c:pt>
              </c:strCache>
            </c:strRef>
          </c:tx>
          <c:spPr>
            <a:ln w="28575" cap="rnd">
              <a:solidFill>
                <a:schemeClr val="accent4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 8'!$I$44:$K$44</c:f>
              <c:strCache>
                <c:ptCount val="3"/>
                <c:pt idx="0">
                  <c:v>31.12.20x1</c:v>
                </c:pt>
                <c:pt idx="1">
                  <c:v>31.12.20x2</c:v>
                </c:pt>
                <c:pt idx="2">
                  <c:v>31.12.20x3</c:v>
                </c:pt>
              </c:strCache>
            </c:strRef>
          </c:cat>
          <c:val>
            <c:numRef>
              <c:f>'Figur 8'!$I$50:$K$50</c:f>
              <c:numCache>
                <c:formatCode>_-* #\ ##0_-;\-* #\ ##0_-;_-* "-"??_-;_-@_-</c:formatCode>
                <c:ptCount val="3"/>
                <c:pt idx="0">
                  <c:v>62634.704675520989</c:v>
                </c:pt>
                <c:pt idx="1">
                  <c:v>60043.191879926562</c:v>
                </c:pt>
                <c:pt idx="2">
                  <c:v>57322.103444552413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D3-425F-A5F4-5B61D06F9F67}"/>
            </c:ext>
          </c:extLst>
        </c:ser>
        <c:ser>
          <c:idx val="1"/>
          <c:order val="1"/>
          <c:tx>
            <c:strRef>
              <c:f>'Figur 8'!$G$46</c:f>
              <c:strCache>
                <c:ptCount val="1"/>
                <c:pt idx="0">
                  <c:v>Avskrivninger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 8'!$I$46:$K$46</c:f>
              <c:numCache>
                <c:formatCode>_-* #\ ##0_-;\-* #\ ##0_-;_-* "-"??_-;_-@_-</c:formatCode>
                <c:ptCount val="3"/>
                <c:pt idx="0">
                  <c:v>54464.960587409558</c:v>
                </c:pt>
                <c:pt idx="1">
                  <c:v>54464.960587409558</c:v>
                </c:pt>
                <c:pt idx="2">
                  <c:v>54464.960587409558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3-425F-A5F4-5B61D06F9F67}"/>
            </c:ext>
          </c:extLst>
        </c:ser>
        <c:ser>
          <c:idx val="2"/>
          <c:order val="2"/>
          <c:tx>
            <c:strRef>
              <c:f>'Figur 8'!$G$48</c:f>
              <c:strCache>
                <c:ptCount val="1"/>
                <c:pt idx="0">
                  <c:v>Rentekostnad</c:v>
                </c:pt>
              </c:strCache>
            </c:strRef>
          </c:tx>
          <c:spPr>
            <a:ln w="28575" cap="rnd">
              <a:solidFill>
                <a:schemeClr val="accent4">
                  <a:tint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 8'!$I$48:$K$48</c:f>
              <c:numCache>
                <c:formatCode>_-* #\ ##0_-;\-* #\ ##0_-;_-* "-"??_-;_-@_-</c:formatCode>
                <c:ptCount val="3"/>
                <c:pt idx="0">
                  <c:v>8169.7440881114344</c:v>
                </c:pt>
                <c:pt idx="1">
                  <c:v>5578.2312925170054</c:v>
                </c:pt>
                <c:pt idx="2">
                  <c:v>2857.1428571428555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D3-425F-A5F4-5B61D06F9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155352"/>
        <c:axId val="557153384"/>
      </c:lineChart>
      <c:catAx>
        <c:axId val="55715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557153384"/>
        <c:crosses val="autoZero"/>
        <c:auto val="1"/>
        <c:lblAlgn val="ctr"/>
        <c:lblOffset val="100"/>
        <c:noMultiLvlLbl val="0"/>
      </c:catAx>
      <c:valAx>
        <c:axId val="557153384"/>
        <c:scaling>
          <c:orientation val="minMax"/>
          <c:max val="6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5571553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5731480802124E-2"/>
          <c:y val="0.92215660542432198"/>
          <c:w val="0.93924494573313488"/>
          <c:h val="5.4695246427529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2</xdr:row>
      <xdr:rowOff>9525</xdr:rowOff>
    </xdr:from>
    <xdr:to>
      <xdr:col>5</xdr:col>
      <xdr:colOff>66675</xdr:colOff>
      <xdr:row>19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</xdr:row>
      <xdr:rowOff>28576</xdr:rowOff>
    </xdr:from>
    <xdr:to>
      <xdr:col>9</xdr:col>
      <xdr:colOff>314325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eloitte Norg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Deloitte Norg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showGridLines="0" tabSelected="1" workbookViewId="0">
      <selection activeCell="M15" sqref="M15"/>
    </sheetView>
  </sheetViews>
  <sheetFormatPr defaultColWidth="9" defaultRowHeight="14" x14ac:dyDescent="0.3"/>
  <cols>
    <col min="1" max="1" width="4.7265625" style="4" customWidth="1"/>
    <col min="2" max="2" width="24.36328125" style="4" customWidth="1"/>
    <col min="3" max="3" width="12.26953125" style="4" customWidth="1"/>
    <col min="4" max="5" width="12" style="4" customWidth="1"/>
    <col min="6" max="6" width="6.7265625" style="4" customWidth="1"/>
    <col min="7" max="7" width="23.26953125" style="4" customWidth="1"/>
    <col min="8" max="8" width="10.36328125" style="4" customWidth="1"/>
    <col min="9" max="11" width="10.26953125" style="4" customWidth="1"/>
    <col min="12" max="12" width="3" style="4" customWidth="1"/>
    <col min="13" max="13" width="81.08984375" style="4" bestFit="1" customWidth="1"/>
    <col min="14" max="16384" width="9" style="4"/>
  </cols>
  <sheetData>
    <row r="1" spans="2:14" s="3" customFormat="1" ht="24" customHeight="1" x14ac:dyDescent="0.25">
      <c r="B1" s="58" t="s">
        <v>49</v>
      </c>
      <c r="C1" s="58"/>
      <c r="D1" s="58"/>
      <c r="E1" s="58"/>
      <c r="F1" s="59"/>
      <c r="G1" s="58" t="s">
        <v>50</v>
      </c>
      <c r="H1" s="58"/>
      <c r="I1" s="58"/>
      <c r="J1" s="58"/>
      <c r="K1" s="58"/>
    </row>
    <row r="2" spans="2:14" s="36" customFormat="1" x14ac:dyDescent="0.3">
      <c r="B2" s="33"/>
      <c r="C2" s="33"/>
      <c r="D2" s="33"/>
      <c r="E2" s="33"/>
      <c r="F2" s="33"/>
      <c r="G2" s="34" t="s">
        <v>16</v>
      </c>
      <c r="H2" s="23">
        <f>+NPV(0.05,I7:K7)</f>
        <v>163394.88176222867</v>
      </c>
      <c r="I2" s="35"/>
      <c r="J2" s="35"/>
      <c r="K2" s="35"/>
    </row>
    <row r="3" spans="2:14" s="36" customFormat="1" x14ac:dyDescent="0.3">
      <c r="B3" s="33"/>
      <c r="C3" s="33"/>
      <c r="D3" s="33"/>
      <c r="E3" s="33"/>
      <c r="F3" s="33"/>
      <c r="G3" s="34" t="s">
        <v>15</v>
      </c>
      <c r="H3" s="23">
        <f>+NPV(0.05,J8:K8)</f>
        <v>117142.85714285714</v>
      </c>
      <c r="I3" s="35"/>
      <c r="J3" s="35"/>
      <c r="K3" s="35"/>
    </row>
    <row r="4" spans="2:14" s="36" customFormat="1" x14ac:dyDescent="0.3">
      <c r="B4" s="33"/>
      <c r="C4" s="33"/>
      <c r="D4" s="33"/>
      <c r="E4" s="33"/>
      <c r="F4" s="33"/>
      <c r="G4" s="34" t="s">
        <v>24</v>
      </c>
      <c r="H4" s="24">
        <v>0.05</v>
      </c>
      <c r="I4" s="35"/>
      <c r="J4" s="35"/>
      <c r="K4" s="35"/>
    </row>
    <row r="5" spans="2:14" s="3" customFormat="1" ht="20.25" customHeight="1" x14ac:dyDescent="0.25">
      <c r="B5" s="1"/>
      <c r="C5" s="1"/>
      <c r="D5" s="1"/>
      <c r="E5" s="1"/>
      <c r="F5" s="1"/>
      <c r="G5" s="21" t="s">
        <v>23</v>
      </c>
      <c r="H5" s="37">
        <v>0.05</v>
      </c>
      <c r="I5" s="2"/>
      <c r="J5" s="2"/>
      <c r="K5" s="2"/>
    </row>
    <row r="6" spans="2:14" ht="15.75" customHeight="1" x14ac:dyDescent="0.3">
      <c r="B6" s="17" t="s">
        <v>0</v>
      </c>
      <c r="C6" s="16"/>
      <c r="D6" s="16"/>
      <c r="E6" s="16"/>
      <c r="G6" s="38"/>
      <c r="H6" s="38"/>
      <c r="I6" s="39" t="s">
        <v>8</v>
      </c>
      <c r="J6" s="39" t="s">
        <v>9</v>
      </c>
      <c r="K6" s="39" t="s">
        <v>10</v>
      </c>
    </row>
    <row r="7" spans="2:14" x14ac:dyDescent="0.3">
      <c r="B7" s="18" t="s">
        <v>1</v>
      </c>
      <c r="C7" s="19" t="s">
        <v>8</v>
      </c>
      <c r="D7" s="19" t="s">
        <v>9</v>
      </c>
      <c r="E7" s="19" t="s">
        <v>10</v>
      </c>
      <c r="G7" s="28" t="s">
        <v>17</v>
      </c>
      <c r="H7" s="29"/>
      <c r="I7" s="14">
        <v>60000</v>
      </c>
      <c r="J7" s="14">
        <v>60000</v>
      </c>
      <c r="K7" s="14">
        <v>60000</v>
      </c>
      <c r="M7" s="5"/>
      <c r="N7" s="6"/>
    </row>
    <row r="8" spans="2:14" ht="18" customHeight="1" x14ac:dyDescent="0.3">
      <c r="B8" s="13" t="s">
        <v>3</v>
      </c>
      <c r="C8" s="14">
        <v>60000</v>
      </c>
      <c r="D8" s="14">
        <v>60000</v>
      </c>
      <c r="E8" s="14">
        <v>60000</v>
      </c>
      <c r="G8" s="28" t="s">
        <v>18</v>
      </c>
      <c r="H8" s="30"/>
      <c r="I8" s="22">
        <v>60000</v>
      </c>
      <c r="J8" s="14">
        <f>+J7*(1+$H$4)</f>
        <v>63000</v>
      </c>
      <c r="K8" s="14">
        <f>+K7*(1+$H$4)</f>
        <v>63000</v>
      </c>
      <c r="M8" s="5"/>
    </row>
    <row r="9" spans="2:14" x14ac:dyDescent="0.3">
      <c r="B9" s="13"/>
      <c r="C9" s="13"/>
      <c r="D9" s="13"/>
      <c r="E9" s="13"/>
      <c r="G9" s="28"/>
      <c r="H9" s="30"/>
      <c r="I9" s="22"/>
      <c r="J9" s="14"/>
      <c r="K9" s="14"/>
      <c r="M9" s="5"/>
    </row>
    <row r="10" spans="2:14" x14ac:dyDescent="0.3">
      <c r="B10" s="41" t="s">
        <v>5</v>
      </c>
      <c r="C10" s="14"/>
      <c r="D10" s="14"/>
      <c r="E10" s="14"/>
      <c r="G10" s="41" t="s">
        <v>5</v>
      </c>
      <c r="H10" s="14"/>
      <c r="I10" s="14"/>
      <c r="J10" s="14"/>
      <c r="K10" s="14"/>
      <c r="M10" s="5"/>
    </row>
    <row r="11" spans="2:14" x14ac:dyDescent="0.3">
      <c r="B11" s="14" t="s">
        <v>7</v>
      </c>
      <c r="C11" s="14">
        <v>100000</v>
      </c>
      <c r="D11" s="14">
        <v>100000</v>
      </c>
      <c r="E11" s="14">
        <v>100000</v>
      </c>
      <c r="G11" s="14" t="s">
        <v>7</v>
      </c>
      <c r="I11" s="14">
        <f>100000+I26</f>
        <v>208929.92117481912</v>
      </c>
      <c r="J11" s="14">
        <f t="shared" ref="J11:K11" si="0">100000+J26</f>
        <v>154464.96058740956</v>
      </c>
      <c r="K11" s="14">
        <f t="shared" si="0"/>
        <v>100000</v>
      </c>
      <c r="M11" s="5"/>
    </row>
    <row r="12" spans="2:14" x14ac:dyDescent="0.3">
      <c r="B12" s="14" t="s">
        <v>28</v>
      </c>
      <c r="C12" s="14">
        <v>0</v>
      </c>
      <c r="D12" s="14">
        <v>0</v>
      </c>
      <c r="E12" s="14">
        <v>0</v>
      </c>
      <c r="G12" s="14" t="s">
        <v>28</v>
      </c>
      <c r="I12" s="14">
        <f>+I28</f>
        <v>-111564.6258503401</v>
      </c>
      <c r="J12" s="14">
        <f t="shared" ref="J12:K12" si="1">+J28</f>
        <v>-57142.857142857109</v>
      </c>
      <c r="K12" s="14">
        <f t="shared" si="1"/>
        <v>0</v>
      </c>
      <c r="M12" s="5"/>
    </row>
    <row r="13" spans="2:14" x14ac:dyDescent="0.3">
      <c r="B13" s="14" t="s">
        <v>29</v>
      </c>
      <c r="C13" s="14">
        <v>100000</v>
      </c>
      <c r="D13" s="14">
        <v>100000</v>
      </c>
      <c r="E13" s="14">
        <v>100000</v>
      </c>
      <c r="G13" s="14" t="s">
        <v>29</v>
      </c>
      <c r="I13" s="14">
        <v>100000</v>
      </c>
      <c r="J13" s="14">
        <v>100000</v>
      </c>
      <c r="K13" s="14">
        <v>100000</v>
      </c>
      <c r="M13" s="5"/>
    </row>
    <row r="14" spans="2:14" x14ac:dyDescent="0.3">
      <c r="B14" s="18"/>
      <c r="C14" s="13"/>
      <c r="D14" s="13"/>
      <c r="E14" s="13"/>
      <c r="G14" s="28"/>
      <c r="H14" s="30"/>
      <c r="I14" s="22"/>
      <c r="J14" s="14"/>
      <c r="K14" s="14"/>
      <c r="M14" s="5"/>
    </row>
    <row r="15" spans="2:14" x14ac:dyDescent="0.3">
      <c r="B15" s="13"/>
      <c r="C15" s="13"/>
      <c r="D15" s="13"/>
      <c r="E15" s="13"/>
      <c r="G15" s="28"/>
      <c r="H15" s="30"/>
      <c r="I15" s="22"/>
      <c r="J15" s="14"/>
      <c r="K15" s="14"/>
      <c r="M15" s="5"/>
    </row>
    <row r="16" spans="2:14" x14ac:dyDescent="0.3">
      <c r="B16" s="17" t="s">
        <v>2</v>
      </c>
      <c r="C16" s="16"/>
      <c r="D16" s="16"/>
      <c r="E16" s="16"/>
      <c r="G16" s="17" t="s">
        <v>0</v>
      </c>
      <c r="H16" s="17"/>
      <c r="I16" s="16"/>
      <c r="J16" s="16"/>
      <c r="K16" s="16"/>
      <c r="M16" s="8"/>
    </row>
    <row r="17" spans="2:13" ht="18" customHeight="1" x14ac:dyDescent="0.3">
      <c r="B17" s="18" t="s">
        <v>1</v>
      </c>
      <c r="C17" s="20" t="s">
        <v>8</v>
      </c>
      <c r="D17" s="20" t="s">
        <v>9</v>
      </c>
      <c r="E17" s="20" t="s">
        <v>10</v>
      </c>
      <c r="G17" s="31" t="s">
        <v>1</v>
      </c>
      <c r="H17" s="31"/>
      <c r="I17" s="32" t="s">
        <v>8</v>
      </c>
      <c r="J17" s="32" t="s">
        <v>9</v>
      </c>
      <c r="K17" s="32" t="s">
        <v>10</v>
      </c>
      <c r="M17" s="8"/>
    </row>
    <row r="18" spans="2:13" x14ac:dyDescent="0.3">
      <c r="B18" s="18"/>
      <c r="C18" s="20"/>
      <c r="D18" s="20"/>
      <c r="E18" s="20"/>
      <c r="G18" s="9" t="s">
        <v>27</v>
      </c>
      <c r="H18" s="13"/>
      <c r="I18" s="22">
        <f>+$H$2/3</f>
        <v>54464.960587409558</v>
      </c>
      <c r="J18" s="22">
        <f>+$H$2/3</f>
        <v>54464.960587409558</v>
      </c>
      <c r="K18" s="22">
        <f>+$H$2/3</f>
        <v>54464.960587409558</v>
      </c>
      <c r="M18" s="8"/>
    </row>
    <row r="19" spans="2:13" x14ac:dyDescent="0.3">
      <c r="B19" s="13" t="s">
        <v>4</v>
      </c>
      <c r="C19" s="14">
        <v>60000</v>
      </c>
      <c r="D19" s="14">
        <v>60000</v>
      </c>
      <c r="E19" s="14">
        <v>60000</v>
      </c>
      <c r="G19" s="13" t="s">
        <v>19</v>
      </c>
      <c r="H19" s="13"/>
      <c r="I19" s="14">
        <f>+$H$2/3</f>
        <v>54464.960587409558</v>
      </c>
      <c r="J19" s="14">
        <f>+$H$3/2</f>
        <v>58571.428571428572</v>
      </c>
      <c r="K19" s="14">
        <f>+$H$3/2</f>
        <v>58571.428571428572</v>
      </c>
      <c r="M19" s="8"/>
    </row>
    <row r="20" spans="2:13" x14ac:dyDescent="0.3">
      <c r="B20" s="13"/>
      <c r="C20" s="14"/>
      <c r="D20" s="14"/>
      <c r="E20" s="14"/>
      <c r="G20" s="9" t="s">
        <v>11</v>
      </c>
      <c r="H20" s="13"/>
      <c r="I20" s="22">
        <f>0.05*H2</f>
        <v>8169.7440881114344</v>
      </c>
      <c r="J20" s="22">
        <f>-0.05*I28</f>
        <v>5578.2312925170054</v>
      </c>
      <c r="K20" s="22">
        <f>-0.05*J28</f>
        <v>2857.1428571428555</v>
      </c>
      <c r="M20" s="8"/>
    </row>
    <row r="21" spans="2:13" ht="15.75" customHeight="1" x14ac:dyDescent="0.3">
      <c r="B21" s="13" t="s">
        <v>6</v>
      </c>
      <c r="C21" s="14">
        <v>50000</v>
      </c>
      <c r="D21" s="14">
        <v>50000</v>
      </c>
      <c r="E21" s="14">
        <v>50000</v>
      </c>
      <c r="G21" s="13" t="s">
        <v>20</v>
      </c>
      <c r="H21" s="13"/>
      <c r="I21" s="14">
        <f>0.05*H2</f>
        <v>8169.7440881114344</v>
      </c>
      <c r="J21" s="14">
        <f>-0.05*I29</f>
        <v>5857.1428571428578</v>
      </c>
      <c r="K21" s="14">
        <f>-0.05*J29</f>
        <v>3000</v>
      </c>
      <c r="M21" s="8"/>
    </row>
    <row r="22" spans="2:13" x14ac:dyDescent="0.3">
      <c r="B22" s="13"/>
      <c r="C22" s="14"/>
      <c r="D22" s="14"/>
      <c r="E22" s="14"/>
      <c r="G22" s="25" t="s">
        <v>26</v>
      </c>
      <c r="H22" s="25"/>
      <c r="I22" s="26">
        <f>+I18+I20</f>
        <v>62634.704675520989</v>
      </c>
      <c r="J22" s="26">
        <f t="shared" ref="J22:K22" si="2">+J18+J20</f>
        <v>60043.191879926562</v>
      </c>
      <c r="K22" s="26">
        <f t="shared" si="2"/>
        <v>57322.103444552413</v>
      </c>
      <c r="M22" s="8"/>
    </row>
    <row r="23" spans="2:13" x14ac:dyDescent="0.3">
      <c r="B23" s="13"/>
      <c r="C23" s="14"/>
      <c r="D23" s="14"/>
      <c r="E23" s="14"/>
      <c r="G23" s="10" t="s">
        <v>25</v>
      </c>
      <c r="H23" s="13"/>
      <c r="I23" s="11">
        <f>+I19+I21</f>
        <v>62634.704675520989</v>
      </c>
      <c r="J23" s="11">
        <f t="shared" ref="J23:K23" si="3">+J19+J21</f>
        <v>64428.571428571428</v>
      </c>
      <c r="K23" s="11">
        <f t="shared" si="3"/>
        <v>61571.428571428572</v>
      </c>
      <c r="M23" s="8"/>
    </row>
    <row r="24" spans="2:13" x14ac:dyDescent="0.3">
      <c r="B24" s="18" t="s">
        <v>5</v>
      </c>
      <c r="C24" s="18"/>
      <c r="D24" s="18"/>
      <c r="E24" s="18"/>
      <c r="G24" s="13"/>
      <c r="H24" s="13"/>
      <c r="I24" s="27"/>
      <c r="J24" s="27"/>
      <c r="K24" s="27"/>
      <c r="M24" s="8"/>
    </row>
    <row r="25" spans="2:13" ht="18" customHeight="1" x14ac:dyDescent="0.3">
      <c r="B25" s="13" t="s">
        <v>7</v>
      </c>
      <c r="C25" s="14">
        <v>100000</v>
      </c>
      <c r="D25" s="14">
        <v>50000</v>
      </c>
      <c r="E25" s="14">
        <v>0</v>
      </c>
      <c r="G25" s="31" t="s">
        <v>5</v>
      </c>
      <c r="H25" s="31"/>
      <c r="I25" s="32" t="s">
        <v>8</v>
      </c>
      <c r="J25" s="32" t="s">
        <v>9</v>
      </c>
      <c r="K25" s="32" t="s">
        <v>10</v>
      </c>
      <c r="M25" s="8"/>
    </row>
    <row r="26" spans="2:13" x14ac:dyDescent="0.3">
      <c r="B26" s="13"/>
      <c r="C26" s="14"/>
      <c r="D26" s="14"/>
      <c r="E26" s="14"/>
      <c r="G26" s="9" t="s">
        <v>7</v>
      </c>
      <c r="H26" s="13"/>
      <c r="I26" s="22">
        <f>+H2-I18</f>
        <v>108929.92117481912</v>
      </c>
      <c r="J26" s="22">
        <f>+I26-J18</f>
        <v>54464.960587409558</v>
      </c>
      <c r="K26" s="22">
        <f>+J26-K18</f>
        <v>0</v>
      </c>
      <c r="M26" s="8"/>
    </row>
    <row r="27" spans="2:13" x14ac:dyDescent="0.3">
      <c r="G27" s="13" t="s">
        <v>21</v>
      </c>
      <c r="H27" s="13"/>
      <c r="I27" s="14">
        <f>H3</f>
        <v>117142.85714285714</v>
      </c>
      <c r="J27" s="14">
        <f>+I27-J19</f>
        <v>58571.428571428572</v>
      </c>
      <c r="K27" s="14">
        <f>+J27-K19</f>
        <v>0</v>
      </c>
      <c r="M27" s="8"/>
    </row>
    <row r="28" spans="2:13" x14ac:dyDescent="0.3">
      <c r="G28" s="9" t="s">
        <v>12</v>
      </c>
      <c r="H28" s="13"/>
      <c r="I28" s="22">
        <f>-H2+(I7-I20)</f>
        <v>-111564.6258503401</v>
      </c>
      <c r="J28" s="22">
        <f>I28+(J7-J20)</f>
        <v>-57142.857142857109</v>
      </c>
      <c r="K28" s="22">
        <f>J28+(K7-K20)</f>
        <v>0</v>
      </c>
      <c r="M28" s="8"/>
    </row>
    <row r="29" spans="2:13" x14ac:dyDescent="0.3">
      <c r="G29" s="13" t="s">
        <v>22</v>
      </c>
      <c r="H29" s="28"/>
      <c r="I29" s="14">
        <f>-H3</f>
        <v>-117142.85714285714</v>
      </c>
      <c r="J29" s="14">
        <f>I29+(J8+0.05*I29)</f>
        <v>-60000</v>
      </c>
      <c r="K29" s="14">
        <f>J29+(K8+0.05*J29)</f>
        <v>0</v>
      </c>
      <c r="M29" s="8"/>
    </row>
    <row r="30" spans="2:13" x14ac:dyDescent="0.3">
      <c r="M3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showGridLines="0" zoomScaleNormal="100" workbookViewId="0">
      <selection activeCell="M11" sqref="M11"/>
    </sheetView>
  </sheetViews>
  <sheetFormatPr defaultColWidth="9" defaultRowHeight="14" x14ac:dyDescent="0.3"/>
  <cols>
    <col min="1" max="1" width="4.7265625" style="4" customWidth="1"/>
    <col min="2" max="2" width="24.36328125" style="4" customWidth="1"/>
    <col min="3" max="3" width="12.26953125" style="4" customWidth="1"/>
    <col min="4" max="5" width="12" style="4" customWidth="1"/>
    <col min="6" max="6" width="14.6328125" style="4" customWidth="1"/>
    <col min="7" max="7" width="23.26953125" style="4" customWidth="1"/>
    <col min="8" max="8" width="14" style="4" customWidth="1"/>
    <col min="9" max="11" width="10.26953125" style="4" customWidth="1"/>
    <col min="12" max="12" width="8.90625" style="4" customWidth="1"/>
    <col min="13" max="13" width="43.08984375" style="4" customWidth="1"/>
    <col min="14" max="16384" width="9" style="4"/>
  </cols>
  <sheetData>
    <row r="1" spans="2:11" x14ac:dyDescent="0.3">
      <c r="B1" s="58" t="s">
        <v>52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s="60" customFormat="1" x14ac:dyDescent="0.25">
      <c r="B2" s="59"/>
      <c r="C2" s="59"/>
      <c r="D2" s="59"/>
      <c r="E2" s="59"/>
      <c r="F2" s="61"/>
      <c r="G2" s="59"/>
      <c r="H2" s="59"/>
      <c r="I2" s="59"/>
      <c r="J2" s="59"/>
      <c r="K2" s="62"/>
    </row>
    <row r="3" spans="2:11" s="60" customFormat="1" x14ac:dyDescent="0.25">
      <c r="B3" s="59"/>
      <c r="C3" s="59"/>
      <c r="D3" s="59"/>
      <c r="E3" s="59"/>
      <c r="F3" s="61"/>
      <c r="G3" s="59"/>
      <c r="H3" s="59"/>
      <c r="I3" s="59"/>
      <c r="J3" s="59"/>
      <c r="K3" s="62"/>
    </row>
    <row r="4" spans="2:11" s="60" customFormat="1" x14ac:dyDescent="0.25">
      <c r="B4" s="59"/>
      <c r="C4" s="59"/>
      <c r="D4" s="59"/>
      <c r="E4" s="59"/>
      <c r="F4" s="61"/>
      <c r="G4" s="59"/>
      <c r="H4" s="59"/>
      <c r="I4" s="59"/>
      <c r="J4" s="59"/>
      <c r="K4" s="62"/>
    </row>
    <row r="5" spans="2:11" s="60" customFormat="1" x14ac:dyDescent="0.25">
      <c r="B5" s="59"/>
      <c r="C5" s="59"/>
      <c r="D5" s="59"/>
      <c r="E5" s="59"/>
      <c r="F5" s="61"/>
      <c r="G5" s="59"/>
      <c r="H5" s="59"/>
      <c r="I5" s="59"/>
      <c r="J5" s="59"/>
      <c r="K5" s="62"/>
    </row>
    <row r="6" spans="2:11" s="60" customFormat="1" x14ac:dyDescent="0.25">
      <c r="B6" s="59"/>
      <c r="C6" s="59"/>
      <c r="D6" s="59"/>
      <c r="E6" s="59"/>
      <c r="F6" s="61"/>
      <c r="G6" s="59"/>
      <c r="H6" s="59"/>
      <c r="I6" s="59"/>
      <c r="J6" s="59"/>
      <c r="K6" s="62"/>
    </row>
    <row r="7" spans="2:11" s="60" customFormat="1" x14ac:dyDescent="0.25">
      <c r="B7" s="59"/>
      <c r="C7" s="59"/>
      <c r="D7" s="59"/>
      <c r="E7" s="59"/>
      <c r="F7" s="61"/>
      <c r="G7" s="59"/>
      <c r="H7" s="59"/>
      <c r="I7" s="59"/>
      <c r="J7" s="59"/>
      <c r="K7" s="62"/>
    </row>
    <row r="8" spans="2:11" s="60" customFormat="1" x14ac:dyDescent="0.25">
      <c r="B8" s="59"/>
      <c r="C8" s="59"/>
      <c r="D8" s="59"/>
      <c r="E8" s="59"/>
      <c r="F8" s="61"/>
      <c r="G8" s="59"/>
      <c r="H8" s="59"/>
      <c r="I8" s="59"/>
      <c r="J8" s="59"/>
      <c r="K8" s="62"/>
    </row>
    <row r="9" spans="2:11" s="60" customFormat="1" x14ac:dyDescent="0.25">
      <c r="B9" s="59"/>
      <c r="C9" s="59"/>
      <c r="D9" s="59"/>
      <c r="E9" s="59"/>
      <c r="F9" s="61"/>
      <c r="G9" s="59"/>
      <c r="H9" s="59"/>
      <c r="I9" s="59"/>
      <c r="J9" s="59"/>
      <c r="K9" s="62"/>
    </row>
    <row r="10" spans="2:11" s="60" customFormat="1" x14ac:dyDescent="0.25">
      <c r="B10" s="59"/>
      <c r="C10" s="59"/>
      <c r="D10" s="59"/>
      <c r="E10" s="59"/>
      <c r="F10" s="61"/>
      <c r="G10" s="59"/>
      <c r="H10" s="59"/>
      <c r="I10" s="59"/>
      <c r="J10" s="59"/>
      <c r="K10" s="62"/>
    </row>
    <row r="11" spans="2:11" s="60" customFormat="1" x14ac:dyDescent="0.25">
      <c r="B11" s="59"/>
      <c r="C11" s="59"/>
      <c r="D11" s="59"/>
      <c r="E11" s="59"/>
      <c r="F11" s="61"/>
      <c r="G11" s="59"/>
      <c r="H11" s="59"/>
      <c r="I11" s="59"/>
      <c r="J11" s="59"/>
      <c r="K11" s="62"/>
    </row>
    <row r="12" spans="2:11" s="60" customFormat="1" x14ac:dyDescent="0.25">
      <c r="B12" s="59"/>
      <c r="C12" s="59"/>
      <c r="D12" s="59"/>
      <c r="E12" s="59"/>
      <c r="F12" s="61"/>
      <c r="G12" s="59"/>
      <c r="H12" s="59"/>
      <c r="I12" s="59"/>
      <c r="J12" s="59"/>
      <c r="K12" s="62"/>
    </row>
    <row r="13" spans="2:11" s="60" customFormat="1" x14ac:dyDescent="0.25">
      <c r="B13" s="59"/>
      <c r="C13" s="59"/>
      <c r="D13" s="59"/>
      <c r="E13" s="59"/>
      <c r="F13" s="61"/>
      <c r="G13" s="59"/>
      <c r="H13" s="59"/>
      <c r="I13" s="59"/>
      <c r="J13" s="59"/>
      <c r="K13" s="62"/>
    </row>
    <row r="14" spans="2:11" s="60" customFormat="1" x14ac:dyDescent="0.25">
      <c r="B14" s="59"/>
      <c r="C14" s="59"/>
      <c r="D14" s="59"/>
      <c r="E14" s="59"/>
      <c r="F14" s="61"/>
      <c r="G14" s="59"/>
      <c r="H14" s="59"/>
      <c r="I14" s="59"/>
      <c r="J14" s="59"/>
      <c r="K14" s="62"/>
    </row>
    <row r="15" spans="2:11" s="60" customFormat="1" x14ac:dyDescent="0.25">
      <c r="B15" s="59"/>
      <c r="C15" s="59"/>
      <c r="D15" s="59"/>
      <c r="E15" s="59"/>
      <c r="F15" s="61"/>
      <c r="G15" s="59"/>
      <c r="H15" s="59"/>
      <c r="I15" s="59"/>
      <c r="J15" s="59"/>
      <c r="K15" s="62"/>
    </row>
    <row r="16" spans="2:11" s="60" customFormat="1" x14ac:dyDescent="0.25">
      <c r="B16" s="59"/>
      <c r="C16" s="59"/>
      <c r="D16" s="59"/>
      <c r="E16" s="59"/>
      <c r="F16" s="61"/>
      <c r="G16" s="59"/>
      <c r="H16" s="59"/>
      <c r="I16" s="59"/>
      <c r="J16" s="59"/>
      <c r="K16" s="62"/>
    </row>
    <row r="17" spans="2:14" s="60" customFormat="1" x14ac:dyDescent="0.25">
      <c r="B17" s="59"/>
      <c r="C17" s="59"/>
      <c r="D17" s="59"/>
      <c r="E17" s="59"/>
      <c r="F17" s="61"/>
      <c r="G17" s="59"/>
      <c r="H17" s="59"/>
      <c r="I17" s="59"/>
      <c r="J17" s="59"/>
      <c r="K17" s="62"/>
    </row>
    <row r="18" spans="2:14" s="60" customFormat="1" x14ac:dyDescent="0.25">
      <c r="B18" s="59"/>
      <c r="C18" s="59"/>
      <c r="D18" s="59"/>
      <c r="E18" s="59"/>
      <c r="F18" s="61"/>
      <c r="G18" s="59"/>
      <c r="H18" s="59"/>
      <c r="I18" s="59"/>
      <c r="J18" s="59"/>
      <c r="K18" s="62"/>
    </row>
    <row r="19" spans="2:14" s="60" customFormat="1" x14ac:dyDescent="0.25">
      <c r="B19" s="59"/>
      <c r="C19" s="59"/>
      <c r="D19" s="59"/>
      <c r="E19" s="59"/>
      <c r="F19" s="61"/>
      <c r="G19" s="59"/>
      <c r="H19" s="59"/>
      <c r="I19" s="59"/>
      <c r="J19" s="59"/>
      <c r="K19" s="62"/>
    </row>
    <row r="20" spans="2:14" s="60" customFormat="1" x14ac:dyDescent="0.25">
      <c r="B20" s="59"/>
      <c r="C20" s="59"/>
      <c r="D20" s="59"/>
      <c r="E20" s="59"/>
      <c r="F20" s="61"/>
      <c r="G20" s="59"/>
      <c r="H20" s="59"/>
      <c r="I20" s="59"/>
      <c r="J20" s="59"/>
      <c r="K20" s="62"/>
    </row>
    <row r="21" spans="2:14" s="60" customFormat="1" x14ac:dyDescent="0.25">
      <c r="B21" s="59"/>
      <c r="C21" s="59"/>
      <c r="D21" s="59"/>
      <c r="E21" s="59"/>
      <c r="F21" s="61"/>
      <c r="G21" s="59"/>
      <c r="H21" s="59"/>
      <c r="I21" s="59"/>
      <c r="J21" s="59"/>
      <c r="K21" s="62"/>
    </row>
    <row r="22" spans="2:14" s="60" customFormat="1" x14ac:dyDescent="0.25">
      <c r="B22" s="59"/>
      <c r="C22" s="59"/>
      <c r="D22" s="59"/>
      <c r="E22" s="59"/>
      <c r="F22" s="61"/>
      <c r="G22" s="59"/>
      <c r="H22" s="59"/>
      <c r="I22" s="59"/>
      <c r="J22" s="59"/>
      <c r="K22" s="62"/>
    </row>
    <row r="23" spans="2:14" s="60" customFormat="1" x14ac:dyDescent="0.25">
      <c r="B23" s="59"/>
      <c r="C23" s="59"/>
      <c r="D23" s="59"/>
      <c r="E23" s="59"/>
      <c r="F23" s="61"/>
      <c r="G23" s="59"/>
      <c r="H23" s="59"/>
      <c r="I23" s="59"/>
      <c r="J23" s="59"/>
      <c r="K23" s="62"/>
    </row>
    <row r="24" spans="2:14" s="60" customFormat="1" x14ac:dyDescent="0.25">
      <c r="B24" s="59"/>
      <c r="C24" s="59"/>
      <c r="D24" s="59"/>
      <c r="E24" s="59"/>
      <c r="F24" s="61"/>
      <c r="G24" s="59"/>
      <c r="H24" s="59"/>
      <c r="I24" s="59"/>
      <c r="J24" s="59"/>
      <c r="K24" s="62"/>
    </row>
    <row r="25" spans="2:14" s="3" customFormat="1" ht="24" customHeight="1" x14ac:dyDescent="0.25">
      <c r="B25" s="63" t="s">
        <v>13</v>
      </c>
      <c r="C25" s="63"/>
      <c r="D25" s="63"/>
      <c r="E25" s="63"/>
      <c r="F25" s="1"/>
      <c r="G25" s="63" t="s">
        <v>14</v>
      </c>
      <c r="H25" s="63"/>
      <c r="I25" s="63"/>
      <c r="J25" s="63"/>
      <c r="K25" s="63"/>
    </row>
    <row r="26" spans="2:14" s="36" customFormat="1" x14ac:dyDescent="0.3">
      <c r="B26" s="33"/>
      <c r="C26" s="33"/>
      <c r="D26" s="33"/>
      <c r="E26" s="33"/>
      <c r="F26" s="33"/>
      <c r="G26" s="34" t="s">
        <v>16</v>
      </c>
      <c r="H26" s="23">
        <f>+NPV(0.05,I31:K31)</f>
        <v>163394.88176222867</v>
      </c>
      <c r="I26" s="35"/>
      <c r="J26" s="35"/>
      <c r="K26" s="35"/>
    </row>
    <row r="27" spans="2:14" s="36" customFormat="1" x14ac:dyDescent="0.3">
      <c r="B27" s="33"/>
      <c r="C27" s="33"/>
      <c r="D27" s="33"/>
      <c r="E27" s="33"/>
      <c r="F27" s="33"/>
      <c r="G27" s="34" t="s">
        <v>15</v>
      </c>
      <c r="H27" s="23">
        <f>+NPV(0.05,J32:K32)</f>
        <v>117142.85714285714</v>
      </c>
      <c r="I27" s="35"/>
      <c r="J27" s="35"/>
      <c r="K27" s="35"/>
    </row>
    <row r="28" spans="2:14" s="36" customFormat="1" x14ac:dyDescent="0.3">
      <c r="B28" s="33"/>
      <c r="C28" s="33"/>
      <c r="D28" s="33"/>
      <c r="E28" s="33"/>
      <c r="F28" s="33"/>
      <c r="G28" s="34" t="s">
        <v>24</v>
      </c>
      <c r="H28" s="24">
        <v>0.05</v>
      </c>
      <c r="I28" s="35"/>
      <c r="J28" s="35"/>
      <c r="K28" s="35"/>
    </row>
    <row r="29" spans="2:14" s="3" customFormat="1" ht="20.25" customHeight="1" x14ac:dyDescent="0.25">
      <c r="B29" s="1"/>
      <c r="C29" s="1"/>
      <c r="D29" s="1"/>
      <c r="E29" s="1"/>
      <c r="F29" s="1"/>
      <c r="G29" s="21" t="s">
        <v>23</v>
      </c>
      <c r="H29" s="37">
        <v>0.05</v>
      </c>
      <c r="I29" s="2"/>
      <c r="J29" s="2"/>
      <c r="K29" s="2"/>
    </row>
    <row r="30" spans="2:14" ht="15.75" customHeight="1" x14ac:dyDescent="0.3">
      <c r="B30" s="17" t="s">
        <v>0</v>
      </c>
      <c r="C30" s="16"/>
      <c r="D30" s="16"/>
      <c r="E30" s="16"/>
      <c r="G30" s="38"/>
      <c r="H30" s="39" t="s">
        <v>31</v>
      </c>
      <c r="I30" s="39" t="s">
        <v>8</v>
      </c>
      <c r="J30" s="39" t="s">
        <v>9</v>
      </c>
      <c r="K30" s="39" t="s">
        <v>10</v>
      </c>
    </row>
    <row r="31" spans="2:14" x14ac:dyDescent="0.3">
      <c r="B31" s="18" t="s">
        <v>1</v>
      </c>
      <c r="C31" s="19" t="s">
        <v>8</v>
      </c>
      <c r="D31" s="19" t="s">
        <v>9</v>
      </c>
      <c r="E31" s="19" t="s">
        <v>10</v>
      </c>
      <c r="G31" s="28" t="s">
        <v>17</v>
      </c>
      <c r="H31" s="29"/>
      <c r="I31" s="14">
        <v>60000</v>
      </c>
      <c r="J31" s="14">
        <v>60000</v>
      </c>
      <c r="K31" s="14">
        <v>60000</v>
      </c>
      <c r="M31" s="5"/>
      <c r="N31" s="6"/>
    </row>
    <row r="32" spans="2:14" ht="18" customHeight="1" x14ac:dyDescent="0.3">
      <c r="B32" s="13" t="s">
        <v>30</v>
      </c>
      <c r="C32" s="42">
        <v>500000</v>
      </c>
      <c r="D32" s="42">
        <v>500000</v>
      </c>
      <c r="E32" s="42">
        <v>500000</v>
      </c>
      <c r="G32" s="28" t="s">
        <v>18</v>
      </c>
      <c r="H32" s="30"/>
      <c r="I32" s="22">
        <v>60000</v>
      </c>
      <c r="J32" s="14">
        <f>+J31*(1+$H$28)</f>
        <v>63000</v>
      </c>
      <c r="K32" s="14">
        <f>+K31*(1+$H$28)</f>
        <v>63000</v>
      </c>
      <c r="M32" s="5"/>
    </row>
    <row r="33" spans="2:13" x14ac:dyDescent="0.3">
      <c r="B33" s="13" t="s">
        <v>3</v>
      </c>
      <c r="C33" s="14">
        <v>60000</v>
      </c>
      <c r="D33" s="14">
        <v>60000</v>
      </c>
      <c r="E33" s="14">
        <v>60000</v>
      </c>
      <c r="G33" s="28"/>
      <c r="H33" s="30"/>
      <c r="I33" s="22"/>
      <c r="J33" s="14"/>
      <c r="K33" s="14"/>
      <c r="M33" s="5"/>
    </row>
    <row r="34" spans="2:13" x14ac:dyDescent="0.3">
      <c r="B34" s="13"/>
      <c r="C34" s="13"/>
      <c r="D34" s="13"/>
      <c r="E34" s="13"/>
      <c r="G34" s="41" t="s">
        <v>5</v>
      </c>
      <c r="H34" s="14"/>
      <c r="I34" s="14"/>
      <c r="J34" s="14"/>
      <c r="K34" s="14"/>
      <c r="M34" s="5"/>
    </row>
    <row r="35" spans="2:13" x14ac:dyDescent="0.3">
      <c r="B35" s="41" t="s">
        <v>5</v>
      </c>
      <c r="C35" s="14"/>
      <c r="D35" s="14"/>
      <c r="E35" s="14"/>
      <c r="G35" s="14" t="s">
        <v>7</v>
      </c>
      <c r="H35" s="15">
        <f>100000+H26</f>
        <v>263394.88176222867</v>
      </c>
      <c r="I35" s="14">
        <f>100000+I54</f>
        <v>208929.92117481912</v>
      </c>
      <c r="J35" s="14">
        <f>100000+J54</f>
        <v>154464.96058740956</v>
      </c>
      <c r="K35" s="14">
        <f>100000+K54</f>
        <v>100000</v>
      </c>
      <c r="L35" s="14">
        <f>100000+L54</f>
        <v>100000</v>
      </c>
      <c r="M35" s="5"/>
    </row>
    <row r="36" spans="2:13" x14ac:dyDescent="0.3">
      <c r="B36" s="14" t="s">
        <v>7</v>
      </c>
      <c r="C36" s="14">
        <v>100000</v>
      </c>
      <c r="D36" s="14">
        <v>100000</v>
      </c>
      <c r="E36" s="14">
        <v>100000</v>
      </c>
      <c r="G36" s="14" t="s">
        <v>28</v>
      </c>
      <c r="H36" s="15">
        <f>-H26</f>
        <v>-163394.88176222867</v>
      </c>
      <c r="I36" s="14">
        <f>+I56</f>
        <v>-111564.6258503401</v>
      </c>
      <c r="J36" s="14">
        <f>+J56</f>
        <v>-57142.857142857109</v>
      </c>
      <c r="K36" s="14">
        <f>+K56</f>
        <v>0</v>
      </c>
      <c r="M36" s="5"/>
    </row>
    <row r="37" spans="2:13" x14ac:dyDescent="0.3">
      <c r="B37" s="14" t="s">
        <v>28</v>
      </c>
      <c r="C37" s="14">
        <v>0</v>
      </c>
      <c r="D37" s="14">
        <v>0</v>
      </c>
      <c r="E37" s="14">
        <v>0</v>
      </c>
      <c r="G37" s="14" t="s">
        <v>29</v>
      </c>
      <c r="H37" s="15">
        <v>100000</v>
      </c>
      <c r="I37" s="14">
        <v>97365.295324479011</v>
      </c>
      <c r="J37" s="14">
        <v>97322.103444552456</v>
      </c>
      <c r="K37" s="14">
        <v>100000.00000000003</v>
      </c>
      <c r="L37" s="14">
        <v>100000</v>
      </c>
      <c r="M37" s="5"/>
    </row>
    <row r="38" spans="2:13" x14ac:dyDescent="0.3">
      <c r="B38" s="14" t="s">
        <v>29</v>
      </c>
      <c r="C38" s="14">
        <v>100000</v>
      </c>
      <c r="D38" s="14">
        <v>100000</v>
      </c>
      <c r="E38" s="14">
        <v>100000</v>
      </c>
      <c r="G38" s="28"/>
      <c r="H38" s="30"/>
      <c r="I38" s="22"/>
      <c r="J38" s="14"/>
      <c r="K38" s="14"/>
      <c r="M38" s="5"/>
    </row>
    <row r="39" spans="2:13" x14ac:dyDescent="0.3">
      <c r="B39" s="18"/>
      <c r="C39" s="13"/>
      <c r="D39" s="13"/>
      <c r="E39" s="13"/>
      <c r="G39" s="28" t="s">
        <v>32</v>
      </c>
      <c r="H39" s="44">
        <f>+H37/H35</f>
        <v>0.37965809863485428</v>
      </c>
      <c r="I39" s="44">
        <f t="shared" ref="I39:K39" si="0">+I37/I35</f>
        <v>0.46601891570623816</v>
      </c>
      <c r="J39" s="44">
        <f t="shared" si="0"/>
        <v>0.63005941978329283</v>
      </c>
      <c r="K39" s="44">
        <f t="shared" si="0"/>
        <v>1.0000000000000002</v>
      </c>
      <c r="L39" s="43"/>
      <c r="M39" s="5"/>
    </row>
    <row r="40" spans="2:13" x14ac:dyDescent="0.3">
      <c r="B40" s="13"/>
      <c r="C40" s="13"/>
      <c r="D40" s="13"/>
      <c r="E40" s="13"/>
      <c r="G40" s="4" t="s">
        <v>33</v>
      </c>
      <c r="H40" s="45">
        <f>-H36/H35</f>
        <v>0.62034190136514566</v>
      </c>
      <c r="I40" s="45">
        <f t="shared" ref="I40:K40" si="1">-I36/I35</f>
        <v>0.5339810842937619</v>
      </c>
      <c r="J40" s="45">
        <f t="shared" si="1"/>
        <v>0.36994058021670723</v>
      </c>
      <c r="K40" s="45">
        <f t="shared" si="1"/>
        <v>0</v>
      </c>
    </row>
    <row r="41" spans="2:13" x14ac:dyDescent="0.3">
      <c r="B41" s="13"/>
      <c r="C41" s="13"/>
      <c r="D41" s="13"/>
      <c r="E41" s="13"/>
      <c r="G41" s="12" t="s">
        <v>32</v>
      </c>
      <c r="H41" s="12"/>
      <c r="I41" s="46">
        <f t="shared" ref="I41:L42" si="2">+AVERAGE(H39:I39)</f>
        <v>0.42283850717054622</v>
      </c>
      <c r="J41" s="46">
        <f t="shared" si="2"/>
        <v>0.54803916774476547</v>
      </c>
      <c r="K41" s="46">
        <f t="shared" si="2"/>
        <v>0.81502970989164658</v>
      </c>
      <c r="L41" s="46">
        <f t="shared" si="2"/>
        <v>1.0000000000000002</v>
      </c>
    </row>
    <row r="42" spans="2:13" x14ac:dyDescent="0.3">
      <c r="B42" s="13"/>
      <c r="C42" s="13"/>
      <c r="D42" s="13"/>
      <c r="E42" s="13"/>
      <c r="G42" s="12" t="s">
        <v>33</v>
      </c>
      <c r="H42" s="12"/>
      <c r="I42" s="46">
        <f t="shared" si="2"/>
        <v>0.57716149282945373</v>
      </c>
      <c r="J42" s="46">
        <f t="shared" si="2"/>
        <v>0.45196083225523453</v>
      </c>
      <c r="K42" s="46">
        <f t="shared" si="2"/>
        <v>0.18497029010835361</v>
      </c>
      <c r="L42" s="46">
        <f t="shared" si="2"/>
        <v>0</v>
      </c>
    </row>
    <row r="43" spans="2:13" ht="18" customHeight="1" x14ac:dyDescent="0.3">
      <c r="B43" s="13"/>
      <c r="C43" s="13"/>
      <c r="D43" s="13"/>
      <c r="E43" s="13"/>
      <c r="G43" s="17" t="s">
        <v>0</v>
      </c>
      <c r="H43" s="17"/>
      <c r="I43" s="16"/>
      <c r="J43" s="16"/>
      <c r="K43" s="16"/>
      <c r="M43" s="8"/>
    </row>
    <row r="44" spans="2:13" x14ac:dyDescent="0.3">
      <c r="B44" s="13"/>
      <c r="C44" s="13"/>
      <c r="D44" s="13"/>
      <c r="E44" s="13"/>
      <c r="G44" s="31" t="s">
        <v>1</v>
      </c>
      <c r="H44" s="31"/>
      <c r="I44" s="32" t="s">
        <v>8</v>
      </c>
      <c r="J44" s="32" t="s">
        <v>9</v>
      </c>
      <c r="K44" s="32" t="s">
        <v>10</v>
      </c>
      <c r="M44" s="8"/>
    </row>
    <row r="45" spans="2:13" x14ac:dyDescent="0.3">
      <c r="B45" s="13"/>
      <c r="C45" s="13"/>
      <c r="D45" s="13"/>
      <c r="E45" s="13"/>
      <c r="G45" s="4" t="s">
        <v>30</v>
      </c>
      <c r="I45" s="15">
        <v>500000</v>
      </c>
      <c r="J45" s="15">
        <v>500000</v>
      </c>
      <c r="K45" s="15">
        <v>500000</v>
      </c>
    </row>
    <row r="46" spans="2:13" x14ac:dyDescent="0.3">
      <c r="B46" s="13"/>
      <c r="C46" s="13"/>
      <c r="D46" s="13"/>
      <c r="E46" s="13"/>
      <c r="G46" s="9" t="s">
        <v>27</v>
      </c>
      <c r="H46" s="13"/>
      <c r="I46" s="22">
        <f>+$H$26/3</f>
        <v>54464.960587409558</v>
      </c>
      <c r="J46" s="22">
        <f>+$H$26/3</f>
        <v>54464.960587409558</v>
      </c>
      <c r="K46" s="22">
        <f>+$H$26/3</f>
        <v>54464.960587409558</v>
      </c>
      <c r="M46" s="8"/>
    </row>
    <row r="47" spans="2:13" ht="15.75" hidden="1" customHeight="1" x14ac:dyDescent="0.3">
      <c r="B47" s="13"/>
      <c r="C47" s="13"/>
      <c r="D47" s="13"/>
      <c r="E47" s="13"/>
      <c r="G47" s="13" t="s">
        <v>19</v>
      </c>
      <c r="H47" s="13"/>
      <c r="I47" s="14">
        <f>+$H$26/3</f>
        <v>54464.960587409558</v>
      </c>
      <c r="J47" s="14">
        <f>+$H$27/2</f>
        <v>58571.428571428572</v>
      </c>
      <c r="K47" s="14">
        <f>+$H$27/2</f>
        <v>58571.428571428572</v>
      </c>
      <c r="M47" s="8"/>
    </row>
    <row r="48" spans="2:13" x14ac:dyDescent="0.3">
      <c r="B48" s="13"/>
      <c r="C48" s="13"/>
      <c r="D48" s="13"/>
      <c r="E48" s="13"/>
      <c r="G48" s="9" t="s">
        <v>11</v>
      </c>
      <c r="H48" s="13"/>
      <c r="I48" s="22">
        <f>0.05*H26</f>
        <v>8169.7440881114344</v>
      </c>
      <c r="J48" s="22">
        <f>-0.05*I56</f>
        <v>5578.2312925170054</v>
      </c>
      <c r="K48" s="22">
        <f>-0.05*J56</f>
        <v>2857.1428571428555</v>
      </c>
      <c r="M48" s="8"/>
    </row>
    <row r="49" spans="2:13" hidden="1" x14ac:dyDescent="0.3">
      <c r="B49" s="13"/>
      <c r="C49" s="13"/>
      <c r="D49" s="13"/>
      <c r="E49" s="13"/>
      <c r="G49" s="13" t="s">
        <v>20</v>
      </c>
      <c r="H49" s="13"/>
      <c r="I49" s="14">
        <f>0.05*H26</f>
        <v>8169.7440881114344</v>
      </c>
      <c r="J49" s="14">
        <f>-0.05*I57</f>
        <v>5857.1428571428578</v>
      </c>
      <c r="K49" s="14">
        <f>-0.05*J57</f>
        <v>3000</v>
      </c>
      <c r="M49" s="8"/>
    </row>
    <row r="50" spans="2:13" x14ac:dyDescent="0.3">
      <c r="B50" s="13"/>
      <c r="C50" s="13"/>
      <c r="D50" s="13"/>
      <c r="E50" s="13"/>
      <c r="G50" s="25" t="s">
        <v>26</v>
      </c>
      <c r="H50" s="25"/>
      <c r="I50" s="26">
        <f>+I46+I48</f>
        <v>62634.704675520989</v>
      </c>
      <c r="J50" s="26">
        <f t="shared" ref="J50:K51" si="3">+J46+J48</f>
        <v>60043.191879926562</v>
      </c>
      <c r="K50" s="26">
        <f t="shared" si="3"/>
        <v>57322.103444552413</v>
      </c>
      <c r="M50" s="8"/>
    </row>
    <row r="51" spans="2:13" ht="18" customHeight="1" x14ac:dyDescent="0.3">
      <c r="B51" s="13"/>
      <c r="C51" s="13"/>
      <c r="D51" s="13"/>
      <c r="E51" s="13"/>
      <c r="G51" s="10" t="s">
        <v>25</v>
      </c>
      <c r="H51" s="13"/>
      <c r="I51" s="11">
        <f>+I47+I49</f>
        <v>62634.704675520989</v>
      </c>
      <c r="J51" s="11">
        <f t="shared" si="3"/>
        <v>64428.571428571428</v>
      </c>
      <c r="K51" s="11">
        <f t="shared" si="3"/>
        <v>61571.428571428572</v>
      </c>
      <c r="M51" s="8"/>
    </row>
    <row r="52" spans="2:13" x14ac:dyDescent="0.3">
      <c r="B52" s="13"/>
      <c r="C52" s="13"/>
      <c r="D52" s="13"/>
      <c r="E52" s="13"/>
      <c r="G52" s="13"/>
      <c r="H52" s="13"/>
      <c r="I52" s="27"/>
      <c r="J52" s="27"/>
      <c r="K52" s="27"/>
      <c r="M52" s="8"/>
    </row>
    <row r="53" spans="2:13" x14ac:dyDescent="0.3">
      <c r="B53" s="13"/>
      <c r="C53" s="13"/>
      <c r="D53" s="13"/>
      <c r="E53" s="13"/>
      <c r="G53" s="31" t="s">
        <v>5</v>
      </c>
      <c r="H53" s="31"/>
      <c r="I53" s="32" t="s">
        <v>8</v>
      </c>
      <c r="J53" s="32" t="s">
        <v>9</v>
      </c>
      <c r="K53" s="32" t="s">
        <v>10</v>
      </c>
      <c r="M53" s="8"/>
    </row>
    <row r="54" spans="2:13" x14ac:dyDescent="0.3">
      <c r="G54" s="9" t="s">
        <v>7</v>
      </c>
      <c r="H54" s="13"/>
      <c r="I54" s="22">
        <f>+H26-I46</f>
        <v>108929.92117481912</v>
      </c>
      <c r="J54" s="22">
        <f>+I54-J46</f>
        <v>54464.960587409558</v>
      </c>
      <c r="K54" s="22">
        <f>+J54-K46</f>
        <v>0</v>
      </c>
      <c r="M54" s="8"/>
    </row>
    <row r="55" spans="2:13" x14ac:dyDescent="0.3">
      <c r="G55" s="13" t="s">
        <v>21</v>
      </c>
      <c r="H55" s="13"/>
      <c r="I55" s="14">
        <f>H27</f>
        <v>117142.85714285714</v>
      </c>
      <c r="J55" s="14">
        <f>+I55-J47</f>
        <v>58571.428571428572</v>
      </c>
      <c r="K55" s="14">
        <f>+J55-K47</f>
        <v>0</v>
      </c>
      <c r="M55" s="8"/>
    </row>
    <row r="56" spans="2:13" x14ac:dyDescent="0.3">
      <c r="G56" s="9" t="s">
        <v>12</v>
      </c>
      <c r="H56" s="13"/>
      <c r="I56" s="22">
        <f>-H26+(I31-I48)</f>
        <v>-111564.6258503401</v>
      </c>
      <c r="J56" s="22">
        <f>I56+(J31-J48)</f>
        <v>-57142.857142857109</v>
      </c>
      <c r="K56" s="22">
        <f>J56+(K31-K48)</f>
        <v>0</v>
      </c>
      <c r="M56" s="8"/>
    </row>
    <row r="57" spans="2:13" x14ac:dyDescent="0.3">
      <c r="F57" s="7"/>
      <c r="G57" s="13" t="s">
        <v>22</v>
      </c>
      <c r="H57" s="28"/>
      <c r="I57" s="14">
        <f>-H27</f>
        <v>-117142.85714285714</v>
      </c>
      <c r="J57" s="14">
        <f>I57+(J32+0.05*I57)</f>
        <v>-60000</v>
      </c>
      <c r="K57" s="14">
        <f>J57+(K32+0.05*J57)</f>
        <v>0</v>
      </c>
      <c r="M57" s="8"/>
    </row>
    <row r="58" spans="2:13" x14ac:dyDescent="0.3">
      <c r="B58" s="57"/>
      <c r="C58" s="57"/>
      <c r="D58" s="57"/>
      <c r="E58" s="57"/>
      <c r="F58" s="7"/>
      <c r="M58" s="8"/>
    </row>
    <row r="59" spans="2:13" x14ac:dyDescent="0.3">
      <c r="G59" s="40"/>
    </row>
    <row r="60" spans="2:13" x14ac:dyDescent="0.3">
      <c r="G60" s="40"/>
      <c r="I60" s="4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zoomScale="110" zoomScaleNormal="110" workbookViewId="0">
      <selection activeCell="B17" sqref="B17"/>
    </sheetView>
  </sheetViews>
  <sheetFormatPr defaultColWidth="9" defaultRowHeight="12.5" x14ac:dyDescent="0.25"/>
  <cols>
    <col min="1" max="1" width="3" style="47" customWidth="1"/>
    <col min="2" max="2" width="15.26953125" style="47" customWidth="1"/>
    <col min="3" max="4" width="10.453125" style="47" customWidth="1"/>
    <col min="5" max="5" width="6.36328125" style="47" customWidth="1"/>
    <col min="6" max="16384" width="9" style="47"/>
  </cols>
  <sheetData>
    <row r="2" spans="2:5" ht="13" x14ac:dyDescent="0.3">
      <c r="B2" s="50"/>
      <c r="C2" s="64" t="s">
        <v>39</v>
      </c>
      <c r="D2" s="64"/>
      <c r="E2" s="56" t="s">
        <v>47</v>
      </c>
    </row>
    <row r="3" spans="2:5" ht="18" customHeight="1" x14ac:dyDescent="0.3">
      <c r="B3" s="50"/>
      <c r="C3" s="52" t="s">
        <v>40</v>
      </c>
      <c r="D3" s="52" t="s">
        <v>41</v>
      </c>
      <c r="E3" s="49"/>
    </row>
    <row r="4" spans="2:5" ht="13" x14ac:dyDescent="0.3">
      <c r="B4" s="54" t="s">
        <v>38</v>
      </c>
      <c r="C4" s="51">
        <v>51624</v>
      </c>
      <c r="D4" s="51">
        <v>73849</v>
      </c>
      <c r="E4" s="53">
        <f>+D4/C4-1</f>
        <v>0.43051681388501462</v>
      </c>
    </row>
    <row r="5" spans="2:5" ht="13" x14ac:dyDescent="0.3">
      <c r="B5" s="54" t="s">
        <v>37</v>
      </c>
      <c r="C5" s="51">
        <v>270403</v>
      </c>
      <c r="D5" s="51">
        <v>347716</v>
      </c>
      <c r="E5" s="53">
        <f t="shared" ref="E5:E13" si="0">+D5/C5-1</f>
        <v>0.28591768582449162</v>
      </c>
    </row>
    <row r="6" spans="2:5" ht="13" x14ac:dyDescent="0.3">
      <c r="B6" s="54" t="s">
        <v>36</v>
      </c>
      <c r="C6" s="51">
        <v>50299</v>
      </c>
      <c r="D6" s="51">
        <v>63279</v>
      </c>
      <c r="E6" s="53">
        <f t="shared" si="0"/>
        <v>0.25805682021511367</v>
      </c>
    </row>
    <row r="7" spans="2:5" ht="13" x14ac:dyDescent="0.3">
      <c r="B7" s="54" t="s">
        <v>35</v>
      </c>
      <c r="C7" s="51">
        <v>71177</v>
      </c>
      <c r="D7" s="51">
        <v>87580</v>
      </c>
      <c r="E7" s="53">
        <f t="shared" si="0"/>
        <v>0.23045365778271076</v>
      </c>
    </row>
    <row r="8" spans="2:5" ht="13" x14ac:dyDescent="0.3">
      <c r="B8" s="54" t="s">
        <v>34</v>
      </c>
      <c r="C8" s="51">
        <v>399328</v>
      </c>
      <c r="D8" s="51">
        <v>434452</v>
      </c>
      <c r="E8" s="53">
        <f t="shared" si="0"/>
        <v>8.7957769052007473E-2</v>
      </c>
    </row>
    <row r="9" spans="2:5" ht="13" x14ac:dyDescent="0.3">
      <c r="B9" s="54" t="s">
        <v>42</v>
      </c>
      <c r="C9" s="51">
        <v>688370</v>
      </c>
      <c r="D9" s="51">
        <v>745273</v>
      </c>
      <c r="E9" s="53">
        <f t="shared" si="0"/>
        <v>8.2663393233290305E-2</v>
      </c>
    </row>
    <row r="10" spans="2:5" ht="13" x14ac:dyDescent="0.3">
      <c r="B10" s="54" t="s">
        <v>43</v>
      </c>
      <c r="C10" s="51">
        <v>118156</v>
      </c>
      <c r="D10" s="51">
        <v>128959</v>
      </c>
      <c r="E10" s="53">
        <f t="shared" si="0"/>
        <v>9.1429973932766861E-2</v>
      </c>
    </row>
    <row r="11" spans="2:5" ht="13" x14ac:dyDescent="0.3">
      <c r="B11" s="54" t="s">
        <v>44</v>
      </c>
      <c r="C11" s="51">
        <v>29350</v>
      </c>
      <c r="D11" s="51">
        <v>35047</v>
      </c>
      <c r="E11" s="53">
        <f t="shared" si="0"/>
        <v>0.19410562180579216</v>
      </c>
    </row>
    <row r="12" spans="2:5" ht="13" x14ac:dyDescent="0.3">
      <c r="B12" s="54" t="s">
        <v>45</v>
      </c>
      <c r="C12" s="51">
        <v>298655</v>
      </c>
      <c r="D12" s="51">
        <v>312392</v>
      </c>
      <c r="E12" s="53">
        <f t="shared" si="0"/>
        <v>4.5996216370059129E-2</v>
      </c>
    </row>
    <row r="13" spans="2:5" ht="13" x14ac:dyDescent="0.3">
      <c r="B13" s="54" t="s">
        <v>46</v>
      </c>
      <c r="C13" s="51">
        <v>254616</v>
      </c>
      <c r="D13" s="51">
        <v>265181</v>
      </c>
      <c r="E13" s="55">
        <f t="shared" si="0"/>
        <v>4.1493857416658786E-2</v>
      </c>
    </row>
    <row r="14" spans="2:5" x14ac:dyDescent="0.25">
      <c r="D14" s="48"/>
    </row>
    <row r="15" spans="2:5" ht="13" x14ac:dyDescent="0.3">
      <c r="B15" s="47" t="s">
        <v>48</v>
      </c>
      <c r="D15" s="48"/>
    </row>
    <row r="16" spans="2:5" x14ac:dyDescent="0.25">
      <c r="B16" s="47" t="s">
        <v>51</v>
      </c>
    </row>
  </sheetData>
  <mergeCells count="1">
    <mergeCell ref="C2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 2, 4 og 7</vt:lpstr>
      <vt:lpstr>Figur 8</vt:lpstr>
      <vt:lpstr>IASB effect analysis, s. 28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Erdal, Eirik Berthelsen (NO - Oslo)</dc:creator>
  <cp:lastModifiedBy>Wilhelmsen, Lise Marie</cp:lastModifiedBy>
  <dcterms:created xsi:type="dcterms:W3CDTF">2018-11-12T14:16:45Z</dcterms:created>
  <dcterms:modified xsi:type="dcterms:W3CDTF">2019-10-11T09:20:03Z</dcterms:modified>
</cp:coreProperties>
</file>