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bjornarhellerslien/Documents/Skole Vår 2017/Bachelor/"/>
    </mc:Choice>
  </mc:AlternateContent>
  <bookViews>
    <workbookView xWindow="0" yWindow="460" windowWidth="28800" windowHeight="17440" tabRatio="500" activeTab="1"/>
  </bookViews>
  <sheets>
    <sheet name="Guide" sheetId="8" r:id="rId1"/>
    <sheet name="Input" sheetId="3" r:id="rId2"/>
    <sheet name="Kontantstrømmer" sheetId="2" r:id="rId3"/>
    <sheet name="hjelpeberegninger" sheetId="4" r:id="rId4"/>
    <sheet name="Regresjon" sheetId="10" r:id="rId5"/>
    <sheet name="Multippel regresjon" sheetId="11" r:id="rId6"/>
    <sheet name="Simulering" sheetId="9" r:id="rId7"/>
    <sheet name="Sensitivitetsanalyse" sheetId="16" r:id="rId8"/>
  </sheets>
  <definedNames>
    <definedName name="Alder">Regresjon!$C$42</definedName>
    <definedName name="AVKASTNING">Input!$C$9</definedName>
    <definedName name="AVKST_Leie">Input!$C$10</definedName>
    <definedName name="AVSKR">Input!$C$18</definedName>
    <definedName name="AVSKR_1">Input!#REF!</definedName>
    <definedName name="AVtale_type">Input!$F$16</definedName>
    <definedName name="BaseCase_Utrangering">Simulering!$E$10</definedName>
    <definedName name="EAC_EIE">Input!#REF!</definedName>
    <definedName name="EAC_LEIE">Input!#REF!</definedName>
    <definedName name="EIE">Input!$C$36</definedName>
    <definedName name="Etablering_leie">Input!#REF!</definedName>
    <definedName name="Forskudd">Input!$F$21</definedName>
    <definedName name="Fremtid_skatt">Input!#REF!</definedName>
    <definedName name="infl">Kontantstrømmer!$C$8</definedName>
    <definedName name="inflasjon">Input!$C$6</definedName>
    <definedName name="inntekt">Input!$C$11</definedName>
    <definedName name="inntekt_leie">Input!#REF!</definedName>
    <definedName name="inv_leie">Input!$F$15</definedName>
    <definedName name="investering">Input!$C$15</definedName>
    <definedName name="iRR_eie">Kontantstrømmer!$B$20</definedName>
    <definedName name="iRR_leie">Kontantstrømmer!$B$47</definedName>
    <definedName name="Kilometer">Regresjon!$C$43</definedName>
    <definedName name="Konfident_1">Regresjon!$F$27</definedName>
    <definedName name="Konfident_2">Regresjon!$F$29</definedName>
    <definedName name="Konstant">Regresjon!$C$41</definedName>
    <definedName name="Kostnader_eie">Input!$C$34</definedName>
    <definedName name="Kostnader_leie">Input!$F$34</definedName>
    <definedName name="LEIE">Input!$F$36</definedName>
    <definedName name="NNV_EIE">Kontantstrømmer!$B$19</definedName>
    <definedName name="Nåverdi_leie">Kontantstrømmer!$B$46</definedName>
    <definedName name="Perioder_eie">Input!#REF!</definedName>
    <definedName name="Perioder_leie">Input!#REF!</definedName>
    <definedName name="PMT_justert">hjelpeberegninger!$B$21</definedName>
    <definedName name="Rabatt">Input!$C$16</definedName>
    <definedName name="Rabatt_Eie">Input!$C$16</definedName>
    <definedName name="Rabatt_leie">Input!$F$16</definedName>
    <definedName name="Real_vekst">Input!$C$8</definedName>
    <definedName name="Reprasjon">Input!#REF!</definedName>
    <definedName name="Restverdi">Input!#REF!</definedName>
    <definedName name="skatt">Input!$C$7</definedName>
    <definedName name="skatt_justert">Input!$B$7</definedName>
    <definedName name="skattjustert">Input!$C$7</definedName>
    <definedName name="slutt_eie">Kontantstrømmer!$B$2</definedName>
    <definedName name="slutt_leie">Kontantstrømmer!$B$28</definedName>
    <definedName name="solver_adj" localSheetId="1" hidden="1">Input!$C$9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hs1" localSheetId="1" hidden="1">Input!$C$9</definedName>
    <definedName name="solver_lhs2" localSheetId="1" hidden="1">Input!$C$36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opt" localSheetId="1" hidden="1">Input!$C$36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hs1" localSheetId="1" hidden="1">AVKST_Leie</definedName>
    <definedName name="solver_rhs2" localSheetId="1" hidden="1">LEIE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"LEIE"</definedName>
    <definedName name="solver_ver" localSheetId="1" hidden="1">2</definedName>
    <definedName name="std_alder">Regresjon!$D$42</definedName>
    <definedName name="std_kilometer">Regresjon!$D$43</definedName>
    <definedName name="std_konstant">Regresjon!$D$41</definedName>
    <definedName name="TypeAvtale">hjelpeberegninger!$B$25:$B$26</definedName>
    <definedName name="UB_AVSK1">hjelpeberegninger!$B$7</definedName>
    <definedName name="UTbetaling_leie">Input!$F$19</definedName>
    <definedName name="UTbetalingstid">hjelpeberegninger!$C$25:$C$28</definedName>
    <definedName name="UTN_GRAD">Input!$C$20</definedName>
    <definedName name="UTrangeringsverdi">Input!$C$19</definedName>
    <definedName name="ÅR">Input!$C$17</definedName>
    <definedName name="ÅR_0">Input!$C$2</definedName>
    <definedName name="ÅR_Leie">Input!$F$17</definedName>
    <definedName name="ÅR_REP">Input!#REF!</definedName>
    <definedName name="ÅR1">#REF!</definedName>
    <definedName name="Årlig_Utbt">Input!$F$20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9" l="1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C41" i="9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C59" i="9"/>
  <c r="D59" i="9"/>
  <c r="E59" i="9"/>
  <c r="C60" i="9"/>
  <c r="D60" i="9"/>
  <c r="E60" i="9"/>
  <c r="C61" i="9"/>
  <c r="D61" i="9"/>
  <c r="E61" i="9"/>
  <c r="C62" i="9"/>
  <c r="D62" i="9"/>
  <c r="E62" i="9"/>
  <c r="C63" i="9"/>
  <c r="D63" i="9"/>
  <c r="E63" i="9"/>
  <c r="C64" i="9"/>
  <c r="D64" i="9"/>
  <c r="E64" i="9"/>
  <c r="C65" i="9"/>
  <c r="D65" i="9"/>
  <c r="E65" i="9"/>
  <c r="C66" i="9"/>
  <c r="D66" i="9"/>
  <c r="E66" i="9"/>
  <c r="C67" i="9"/>
  <c r="D67" i="9"/>
  <c r="E67" i="9"/>
  <c r="C68" i="9"/>
  <c r="D68" i="9"/>
  <c r="E68" i="9"/>
  <c r="C69" i="9"/>
  <c r="D69" i="9"/>
  <c r="E69" i="9"/>
  <c r="C70" i="9"/>
  <c r="D70" i="9"/>
  <c r="E70" i="9"/>
  <c r="C71" i="9"/>
  <c r="D71" i="9"/>
  <c r="E71" i="9"/>
  <c r="C72" i="9"/>
  <c r="D72" i="9"/>
  <c r="E72" i="9"/>
  <c r="C73" i="9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C124" i="9"/>
  <c r="D124" i="9"/>
  <c r="E124" i="9"/>
  <c r="C125" i="9"/>
  <c r="D125" i="9"/>
  <c r="E125" i="9"/>
  <c r="C126" i="9"/>
  <c r="D126" i="9"/>
  <c r="E126" i="9"/>
  <c r="C127" i="9"/>
  <c r="D127" i="9"/>
  <c r="E127" i="9"/>
  <c r="C128" i="9"/>
  <c r="D128" i="9"/>
  <c r="E128" i="9"/>
  <c r="C129" i="9"/>
  <c r="D129" i="9"/>
  <c r="E129" i="9"/>
  <c r="C130" i="9"/>
  <c r="D130" i="9"/>
  <c r="E130" i="9"/>
  <c r="C131" i="9"/>
  <c r="D131" i="9"/>
  <c r="E131" i="9"/>
  <c r="C132" i="9"/>
  <c r="D132" i="9"/>
  <c r="E132" i="9"/>
  <c r="C133" i="9"/>
  <c r="D133" i="9"/>
  <c r="E133" i="9"/>
  <c r="C134" i="9"/>
  <c r="D134" i="9"/>
  <c r="E134" i="9"/>
  <c r="C135" i="9"/>
  <c r="D135" i="9"/>
  <c r="E135" i="9"/>
  <c r="C136" i="9"/>
  <c r="D136" i="9"/>
  <c r="E136" i="9"/>
  <c r="C137" i="9"/>
  <c r="D137" i="9"/>
  <c r="E137" i="9"/>
  <c r="C138" i="9"/>
  <c r="D138" i="9"/>
  <c r="E138" i="9"/>
  <c r="C139" i="9"/>
  <c r="D139" i="9"/>
  <c r="E139" i="9"/>
  <c r="C140" i="9"/>
  <c r="D140" i="9"/>
  <c r="E140" i="9"/>
  <c r="C141" i="9"/>
  <c r="D141" i="9"/>
  <c r="E141" i="9"/>
  <c r="C142" i="9"/>
  <c r="D142" i="9"/>
  <c r="E142" i="9"/>
  <c r="C143" i="9"/>
  <c r="D143" i="9"/>
  <c r="E143" i="9"/>
  <c r="C144" i="9"/>
  <c r="D144" i="9"/>
  <c r="E144" i="9"/>
  <c r="C145" i="9"/>
  <c r="D145" i="9"/>
  <c r="E145" i="9"/>
  <c r="C146" i="9"/>
  <c r="D146" i="9"/>
  <c r="E146" i="9"/>
  <c r="C147" i="9"/>
  <c r="D147" i="9"/>
  <c r="E147" i="9"/>
  <c r="C148" i="9"/>
  <c r="D148" i="9"/>
  <c r="E148" i="9"/>
  <c r="C149" i="9"/>
  <c r="D149" i="9"/>
  <c r="E149" i="9"/>
  <c r="C150" i="9"/>
  <c r="D150" i="9"/>
  <c r="E150" i="9"/>
  <c r="C151" i="9"/>
  <c r="D151" i="9"/>
  <c r="E151" i="9"/>
  <c r="C152" i="9"/>
  <c r="D152" i="9"/>
  <c r="E152" i="9"/>
  <c r="C153" i="9"/>
  <c r="D153" i="9"/>
  <c r="E153" i="9"/>
  <c r="C154" i="9"/>
  <c r="D154" i="9"/>
  <c r="E154" i="9"/>
  <c r="C155" i="9"/>
  <c r="D155" i="9"/>
  <c r="E155" i="9"/>
  <c r="C156" i="9"/>
  <c r="D156" i="9"/>
  <c r="E156" i="9"/>
  <c r="C157" i="9"/>
  <c r="D157" i="9"/>
  <c r="E157" i="9"/>
  <c r="C158" i="9"/>
  <c r="D158" i="9"/>
  <c r="E158" i="9"/>
  <c r="C159" i="9"/>
  <c r="D159" i="9"/>
  <c r="E159" i="9"/>
  <c r="C160" i="9"/>
  <c r="D160" i="9"/>
  <c r="E160" i="9"/>
  <c r="C161" i="9"/>
  <c r="D161" i="9"/>
  <c r="E161" i="9"/>
  <c r="C162" i="9"/>
  <c r="D162" i="9"/>
  <c r="E162" i="9"/>
  <c r="C163" i="9"/>
  <c r="D163" i="9"/>
  <c r="E163" i="9"/>
  <c r="C164" i="9"/>
  <c r="D164" i="9"/>
  <c r="E164" i="9"/>
  <c r="C165" i="9"/>
  <c r="D165" i="9"/>
  <c r="E165" i="9"/>
  <c r="C166" i="9"/>
  <c r="D166" i="9"/>
  <c r="E166" i="9"/>
  <c r="C167" i="9"/>
  <c r="D167" i="9"/>
  <c r="E167" i="9"/>
  <c r="C168" i="9"/>
  <c r="D168" i="9"/>
  <c r="E168" i="9"/>
  <c r="C169" i="9"/>
  <c r="D169" i="9"/>
  <c r="E169" i="9"/>
  <c r="C170" i="9"/>
  <c r="D170" i="9"/>
  <c r="E170" i="9"/>
  <c r="C171" i="9"/>
  <c r="D171" i="9"/>
  <c r="E171" i="9"/>
  <c r="C172" i="9"/>
  <c r="D172" i="9"/>
  <c r="E172" i="9"/>
  <c r="C173" i="9"/>
  <c r="D173" i="9"/>
  <c r="E173" i="9"/>
  <c r="C174" i="9"/>
  <c r="D174" i="9"/>
  <c r="E174" i="9"/>
  <c r="C175" i="9"/>
  <c r="D175" i="9"/>
  <c r="E175" i="9"/>
  <c r="C176" i="9"/>
  <c r="D176" i="9"/>
  <c r="E176" i="9"/>
  <c r="C177" i="9"/>
  <c r="D177" i="9"/>
  <c r="E177" i="9"/>
  <c r="C178" i="9"/>
  <c r="D178" i="9"/>
  <c r="E178" i="9"/>
  <c r="C179" i="9"/>
  <c r="D179" i="9"/>
  <c r="E179" i="9"/>
  <c r="C180" i="9"/>
  <c r="D180" i="9"/>
  <c r="E180" i="9"/>
  <c r="C181" i="9"/>
  <c r="D181" i="9"/>
  <c r="E181" i="9"/>
  <c r="C182" i="9"/>
  <c r="D182" i="9"/>
  <c r="E182" i="9"/>
  <c r="C183" i="9"/>
  <c r="D183" i="9"/>
  <c r="E183" i="9"/>
  <c r="C184" i="9"/>
  <c r="D184" i="9"/>
  <c r="E184" i="9"/>
  <c r="C185" i="9"/>
  <c r="D185" i="9"/>
  <c r="E185" i="9"/>
  <c r="C186" i="9"/>
  <c r="D186" i="9"/>
  <c r="E186" i="9"/>
  <c r="C187" i="9"/>
  <c r="D187" i="9"/>
  <c r="E187" i="9"/>
  <c r="C188" i="9"/>
  <c r="D188" i="9"/>
  <c r="E188" i="9"/>
  <c r="C189" i="9"/>
  <c r="D189" i="9"/>
  <c r="E189" i="9"/>
  <c r="C190" i="9"/>
  <c r="D190" i="9"/>
  <c r="E190" i="9"/>
  <c r="C191" i="9"/>
  <c r="D191" i="9"/>
  <c r="E191" i="9"/>
  <c r="C192" i="9"/>
  <c r="D192" i="9"/>
  <c r="E192" i="9"/>
  <c r="C193" i="9"/>
  <c r="D193" i="9"/>
  <c r="E193" i="9"/>
  <c r="C194" i="9"/>
  <c r="D194" i="9"/>
  <c r="E194" i="9"/>
  <c r="C195" i="9"/>
  <c r="D195" i="9"/>
  <c r="E195" i="9"/>
  <c r="C196" i="9"/>
  <c r="D196" i="9"/>
  <c r="E196" i="9"/>
  <c r="C197" i="9"/>
  <c r="D197" i="9"/>
  <c r="E197" i="9"/>
  <c r="C198" i="9"/>
  <c r="D198" i="9"/>
  <c r="E198" i="9"/>
  <c r="C199" i="9"/>
  <c r="D199" i="9"/>
  <c r="E199" i="9"/>
  <c r="C200" i="9"/>
  <c r="D200" i="9"/>
  <c r="E200" i="9"/>
  <c r="C201" i="9"/>
  <c r="D201" i="9"/>
  <c r="E201" i="9"/>
  <c r="C202" i="9"/>
  <c r="D202" i="9"/>
  <c r="E202" i="9"/>
  <c r="C203" i="9"/>
  <c r="D203" i="9"/>
  <c r="E203" i="9"/>
  <c r="C204" i="9"/>
  <c r="D204" i="9"/>
  <c r="E204" i="9"/>
  <c r="C205" i="9"/>
  <c r="D205" i="9"/>
  <c r="E205" i="9"/>
  <c r="C206" i="9"/>
  <c r="D206" i="9"/>
  <c r="E206" i="9"/>
  <c r="C207" i="9"/>
  <c r="D207" i="9"/>
  <c r="E207" i="9"/>
  <c r="C208" i="9"/>
  <c r="D208" i="9"/>
  <c r="E208" i="9"/>
  <c r="C209" i="9"/>
  <c r="D209" i="9"/>
  <c r="E209" i="9"/>
  <c r="C210" i="9"/>
  <c r="D210" i="9"/>
  <c r="E210" i="9"/>
  <c r="C211" i="9"/>
  <c r="D211" i="9"/>
  <c r="E211" i="9"/>
  <c r="C212" i="9"/>
  <c r="D212" i="9"/>
  <c r="E212" i="9"/>
  <c r="C213" i="9"/>
  <c r="D213" i="9"/>
  <c r="E213" i="9"/>
  <c r="C214" i="9"/>
  <c r="D214" i="9"/>
  <c r="E214" i="9"/>
  <c r="C215" i="9"/>
  <c r="D215" i="9"/>
  <c r="E215" i="9"/>
  <c r="C216" i="9"/>
  <c r="D216" i="9"/>
  <c r="E216" i="9"/>
  <c r="C217" i="9"/>
  <c r="D217" i="9"/>
  <c r="E217" i="9"/>
  <c r="C218" i="9"/>
  <c r="D218" i="9"/>
  <c r="E218" i="9"/>
  <c r="C219" i="9"/>
  <c r="D219" i="9"/>
  <c r="E219" i="9"/>
  <c r="C220" i="9"/>
  <c r="D220" i="9"/>
  <c r="E220" i="9"/>
  <c r="C221" i="9"/>
  <c r="D221" i="9"/>
  <c r="E221" i="9"/>
  <c r="C222" i="9"/>
  <c r="D222" i="9"/>
  <c r="E222" i="9"/>
  <c r="C223" i="9"/>
  <c r="D223" i="9"/>
  <c r="E223" i="9"/>
  <c r="C224" i="9"/>
  <c r="D224" i="9"/>
  <c r="E224" i="9"/>
  <c r="C225" i="9"/>
  <c r="D225" i="9"/>
  <c r="E225" i="9"/>
  <c r="C226" i="9"/>
  <c r="D226" i="9"/>
  <c r="E226" i="9"/>
  <c r="C227" i="9"/>
  <c r="D227" i="9"/>
  <c r="E227" i="9"/>
  <c r="C228" i="9"/>
  <c r="D228" i="9"/>
  <c r="E228" i="9"/>
  <c r="C229" i="9"/>
  <c r="D229" i="9"/>
  <c r="E229" i="9"/>
  <c r="C230" i="9"/>
  <c r="D230" i="9"/>
  <c r="E230" i="9"/>
  <c r="C231" i="9"/>
  <c r="D231" i="9"/>
  <c r="E231" i="9"/>
  <c r="C232" i="9"/>
  <c r="D232" i="9"/>
  <c r="E232" i="9"/>
  <c r="C233" i="9"/>
  <c r="D233" i="9"/>
  <c r="E233" i="9"/>
  <c r="C234" i="9"/>
  <c r="D234" i="9"/>
  <c r="E234" i="9"/>
  <c r="C235" i="9"/>
  <c r="D235" i="9"/>
  <c r="E235" i="9"/>
  <c r="C236" i="9"/>
  <c r="D236" i="9"/>
  <c r="E236" i="9"/>
  <c r="C237" i="9"/>
  <c r="D237" i="9"/>
  <c r="E237" i="9"/>
  <c r="C238" i="9"/>
  <c r="D238" i="9"/>
  <c r="E238" i="9"/>
  <c r="C239" i="9"/>
  <c r="D239" i="9"/>
  <c r="E239" i="9"/>
  <c r="C240" i="9"/>
  <c r="D240" i="9"/>
  <c r="E240" i="9"/>
  <c r="C241" i="9"/>
  <c r="D241" i="9"/>
  <c r="E241" i="9"/>
  <c r="C242" i="9"/>
  <c r="D242" i="9"/>
  <c r="E242" i="9"/>
  <c r="C243" i="9"/>
  <c r="D243" i="9"/>
  <c r="E243" i="9"/>
  <c r="C244" i="9"/>
  <c r="D244" i="9"/>
  <c r="E244" i="9"/>
  <c r="C245" i="9"/>
  <c r="D245" i="9"/>
  <c r="E245" i="9"/>
  <c r="C246" i="9"/>
  <c r="D246" i="9"/>
  <c r="E246" i="9"/>
  <c r="C247" i="9"/>
  <c r="D247" i="9"/>
  <c r="E247" i="9"/>
  <c r="C248" i="9"/>
  <c r="D248" i="9"/>
  <c r="E248" i="9"/>
  <c r="C249" i="9"/>
  <c r="D249" i="9"/>
  <c r="E249" i="9"/>
  <c r="C250" i="9"/>
  <c r="D250" i="9"/>
  <c r="E250" i="9"/>
  <c r="C251" i="9"/>
  <c r="D251" i="9"/>
  <c r="E251" i="9"/>
  <c r="C252" i="9"/>
  <c r="D252" i="9"/>
  <c r="E252" i="9"/>
  <c r="C253" i="9"/>
  <c r="D253" i="9"/>
  <c r="E253" i="9"/>
  <c r="C254" i="9"/>
  <c r="D254" i="9"/>
  <c r="E254" i="9"/>
  <c r="C255" i="9"/>
  <c r="D255" i="9"/>
  <c r="E255" i="9"/>
  <c r="C256" i="9"/>
  <c r="D256" i="9"/>
  <c r="E256" i="9"/>
  <c r="C257" i="9"/>
  <c r="D257" i="9"/>
  <c r="E257" i="9"/>
  <c r="C258" i="9"/>
  <c r="D258" i="9"/>
  <c r="E258" i="9"/>
  <c r="C259" i="9"/>
  <c r="D259" i="9"/>
  <c r="E259" i="9"/>
  <c r="C260" i="9"/>
  <c r="D260" i="9"/>
  <c r="E260" i="9"/>
  <c r="C261" i="9"/>
  <c r="D261" i="9"/>
  <c r="E261" i="9"/>
  <c r="C262" i="9"/>
  <c r="D262" i="9"/>
  <c r="E262" i="9"/>
  <c r="C263" i="9"/>
  <c r="D263" i="9"/>
  <c r="E263" i="9"/>
  <c r="C264" i="9"/>
  <c r="D264" i="9"/>
  <c r="E264" i="9"/>
  <c r="C265" i="9"/>
  <c r="D265" i="9"/>
  <c r="E265" i="9"/>
  <c r="C266" i="9"/>
  <c r="D266" i="9"/>
  <c r="E266" i="9"/>
  <c r="C267" i="9"/>
  <c r="D267" i="9"/>
  <c r="E267" i="9"/>
  <c r="C268" i="9"/>
  <c r="D268" i="9"/>
  <c r="E268" i="9"/>
  <c r="C269" i="9"/>
  <c r="D269" i="9"/>
  <c r="E269" i="9"/>
  <c r="C270" i="9"/>
  <c r="D270" i="9"/>
  <c r="E270" i="9"/>
  <c r="C271" i="9"/>
  <c r="D271" i="9"/>
  <c r="E271" i="9"/>
  <c r="C272" i="9"/>
  <c r="D272" i="9"/>
  <c r="E272" i="9"/>
  <c r="C273" i="9"/>
  <c r="D273" i="9"/>
  <c r="E273" i="9"/>
  <c r="C274" i="9"/>
  <c r="D274" i="9"/>
  <c r="E274" i="9"/>
  <c r="C275" i="9"/>
  <c r="D275" i="9"/>
  <c r="E275" i="9"/>
  <c r="C276" i="9"/>
  <c r="D276" i="9"/>
  <c r="E276" i="9"/>
  <c r="C277" i="9"/>
  <c r="D277" i="9"/>
  <c r="E277" i="9"/>
  <c r="C278" i="9"/>
  <c r="D278" i="9"/>
  <c r="E278" i="9"/>
  <c r="C279" i="9"/>
  <c r="D279" i="9"/>
  <c r="E279" i="9"/>
  <c r="C280" i="9"/>
  <c r="D280" i="9"/>
  <c r="E280" i="9"/>
  <c r="C281" i="9"/>
  <c r="D281" i="9"/>
  <c r="E281" i="9"/>
  <c r="C282" i="9"/>
  <c r="D282" i="9"/>
  <c r="E282" i="9"/>
  <c r="C283" i="9"/>
  <c r="D283" i="9"/>
  <c r="E283" i="9"/>
  <c r="C284" i="9"/>
  <c r="D284" i="9"/>
  <c r="E284" i="9"/>
  <c r="C285" i="9"/>
  <c r="D285" i="9"/>
  <c r="E285" i="9"/>
  <c r="C286" i="9"/>
  <c r="D286" i="9"/>
  <c r="E286" i="9"/>
  <c r="C287" i="9"/>
  <c r="D287" i="9"/>
  <c r="E287" i="9"/>
  <c r="C288" i="9"/>
  <c r="D288" i="9"/>
  <c r="E288" i="9"/>
  <c r="C289" i="9"/>
  <c r="D289" i="9"/>
  <c r="E289" i="9"/>
  <c r="C290" i="9"/>
  <c r="D290" i="9"/>
  <c r="E290" i="9"/>
  <c r="C291" i="9"/>
  <c r="D291" i="9"/>
  <c r="E291" i="9"/>
  <c r="C292" i="9"/>
  <c r="D292" i="9"/>
  <c r="E292" i="9"/>
  <c r="C293" i="9"/>
  <c r="D293" i="9"/>
  <c r="E293" i="9"/>
  <c r="C294" i="9"/>
  <c r="D294" i="9"/>
  <c r="E294" i="9"/>
  <c r="C295" i="9"/>
  <c r="D295" i="9"/>
  <c r="E295" i="9"/>
  <c r="C296" i="9"/>
  <c r="D296" i="9"/>
  <c r="E296" i="9"/>
  <c r="C297" i="9"/>
  <c r="D297" i="9"/>
  <c r="E297" i="9"/>
  <c r="C298" i="9"/>
  <c r="D298" i="9"/>
  <c r="E298" i="9"/>
  <c r="C299" i="9"/>
  <c r="D299" i="9"/>
  <c r="E299" i="9"/>
  <c r="C300" i="9"/>
  <c r="D300" i="9"/>
  <c r="E300" i="9"/>
  <c r="C301" i="9"/>
  <c r="D301" i="9"/>
  <c r="E301" i="9"/>
  <c r="C302" i="9"/>
  <c r="D302" i="9"/>
  <c r="E302" i="9"/>
  <c r="C303" i="9"/>
  <c r="D303" i="9"/>
  <c r="E303" i="9"/>
  <c r="C304" i="9"/>
  <c r="D304" i="9"/>
  <c r="E304" i="9"/>
  <c r="C305" i="9"/>
  <c r="D305" i="9"/>
  <c r="E305" i="9"/>
  <c r="C306" i="9"/>
  <c r="D306" i="9"/>
  <c r="E306" i="9"/>
  <c r="C307" i="9"/>
  <c r="D307" i="9"/>
  <c r="E307" i="9"/>
  <c r="C308" i="9"/>
  <c r="D308" i="9"/>
  <c r="E308" i="9"/>
  <c r="C309" i="9"/>
  <c r="D309" i="9"/>
  <c r="E309" i="9"/>
  <c r="C310" i="9"/>
  <c r="D310" i="9"/>
  <c r="E310" i="9"/>
  <c r="C311" i="9"/>
  <c r="D311" i="9"/>
  <c r="E311" i="9"/>
  <c r="C312" i="9"/>
  <c r="D312" i="9"/>
  <c r="E312" i="9"/>
  <c r="C313" i="9"/>
  <c r="D313" i="9"/>
  <c r="E313" i="9"/>
  <c r="C314" i="9"/>
  <c r="D314" i="9"/>
  <c r="E314" i="9"/>
  <c r="C315" i="9"/>
  <c r="D315" i="9"/>
  <c r="E315" i="9"/>
  <c r="C316" i="9"/>
  <c r="D316" i="9"/>
  <c r="E316" i="9"/>
  <c r="C317" i="9"/>
  <c r="D317" i="9"/>
  <c r="E317" i="9"/>
  <c r="C318" i="9"/>
  <c r="D318" i="9"/>
  <c r="E318" i="9"/>
  <c r="C319" i="9"/>
  <c r="D319" i="9"/>
  <c r="E319" i="9"/>
  <c r="C320" i="9"/>
  <c r="D320" i="9"/>
  <c r="E320" i="9"/>
  <c r="C321" i="9"/>
  <c r="D321" i="9"/>
  <c r="E321" i="9"/>
  <c r="C322" i="9"/>
  <c r="D322" i="9"/>
  <c r="E322" i="9"/>
  <c r="C323" i="9"/>
  <c r="D323" i="9"/>
  <c r="E323" i="9"/>
  <c r="C324" i="9"/>
  <c r="D324" i="9"/>
  <c r="E324" i="9"/>
  <c r="C325" i="9"/>
  <c r="D325" i="9"/>
  <c r="E325" i="9"/>
  <c r="C326" i="9"/>
  <c r="D326" i="9"/>
  <c r="E326" i="9"/>
  <c r="C327" i="9"/>
  <c r="D327" i="9"/>
  <c r="E327" i="9"/>
  <c r="C328" i="9"/>
  <c r="D328" i="9"/>
  <c r="E328" i="9"/>
  <c r="C329" i="9"/>
  <c r="D329" i="9"/>
  <c r="E329" i="9"/>
  <c r="C330" i="9"/>
  <c r="D330" i="9"/>
  <c r="E330" i="9"/>
  <c r="C331" i="9"/>
  <c r="D331" i="9"/>
  <c r="E331" i="9"/>
  <c r="C332" i="9"/>
  <c r="D332" i="9"/>
  <c r="E332" i="9"/>
  <c r="C333" i="9"/>
  <c r="D333" i="9"/>
  <c r="E333" i="9"/>
  <c r="C334" i="9"/>
  <c r="D334" i="9"/>
  <c r="E334" i="9"/>
  <c r="C335" i="9"/>
  <c r="D335" i="9"/>
  <c r="E335" i="9"/>
  <c r="C336" i="9"/>
  <c r="D336" i="9"/>
  <c r="E336" i="9"/>
  <c r="C337" i="9"/>
  <c r="D337" i="9"/>
  <c r="E337" i="9"/>
  <c r="C338" i="9"/>
  <c r="D338" i="9"/>
  <c r="E338" i="9"/>
  <c r="C339" i="9"/>
  <c r="D339" i="9"/>
  <c r="E339" i="9"/>
  <c r="C340" i="9"/>
  <c r="D340" i="9"/>
  <c r="E340" i="9"/>
  <c r="C341" i="9"/>
  <c r="D341" i="9"/>
  <c r="E341" i="9"/>
  <c r="C342" i="9"/>
  <c r="D342" i="9"/>
  <c r="E342" i="9"/>
  <c r="C343" i="9"/>
  <c r="D343" i="9"/>
  <c r="E343" i="9"/>
  <c r="C344" i="9"/>
  <c r="D344" i="9"/>
  <c r="E344" i="9"/>
  <c r="C345" i="9"/>
  <c r="D345" i="9"/>
  <c r="E345" i="9"/>
  <c r="C346" i="9"/>
  <c r="D346" i="9"/>
  <c r="E346" i="9"/>
  <c r="C347" i="9"/>
  <c r="D347" i="9"/>
  <c r="E347" i="9"/>
  <c r="C348" i="9"/>
  <c r="D348" i="9"/>
  <c r="E348" i="9"/>
  <c r="C349" i="9"/>
  <c r="D349" i="9"/>
  <c r="E349" i="9"/>
  <c r="C350" i="9"/>
  <c r="D350" i="9"/>
  <c r="E350" i="9"/>
  <c r="C351" i="9"/>
  <c r="D351" i="9"/>
  <c r="E351" i="9"/>
  <c r="C352" i="9"/>
  <c r="D352" i="9"/>
  <c r="E352" i="9"/>
  <c r="C353" i="9"/>
  <c r="D353" i="9"/>
  <c r="E353" i="9"/>
  <c r="C354" i="9"/>
  <c r="D354" i="9"/>
  <c r="E354" i="9"/>
  <c r="C355" i="9"/>
  <c r="D355" i="9"/>
  <c r="E355" i="9"/>
  <c r="C356" i="9"/>
  <c r="D356" i="9"/>
  <c r="E356" i="9"/>
  <c r="C357" i="9"/>
  <c r="D357" i="9"/>
  <c r="E357" i="9"/>
  <c r="C358" i="9"/>
  <c r="D358" i="9"/>
  <c r="E358" i="9"/>
  <c r="C359" i="9"/>
  <c r="D359" i="9"/>
  <c r="E359" i="9"/>
  <c r="C360" i="9"/>
  <c r="D360" i="9"/>
  <c r="E360" i="9"/>
  <c r="C361" i="9"/>
  <c r="D361" i="9"/>
  <c r="E361" i="9"/>
  <c r="C362" i="9"/>
  <c r="D362" i="9"/>
  <c r="E362" i="9"/>
  <c r="C363" i="9"/>
  <c r="D363" i="9"/>
  <c r="E363" i="9"/>
  <c r="C364" i="9"/>
  <c r="D364" i="9"/>
  <c r="E364" i="9"/>
  <c r="C365" i="9"/>
  <c r="D365" i="9"/>
  <c r="E365" i="9"/>
  <c r="C366" i="9"/>
  <c r="D366" i="9"/>
  <c r="E366" i="9"/>
  <c r="C367" i="9"/>
  <c r="D367" i="9"/>
  <c r="E367" i="9"/>
  <c r="C368" i="9"/>
  <c r="D368" i="9"/>
  <c r="E368" i="9"/>
  <c r="C369" i="9"/>
  <c r="D369" i="9"/>
  <c r="E369" i="9"/>
  <c r="C370" i="9"/>
  <c r="D370" i="9"/>
  <c r="E370" i="9"/>
  <c r="C371" i="9"/>
  <c r="D371" i="9"/>
  <c r="E371" i="9"/>
  <c r="C372" i="9"/>
  <c r="D372" i="9"/>
  <c r="E372" i="9"/>
  <c r="C373" i="9"/>
  <c r="D373" i="9"/>
  <c r="E373" i="9"/>
  <c r="C374" i="9"/>
  <c r="D374" i="9"/>
  <c r="E374" i="9"/>
  <c r="C375" i="9"/>
  <c r="D375" i="9"/>
  <c r="E375" i="9"/>
  <c r="C376" i="9"/>
  <c r="D376" i="9"/>
  <c r="E376" i="9"/>
  <c r="C377" i="9"/>
  <c r="D377" i="9"/>
  <c r="E377" i="9"/>
  <c r="C378" i="9"/>
  <c r="D378" i="9"/>
  <c r="E378" i="9"/>
  <c r="C379" i="9"/>
  <c r="D379" i="9"/>
  <c r="E379" i="9"/>
  <c r="C380" i="9"/>
  <c r="D380" i="9"/>
  <c r="E380" i="9"/>
  <c r="C381" i="9"/>
  <c r="D381" i="9"/>
  <c r="E381" i="9"/>
  <c r="C382" i="9"/>
  <c r="D382" i="9"/>
  <c r="E382" i="9"/>
  <c r="C383" i="9"/>
  <c r="D383" i="9"/>
  <c r="E383" i="9"/>
  <c r="C384" i="9"/>
  <c r="D384" i="9"/>
  <c r="E384" i="9"/>
  <c r="C385" i="9"/>
  <c r="D385" i="9"/>
  <c r="E385" i="9"/>
  <c r="C386" i="9"/>
  <c r="D386" i="9"/>
  <c r="E386" i="9"/>
  <c r="C387" i="9"/>
  <c r="D387" i="9"/>
  <c r="E387" i="9"/>
  <c r="C388" i="9"/>
  <c r="D388" i="9"/>
  <c r="E388" i="9"/>
  <c r="C389" i="9"/>
  <c r="D389" i="9"/>
  <c r="E389" i="9"/>
  <c r="C390" i="9"/>
  <c r="D390" i="9"/>
  <c r="E390" i="9"/>
  <c r="C391" i="9"/>
  <c r="D391" i="9"/>
  <c r="E391" i="9"/>
  <c r="C392" i="9"/>
  <c r="D392" i="9"/>
  <c r="E392" i="9"/>
  <c r="C393" i="9"/>
  <c r="D393" i="9"/>
  <c r="E393" i="9"/>
  <c r="C394" i="9"/>
  <c r="D394" i="9"/>
  <c r="E394" i="9"/>
  <c r="C395" i="9"/>
  <c r="D395" i="9"/>
  <c r="E395" i="9"/>
  <c r="C396" i="9"/>
  <c r="D396" i="9"/>
  <c r="E396" i="9"/>
  <c r="C397" i="9"/>
  <c r="D397" i="9"/>
  <c r="E397" i="9"/>
  <c r="C398" i="9"/>
  <c r="D398" i="9"/>
  <c r="E398" i="9"/>
  <c r="C399" i="9"/>
  <c r="D399" i="9"/>
  <c r="E399" i="9"/>
  <c r="C400" i="9"/>
  <c r="D400" i="9"/>
  <c r="E400" i="9"/>
  <c r="C401" i="9"/>
  <c r="D401" i="9"/>
  <c r="E401" i="9"/>
  <c r="C402" i="9"/>
  <c r="D402" i="9"/>
  <c r="E402" i="9"/>
  <c r="C403" i="9"/>
  <c r="D403" i="9"/>
  <c r="E403" i="9"/>
  <c r="C404" i="9"/>
  <c r="D404" i="9"/>
  <c r="E404" i="9"/>
  <c r="C405" i="9"/>
  <c r="D405" i="9"/>
  <c r="E405" i="9"/>
  <c r="C406" i="9"/>
  <c r="D406" i="9"/>
  <c r="E406" i="9"/>
  <c r="C407" i="9"/>
  <c r="D407" i="9"/>
  <c r="E407" i="9"/>
  <c r="C408" i="9"/>
  <c r="D408" i="9"/>
  <c r="E408" i="9"/>
  <c r="C409" i="9"/>
  <c r="D409" i="9"/>
  <c r="E409" i="9"/>
  <c r="C410" i="9"/>
  <c r="D410" i="9"/>
  <c r="E410" i="9"/>
  <c r="C411" i="9"/>
  <c r="D411" i="9"/>
  <c r="E411" i="9"/>
  <c r="C412" i="9"/>
  <c r="D412" i="9"/>
  <c r="E412" i="9"/>
  <c r="C413" i="9"/>
  <c r="D413" i="9"/>
  <c r="E413" i="9"/>
  <c r="C414" i="9"/>
  <c r="D414" i="9"/>
  <c r="E414" i="9"/>
  <c r="C415" i="9"/>
  <c r="D415" i="9"/>
  <c r="E415" i="9"/>
  <c r="C416" i="9"/>
  <c r="D416" i="9"/>
  <c r="E416" i="9"/>
  <c r="C417" i="9"/>
  <c r="D417" i="9"/>
  <c r="E417" i="9"/>
  <c r="C418" i="9"/>
  <c r="D418" i="9"/>
  <c r="E418" i="9"/>
  <c r="C419" i="9"/>
  <c r="D419" i="9"/>
  <c r="E419" i="9"/>
  <c r="C420" i="9"/>
  <c r="D420" i="9"/>
  <c r="E420" i="9"/>
  <c r="C421" i="9"/>
  <c r="D421" i="9"/>
  <c r="E421" i="9"/>
  <c r="C422" i="9"/>
  <c r="D422" i="9"/>
  <c r="E422" i="9"/>
  <c r="C423" i="9"/>
  <c r="D423" i="9"/>
  <c r="E423" i="9"/>
  <c r="C424" i="9"/>
  <c r="D424" i="9"/>
  <c r="E424" i="9"/>
  <c r="C425" i="9"/>
  <c r="D425" i="9"/>
  <c r="E425" i="9"/>
  <c r="C426" i="9"/>
  <c r="D426" i="9"/>
  <c r="E426" i="9"/>
  <c r="C427" i="9"/>
  <c r="D427" i="9"/>
  <c r="E427" i="9"/>
  <c r="C428" i="9"/>
  <c r="D428" i="9"/>
  <c r="E428" i="9"/>
  <c r="C429" i="9"/>
  <c r="D429" i="9"/>
  <c r="E429" i="9"/>
  <c r="C430" i="9"/>
  <c r="D430" i="9"/>
  <c r="E430" i="9"/>
  <c r="C431" i="9"/>
  <c r="D431" i="9"/>
  <c r="E431" i="9"/>
  <c r="C432" i="9"/>
  <c r="D432" i="9"/>
  <c r="E432" i="9"/>
  <c r="C433" i="9"/>
  <c r="D433" i="9"/>
  <c r="E433" i="9"/>
  <c r="C434" i="9"/>
  <c r="D434" i="9"/>
  <c r="E434" i="9"/>
  <c r="C435" i="9"/>
  <c r="D435" i="9"/>
  <c r="E435" i="9"/>
  <c r="C436" i="9"/>
  <c r="D436" i="9"/>
  <c r="E436" i="9"/>
  <c r="C437" i="9"/>
  <c r="D437" i="9"/>
  <c r="E437" i="9"/>
  <c r="C438" i="9"/>
  <c r="D438" i="9"/>
  <c r="E438" i="9"/>
  <c r="C439" i="9"/>
  <c r="D439" i="9"/>
  <c r="E439" i="9"/>
  <c r="C440" i="9"/>
  <c r="D440" i="9"/>
  <c r="E440" i="9"/>
  <c r="C441" i="9"/>
  <c r="D441" i="9"/>
  <c r="E441" i="9"/>
  <c r="C442" i="9"/>
  <c r="D442" i="9"/>
  <c r="E442" i="9"/>
  <c r="C443" i="9"/>
  <c r="D443" i="9"/>
  <c r="E443" i="9"/>
  <c r="C444" i="9"/>
  <c r="D444" i="9"/>
  <c r="E444" i="9"/>
  <c r="C445" i="9"/>
  <c r="D445" i="9"/>
  <c r="E445" i="9"/>
  <c r="C446" i="9"/>
  <c r="D446" i="9"/>
  <c r="E446" i="9"/>
  <c r="C447" i="9"/>
  <c r="D447" i="9"/>
  <c r="E447" i="9"/>
  <c r="C448" i="9"/>
  <c r="D448" i="9"/>
  <c r="E448" i="9"/>
  <c r="C449" i="9"/>
  <c r="D449" i="9"/>
  <c r="E449" i="9"/>
  <c r="C450" i="9"/>
  <c r="D450" i="9"/>
  <c r="E450" i="9"/>
  <c r="C451" i="9"/>
  <c r="D451" i="9"/>
  <c r="E451" i="9"/>
  <c r="C452" i="9"/>
  <c r="D452" i="9"/>
  <c r="E452" i="9"/>
  <c r="C453" i="9"/>
  <c r="D453" i="9"/>
  <c r="E453" i="9"/>
  <c r="C454" i="9"/>
  <c r="D454" i="9"/>
  <c r="E454" i="9"/>
  <c r="C455" i="9"/>
  <c r="D455" i="9"/>
  <c r="E455" i="9"/>
  <c r="C456" i="9"/>
  <c r="D456" i="9"/>
  <c r="E456" i="9"/>
  <c r="C457" i="9"/>
  <c r="D457" i="9"/>
  <c r="E457" i="9"/>
  <c r="C458" i="9"/>
  <c r="D458" i="9"/>
  <c r="E458" i="9"/>
  <c r="C459" i="9"/>
  <c r="D459" i="9"/>
  <c r="E459" i="9"/>
  <c r="C460" i="9"/>
  <c r="D460" i="9"/>
  <c r="E460" i="9"/>
  <c r="C461" i="9"/>
  <c r="D461" i="9"/>
  <c r="E461" i="9"/>
  <c r="C462" i="9"/>
  <c r="D462" i="9"/>
  <c r="E462" i="9"/>
  <c r="C463" i="9"/>
  <c r="D463" i="9"/>
  <c r="E463" i="9"/>
  <c r="C464" i="9"/>
  <c r="D464" i="9"/>
  <c r="E464" i="9"/>
  <c r="C465" i="9"/>
  <c r="D465" i="9"/>
  <c r="E465" i="9"/>
  <c r="C466" i="9"/>
  <c r="D466" i="9"/>
  <c r="E466" i="9"/>
  <c r="C467" i="9"/>
  <c r="D467" i="9"/>
  <c r="E467" i="9"/>
  <c r="C468" i="9"/>
  <c r="D468" i="9"/>
  <c r="E468" i="9"/>
  <c r="C469" i="9"/>
  <c r="D469" i="9"/>
  <c r="E469" i="9"/>
  <c r="C470" i="9"/>
  <c r="D470" i="9"/>
  <c r="E470" i="9"/>
  <c r="C471" i="9"/>
  <c r="D471" i="9"/>
  <c r="E471" i="9"/>
  <c r="C472" i="9"/>
  <c r="D472" i="9"/>
  <c r="E472" i="9"/>
  <c r="C473" i="9"/>
  <c r="D473" i="9"/>
  <c r="E473" i="9"/>
  <c r="C474" i="9"/>
  <c r="D474" i="9"/>
  <c r="E474" i="9"/>
  <c r="C475" i="9"/>
  <c r="D475" i="9"/>
  <c r="E475" i="9"/>
  <c r="C476" i="9"/>
  <c r="D476" i="9"/>
  <c r="E476" i="9"/>
  <c r="C477" i="9"/>
  <c r="D477" i="9"/>
  <c r="E477" i="9"/>
  <c r="C478" i="9"/>
  <c r="D478" i="9"/>
  <c r="E478" i="9"/>
  <c r="C479" i="9"/>
  <c r="D479" i="9"/>
  <c r="E479" i="9"/>
  <c r="C480" i="9"/>
  <c r="D480" i="9"/>
  <c r="E480" i="9"/>
  <c r="C481" i="9"/>
  <c r="D481" i="9"/>
  <c r="E481" i="9"/>
  <c r="C482" i="9"/>
  <c r="D482" i="9"/>
  <c r="E482" i="9"/>
  <c r="C483" i="9"/>
  <c r="D483" i="9"/>
  <c r="E483" i="9"/>
  <c r="C484" i="9"/>
  <c r="D484" i="9"/>
  <c r="E484" i="9"/>
  <c r="C485" i="9"/>
  <c r="D485" i="9"/>
  <c r="E485" i="9"/>
  <c r="C486" i="9"/>
  <c r="D486" i="9"/>
  <c r="E486" i="9"/>
  <c r="C487" i="9"/>
  <c r="D487" i="9"/>
  <c r="E487" i="9"/>
  <c r="C488" i="9"/>
  <c r="D488" i="9"/>
  <c r="E488" i="9"/>
  <c r="C489" i="9"/>
  <c r="D489" i="9"/>
  <c r="E489" i="9"/>
  <c r="C490" i="9"/>
  <c r="D490" i="9"/>
  <c r="E490" i="9"/>
  <c r="C491" i="9"/>
  <c r="D491" i="9"/>
  <c r="E491" i="9"/>
  <c r="C492" i="9"/>
  <c r="D492" i="9"/>
  <c r="E492" i="9"/>
  <c r="C493" i="9"/>
  <c r="D493" i="9"/>
  <c r="E493" i="9"/>
  <c r="C494" i="9"/>
  <c r="D494" i="9"/>
  <c r="E494" i="9"/>
  <c r="C495" i="9"/>
  <c r="D495" i="9"/>
  <c r="E495" i="9"/>
  <c r="C496" i="9"/>
  <c r="D496" i="9"/>
  <c r="E496" i="9"/>
  <c r="C497" i="9"/>
  <c r="D497" i="9"/>
  <c r="E497" i="9"/>
  <c r="C498" i="9"/>
  <c r="D498" i="9"/>
  <c r="E498" i="9"/>
  <c r="C499" i="9"/>
  <c r="D499" i="9"/>
  <c r="E499" i="9"/>
  <c r="C500" i="9"/>
  <c r="D500" i="9"/>
  <c r="E500" i="9"/>
  <c r="C501" i="9"/>
  <c r="D501" i="9"/>
  <c r="E501" i="9"/>
  <c r="C502" i="9"/>
  <c r="D502" i="9"/>
  <c r="E502" i="9"/>
  <c r="C503" i="9"/>
  <c r="D503" i="9"/>
  <c r="E503" i="9"/>
  <c r="C504" i="9"/>
  <c r="D504" i="9"/>
  <c r="E504" i="9"/>
  <c r="C505" i="9"/>
  <c r="D505" i="9"/>
  <c r="E505" i="9"/>
  <c r="C506" i="9"/>
  <c r="D506" i="9"/>
  <c r="E506" i="9"/>
  <c r="C507" i="9"/>
  <c r="D507" i="9"/>
  <c r="E507" i="9"/>
  <c r="C508" i="9"/>
  <c r="D508" i="9"/>
  <c r="E508" i="9"/>
  <c r="C509" i="9"/>
  <c r="D509" i="9"/>
  <c r="E509" i="9"/>
  <c r="C510" i="9"/>
  <c r="D510" i="9"/>
  <c r="E510" i="9"/>
  <c r="C511" i="9"/>
  <c r="D511" i="9"/>
  <c r="E511" i="9"/>
  <c r="C512" i="9"/>
  <c r="D512" i="9"/>
  <c r="E512" i="9"/>
  <c r="C513" i="9"/>
  <c r="D513" i="9"/>
  <c r="E513" i="9"/>
  <c r="C514" i="9"/>
  <c r="D514" i="9"/>
  <c r="E514" i="9"/>
  <c r="C515" i="9"/>
  <c r="D515" i="9"/>
  <c r="E515" i="9"/>
  <c r="C516" i="9"/>
  <c r="D516" i="9"/>
  <c r="E516" i="9"/>
  <c r="C517" i="9"/>
  <c r="D517" i="9"/>
  <c r="E517" i="9"/>
  <c r="C518" i="9"/>
  <c r="D518" i="9"/>
  <c r="E518" i="9"/>
  <c r="C519" i="9"/>
  <c r="D519" i="9"/>
  <c r="E519" i="9"/>
  <c r="C520" i="9"/>
  <c r="D520" i="9"/>
  <c r="E520" i="9"/>
  <c r="C521" i="9"/>
  <c r="D521" i="9"/>
  <c r="E521" i="9"/>
  <c r="C522" i="9"/>
  <c r="D522" i="9"/>
  <c r="E522" i="9"/>
  <c r="C523" i="9"/>
  <c r="D523" i="9"/>
  <c r="E523" i="9"/>
  <c r="C524" i="9"/>
  <c r="D524" i="9"/>
  <c r="E524" i="9"/>
  <c r="C525" i="9"/>
  <c r="D525" i="9"/>
  <c r="E525" i="9"/>
  <c r="C526" i="9"/>
  <c r="D526" i="9"/>
  <c r="E526" i="9"/>
  <c r="C527" i="9"/>
  <c r="D527" i="9"/>
  <c r="E527" i="9"/>
  <c r="C528" i="9"/>
  <c r="D528" i="9"/>
  <c r="E528" i="9"/>
  <c r="C529" i="9"/>
  <c r="D529" i="9"/>
  <c r="E529" i="9"/>
  <c r="C530" i="9"/>
  <c r="D530" i="9"/>
  <c r="E530" i="9"/>
  <c r="C531" i="9"/>
  <c r="D531" i="9"/>
  <c r="E531" i="9"/>
  <c r="C532" i="9"/>
  <c r="D532" i="9"/>
  <c r="E532" i="9"/>
  <c r="C533" i="9"/>
  <c r="D533" i="9"/>
  <c r="E533" i="9"/>
  <c r="C534" i="9"/>
  <c r="D534" i="9"/>
  <c r="E534" i="9"/>
  <c r="C535" i="9"/>
  <c r="D535" i="9"/>
  <c r="E535" i="9"/>
  <c r="C536" i="9"/>
  <c r="D536" i="9"/>
  <c r="E536" i="9"/>
  <c r="C537" i="9"/>
  <c r="D537" i="9"/>
  <c r="E537" i="9"/>
  <c r="C538" i="9"/>
  <c r="D538" i="9"/>
  <c r="E538" i="9"/>
  <c r="C539" i="9"/>
  <c r="D539" i="9"/>
  <c r="E539" i="9"/>
  <c r="C540" i="9"/>
  <c r="D540" i="9"/>
  <c r="E540" i="9"/>
  <c r="C541" i="9"/>
  <c r="D541" i="9"/>
  <c r="E541" i="9"/>
  <c r="C542" i="9"/>
  <c r="D542" i="9"/>
  <c r="E542" i="9"/>
  <c r="C543" i="9"/>
  <c r="D543" i="9"/>
  <c r="E543" i="9"/>
  <c r="C544" i="9"/>
  <c r="D544" i="9"/>
  <c r="E544" i="9"/>
  <c r="C545" i="9"/>
  <c r="D545" i="9"/>
  <c r="E545" i="9"/>
  <c r="C546" i="9"/>
  <c r="D546" i="9"/>
  <c r="E546" i="9"/>
  <c r="C547" i="9"/>
  <c r="D547" i="9"/>
  <c r="E547" i="9"/>
  <c r="C548" i="9"/>
  <c r="D548" i="9"/>
  <c r="E548" i="9"/>
  <c r="C549" i="9"/>
  <c r="D549" i="9"/>
  <c r="E549" i="9"/>
  <c r="C550" i="9"/>
  <c r="D550" i="9"/>
  <c r="E550" i="9"/>
  <c r="C551" i="9"/>
  <c r="D551" i="9"/>
  <c r="E551" i="9"/>
  <c r="C552" i="9"/>
  <c r="D552" i="9"/>
  <c r="E552" i="9"/>
  <c r="C553" i="9"/>
  <c r="D553" i="9"/>
  <c r="E553" i="9"/>
  <c r="C554" i="9"/>
  <c r="D554" i="9"/>
  <c r="E554" i="9"/>
  <c r="C555" i="9"/>
  <c r="D555" i="9"/>
  <c r="E555" i="9"/>
  <c r="C556" i="9"/>
  <c r="D556" i="9"/>
  <c r="E556" i="9"/>
  <c r="C557" i="9"/>
  <c r="D557" i="9"/>
  <c r="E557" i="9"/>
  <c r="C558" i="9"/>
  <c r="D558" i="9"/>
  <c r="E558" i="9"/>
  <c r="C559" i="9"/>
  <c r="D559" i="9"/>
  <c r="E559" i="9"/>
  <c r="C560" i="9"/>
  <c r="D560" i="9"/>
  <c r="E560" i="9"/>
  <c r="C561" i="9"/>
  <c r="D561" i="9"/>
  <c r="E561" i="9"/>
  <c r="C562" i="9"/>
  <c r="D562" i="9"/>
  <c r="E562" i="9"/>
  <c r="C563" i="9"/>
  <c r="D563" i="9"/>
  <c r="E563" i="9"/>
  <c r="C564" i="9"/>
  <c r="D564" i="9"/>
  <c r="E564" i="9"/>
  <c r="C565" i="9"/>
  <c r="D565" i="9"/>
  <c r="E565" i="9"/>
  <c r="C566" i="9"/>
  <c r="D566" i="9"/>
  <c r="E566" i="9"/>
  <c r="C567" i="9"/>
  <c r="D567" i="9"/>
  <c r="E567" i="9"/>
  <c r="C568" i="9"/>
  <c r="D568" i="9"/>
  <c r="E568" i="9"/>
  <c r="C569" i="9"/>
  <c r="D569" i="9"/>
  <c r="E569" i="9"/>
  <c r="C570" i="9"/>
  <c r="D570" i="9"/>
  <c r="E570" i="9"/>
  <c r="C571" i="9"/>
  <c r="D571" i="9"/>
  <c r="E571" i="9"/>
  <c r="C572" i="9"/>
  <c r="D572" i="9"/>
  <c r="E572" i="9"/>
  <c r="C573" i="9"/>
  <c r="D573" i="9"/>
  <c r="E573" i="9"/>
  <c r="C574" i="9"/>
  <c r="D574" i="9"/>
  <c r="E574" i="9"/>
  <c r="C575" i="9"/>
  <c r="D575" i="9"/>
  <c r="E575" i="9"/>
  <c r="C576" i="9"/>
  <c r="D576" i="9"/>
  <c r="E576" i="9"/>
  <c r="C577" i="9"/>
  <c r="D577" i="9"/>
  <c r="E577" i="9"/>
  <c r="C578" i="9"/>
  <c r="D578" i="9"/>
  <c r="E578" i="9"/>
  <c r="C579" i="9"/>
  <c r="D579" i="9"/>
  <c r="E579" i="9"/>
  <c r="C580" i="9"/>
  <c r="D580" i="9"/>
  <c r="E580" i="9"/>
  <c r="C581" i="9"/>
  <c r="D581" i="9"/>
  <c r="E581" i="9"/>
  <c r="C582" i="9"/>
  <c r="D582" i="9"/>
  <c r="E582" i="9"/>
  <c r="C583" i="9"/>
  <c r="D583" i="9"/>
  <c r="E583" i="9"/>
  <c r="C584" i="9"/>
  <c r="D584" i="9"/>
  <c r="E584" i="9"/>
  <c r="C585" i="9"/>
  <c r="D585" i="9"/>
  <c r="E585" i="9"/>
  <c r="C586" i="9"/>
  <c r="D586" i="9"/>
  <c r="E586" i="9"/>
  <c r="C587" i="9"/>
  <c r="D587" i="9"/>
  <c r="E587" i="9"/>
  <c r="C588" i="9"/>
  <c r="D588" i="9"/>
  <c r="E588" i="9"/>
  <c r="C589" i="9"/>
  <c r="D589" i="9"/>
  <c r="E589" i="9"/>
  <c r="C590" i="9"/>
  <c r="D590" i="9"/>
  <c r="E590" i="9"/>
  <c r="C591" i="9"/>
  <c r="D591" i="9"/>
  <c r="E591" i="9"/>
  <c r="C592" i="9"/>
  <c r="D592" i="9"/>
  <c r="E592" i="9"/>
  <c r="C593" i="9"/>
  <c r="D593" i="9"/>
  <c r="E593" i="9"/>
  <c r="C594" i="9"/>
  <c r="D594" i="9"/>
  <c r="E594" i="9"/>
  <c r="C595" i="9"/>
  <c r="D595" i="9"/>
  <c r="E595" i="9"/>
  <c r="C596" i="9"/>
  <c r="D596" i="9"/>
  <c r="E596" i="9"/>
  <c r="C597" i="9"/>
  <c r="D597" i="9"/>
  <c r="E597" i="9"/>
  <c r="C598" i="9"/>
  <c r="D598" i="9"/>
  <c r="E598" i="9"/>
  <c r="C599" i="9"/>
  <c r="D599" i="9"/>
  <c r="E599" i="9"/>
  <c r="C600" i="9"/>
  <c r="D600" i="9"/>
  <c r="E600" i="9"/>
  <c r="C601" i="9"/>
  <c r="D601" i="9"/>
  <c r="E601" i="9"/>
  <c r="C602" i="9"/>
  <c r="D602" i="9"/>
  <c r="E602" i="9"/>
  <c r="C603" i="9"/>
  <c r="D603" i="9"/>
  <c r="E603" i="9"/>
  <c r="C604" i="9"/>
  <c r="D604" i="9"/>
  <c r="E604" i="9"/>
  <c r="C605" i="9"/>
  <c r="D605" i="9"/>
  <c r="E605" i="9"/>
  <c r="C606" i="9"/>
  <c r="D606" i="9"/>
  <c r="E606" i="9"/>
  <c r="C607" i="9"/>
  <c r="D607" i="9"/>
  <c r="E607" i="9"/>
  <c r="C608" i="9"/>
  <c r="D608" i="9"/>
  <c r="E608" i="9"/>
  <c r="C609" i="9"/>
  <c r="D609" i="9"/>
  <c r="E609" i="9"/>
  <c r="C610" i="9"/>
  <c r="D610" i="9"/>
  <c r="E610" i="9"/>
  <c r="C611" i="9"/>
  <c r="D611" i="9"/>
  <c r="E611" i="9"/>
  <c r="C612" i="9"/>
  <c r="D612" i="9"/>
  <c r="E612" i="9"/>
  <c r="C613" i="9"/>
  <c r="D613" i="9"/>
  <c r="E613" i="9"/>
  <c r="C614" i="9"/>
  <c r="D614" i="9"/>
  <c r="E614" i="9"/>
  <c r="C615" i="9"/>
  <c r="D615" i="9"/>
  <c r="E615" i="9"/>
  <c r="C616" i="9"/>
  <c r="D616" i="9"/>
  <c r="E616" i="9"/>
  <c r="C617" i="9"/>
  <c r="D617" i="9"/>
  <c r="E617" i="9"/>
  <c r="C618" i="9"/>
  <c r="D618" i="9"/>
  <c r="E618" i="9"/>
  <c r="C619" i="9"/>
  <c r="D619" i="9"/>
  <c r="E619" i="9"/>
  <c r="C620" i="9"/>
  <c r="D620" i="9"/>
  <c r="E620" i="9"/>
  <c r="C621" i="9"/>
  <c r="D621" i="9"/>
  <c r="E621" i="9"/>
  <c r="C622" i="9"/>
  <c r="D622" i="9"/>
  <c r="E622" i="9"/>
  <c r="C623" i="9"/>
  <c r="D623" i="9"/>
  <c r="E623" i="9"/>
  <c r="C624" i="9"/>
  <c r="D624" i="9"/>
  <c r="E624" i="9"/>
  <c r="C625" i="9"/>
  <c r="D625" i="9"/>
  <c r="E625" i="9"/>
  <c r="C626" i="9"/>
  <c r="D626" i="9"/>
  <c r="E626" i="9"/>
  <c r="C627" i="9"/>
  <c r="D627" i="9"/>
  <c r="E627" i="9"/>
  <c r="C628" i="9"/>
  <c r="D628" i="9"/>
  <c r="E628" i="9"/>
  <c r="C629" i="9"/>
  <c r="D629" i="9"/>
  <c r="E629" i="9"/>
  <c r="C630" i="9"/>
  <c r="D630" i="9"/>
  <c r="E630" i="9"/>
  <c r="C631" i="9"/>
  <c r="D631" i="9"/>
  <c r="E631" i="9"/>
  <c r="C632" i="9"/>
  <c r="D632" i="9"/>
  <c r="E632" i="9"/>
  <c r="C633" i="9"/>
  <c r="D633" i="9"/>
  <c r="E633" i="9"/>
  <c r="C634" i="9"/>
  <c r="D634" i="9"/>
  <c r="E634" i="9"/>
  <c r="C635" i="9"/>
  <c r="D635" i="9"/>
  <c r="E635" i="9"/>
  <c r="C636" i="9"/>
  <c r="D636" i="9"/>
  <c r="E636" i="9"/>
  <c r="C637" i="9"/>
  <c r="D637" i="9"/>
  <c r="E637" i="9"/>
  <c r="C638" i="9"/>
  <c r="D638" i="9"/>
  <c r="E638" i="9"/>
  <c r="C639" i="9"/>
  <c r="D639" i="9"/>
  <c r="E639" i="9"/>
  <c r="C640" i="9"/>
  <c r="D640" i="9"/>
  <c r="E640" i="9"/>
  <c r="C641" i="9"/>
  <c r="D641" i="9"/>
  <c r="E641" i="9"/>
  <c r="C642" i="9"/>
  <c r="D642" i="9"/>
  <c r="E642" i="9"/>
  <c r="C643" i="9"/>
  <c r="D643" i="9"/>
  <c r="E643" i="9"/>
  <c r="C644" i="9"/>
  <c r="D644" i="9"/>
  <c r="E644" i="9"/>
  <c r="C645" i="9"/>
  <c r="D645" i="9"/>
  <c r="E645" i="9"/>
  <c r="C646" i="9"/>
  <c r="D646" i="9"/>
  <c r="E646" i="9"/>
  <c r="C647" i="9"/>
  <c r="D647" i="9"/>
  <c r="E647" i="9"/>
  <c r="C648" i="9"/>
  <c r="D648" i="9"/>
  <c r="E648" i="9"/>
  <c r="C649" i="9"/>
  <c r="D649" i="9"/>
  <c r="E649" i="9"/>
  <c r="C650" i="9"/>
  <c r="D650" i="9"/>
  <c r="E650" i="9"/>
  <c r="C651" i="9"/>
  <c r="D651" i="9"/>
  <c r="E651" i="9"/>
  <c r="C652" i="9"/>
  <c r="D652" i="9"/>
  <c r="E652" i="9"/>
  <c r="C653" i="9"/>
  <c r="D653" i="9"/>
  <c r="E653" i="9"/>
  <c r="C654" i="9"/>
  <c r="D654" i="9"/>
  <c r="E654" i="9"/>
  <c r="C655" i="9"/>
  <c r="D655" i="9"/>
  <c r="E655" i="9"/>
  <c r="C656" i="9"/>
  <c r="D656" i="9"/>
  <c r="E656" i="9"/>
  <c r="C657" i="9"/>
  <c r="D657" i="9"/>
  <c r="E657" i="9"/>
  <c r="C658" i="9"/>
  <c r="D658" i="9"/>
  <c r="E658" i="9"/>
  <c r="C659" i="9"/>
  <c r="D659" i="9"/>
  <c r="E659" i="9"/>
  <c r="C660" i="9"/>
  <c r="D660" i="9"/>
  <c r="E660" i="9"/>
  <c r="C661" i="9"/>
  <c r="D661" i="9"/>
  <c r="E661" i="9"/>
  <c r="C662" i="9"/>
  <c r="D662" i="9"/>
  <c r="E662" i="9"/>
  <c r="C663" i="9"/>
  <c r="D663" i="9"/>
  <c r="E663" i="9"/>
  <c r="C664" i="9"/>
  <c r="D664" i="9"/>
  <c r="E664" i="9"/>
  <c r="C665" i="9"/>
  <c r="D665" i="9"/>
  <c r="E665" i="9"/>
  <c r="C666" i="9"/>
  <c r="D666" i="9"/>
  <c r="E666" i="9"/>
  <c r="C667" i="9"/>
  <c r="D667" i="9"/>
  <c r="E667" i="9"/>
  <c r="C668" i="9"/>
  <c r="D668" i="9"/>
  <c r="E668" i="9"/>
  <c r="C669" i="9"/>
  <c r="D669" i="9"/>
  <c r="E669" i="9"/>
  <c r="C670" i="9"/>
  <c r="D670" i="9"/>
  <c r="E670" i="9"/>
  <c r="C671" i="9"/>
  <c r="D671" i="9"/>
  <c r="E671" i="9"/>
  <c r="C672" i="9"/>
  <c r="D672" i="9"/>
  <c r="E672" i="9"/>
  <c r="C673" i="9"/>
  <c r="D673" i="9"/>
  <c r="E673" i="9"/>
  <c r="C674" i="9"/>
  <c r="D674" i="9"/>
  <c r="E674" i="9"/>
  <c r="C675" i="9"/>
  <c r="D675" i="9"/>
  <c r="E675" i="9"/>
  <c r="C676" i="9"/>
  <c r="D676" i="9"/>
  <c r="E676" i="9"/>
  <c r="C677" i="9"/>
  <c r="D677" i="9"/>
  <c r="E677" i="9"/>
  <c r="C678" i="9"/>
  <c r="D678" i="9"/>
  <c r="E678" i="9"/>
  <c r="C679" i="9"/>
  <c r="D679" i="9"/>
  <c r="E679" i="9"/>
  <c r="C680" i="9"/>
  <c r="D680" i="9"/>
  <c r="E680" i="9"/>
  <c r="C681" i="9"/>
  <c r="D681" i="9"/>
  <c r="E681" i="9"/>
  <c r="C682" i="9"/>
  <c r="D682" i="9"/>
  <c r="E682" i="9"/>
  <c r="C683" i="9"/>
  <c r="D683" i="9"/>
  <c r="E683" i="9"/>
  <c r="C684" i="9"/>
  <c r="D684" i="9"/>
  <c r="E684" i="9"/>
  <c r="C685" i="9"/>
  <c r="D685" i="9"/>
  <c r="E685" i="9"/>
  <c r="C686" i="9"/>
  <c r="D686" i="9"/>
  <c r="E686" i="9"/>
  <c r="C687" i="9"/>
  <c r="D687" i="9"/>
  <c r="E687" i="9"/>
  <c r="C688" i="9"/>
  <c r="D688" i="9"/>
  <c r="E688" i="9"/>
  <c r="C689" i="9"/>
  <c r="D689" i="9"/>
  <c r="E689" i="9"/>
  <c r="C690" i="9"/>
  <c r="D690" i="9"/>
  <c r="E690" i="9"/>
  <c r="C691" i="9"/>
  <c r="D691" i="9"/>
  <c r="E691" i="9"/>
  <c r="C692" i="9"/>
  <c r="D692" i="9"/>
  <c r="E692" i="9"/>
  <c r="C693" i="9"/>
  <c r="D693" i="9"/>
  <c r="E693" i="9"/>
  <c r="C694" i="9"/>
  <c r="D694" i="9"/>
  <c r="E694" i="9"/>
  <c r="C695" i="9"/>
  <c r="D695" i="9"/>
  <c r="E695" i="9"/>
  <c r="C696" i="9"/>
  <c r="D696" i="9"/>
  <c r="E696" i="9"/>
  <c r="C697" i="9"/>
  <c r="D697" i="9"/>
  <c r="E697" i="9"/>
  <c r="C698" i="9"/>
  <c r="D698" i="9"/>
  <c r="E698" i="9"/>
  <c r="C699" i="9"/>
  <c r="D699" i="9"/>
  <c r="E699" i="9"/>
  <c r="C700" i="9"/>
  <c r="D700" i="9"/>
  <c r="E700" i="9"/>
  <c r="C701" i="9"/>
  <c r="D701" i="9"/>
  <c r="E701" i="9"/>
  <c r="C702" i="9"/>
  <c r="D702" i="9"/>
  <c r="E702" i="9"/>
  <c r="C703" i="9"/>
  <c r="D703" i="9"/>
  <c r="E703" i="9"/>
  <c r="C704" i="9"/>
  <c r="D704" i="9"/>
  <c r="E704" i="9"/>
  <c r="C705" i="9"/>
  <c r="D705" i="9"/>
  <c r="E705" i="9"/>
  <c r="C706" i="9"/>
  <c r="D706" i="9"/>
  <c r="E706" i="9"/>
  <c r="C707" i="9"/>
  <c r="D707" i="9"/>
  <c r="E707" i="9"/>
  <c r="C708" i="9"/>
  <c r="D708" i="9"/>
  <c r="E708" i="9"/>
  <c r="C709" i="9"/>
  <c r="D709" i="9"/>
  <c r="E709" i="9"/>
  <c r="C710" i="9"/>
  <c r="D710" i="9"/>
  <c r="E710" i="9"/>
  <c r="C711" i="9"/>
  <c r="D711" i="9"/>
  <c r="E711" i="9"/>
  <c r="C712" i="9"/>
  <c r="D712" i="9"/>
  <c r="E712" i="9"/>
  <c r="C713" i="9"/>
  <c r="D713" i="9"/>
  <c r="E713" i="9"/>
  <c r="C714" i="9"/>
  <c r="D714" i="9"/>
  <c r="E714" i="9"/>
  <c r="C715" i="9"/>
  <c r="D715" i="9"/>
  <c r="E715" i="9"/>
  <c r="C716" i="9"/>
  <c r="D716" i="9"/>
  <c r="E716" i="9"/>
  <c r="C717" i="9"/>
  <c r="D717" i="9"/>
  <c r="E717" i="9"/>
  <c r="C718" i="9"/>
  <c r="D718" i="9"/>
  <c r="E718" i="9"/>
  <c r="C719" i="9"/>
  <c r="D719" i="9"/>
  <c r="E719" i="9"/>
  <c r="C720" i="9"/>
  <c r="D720" i="9"/>
  <c r="E720" i="9"/>
  <c r="C721" i="9"/>
  <c r="D721" i="9"/>
  <c r="E721" i="9"/>
  <c r="C722" i="9"/>
  <c r="D722" i="9"/>
  <c r="E722" i="9"/>
  <c r="C723" i="9"/>
  <c r="D723" i="9"/>
  <c r="E723" i="9"/>
  <c r="C724" i="9"/>
  <c r="D724" i="9"/>
  <c r="E724" i="9"/>
  <c r="C725" i="9"/>
  <c r="D725" i="9"/>
  <c r="E725" i="9"/>
  <c r="C726" i="9"/>
  <c r="D726" i="9"/>
  <c r="E726" i="9"/>
  <c r="C727" i="9"/>
  <c r="D727" i="9"/>
  <c r="E727" i="9"/>
  <c r="C728" i="9"/>
  <c r="D728" i="9"/>
  <c r="E728" i="9"/>
  <c r="C729" i="9"/>
  <c r="D729" i="9"/>
  <c r="E729" i="9"/>
  <c r="C730" i="9"/>
  <c r="D730" i="9"/>
  <c r="E730" i="9"/>
  <c r="C731" i="9"/>
  <c r="D731" i="9"/>
  <c r="E731" i="9"/>
  <c r="C732" i="9"/>
  <c r="D732" i="9"/>
  <c r="E732" i="9"/>
  <c r="C733" i="9"/>
  <c r="D733" i="9"/>
  <c r="E733" i="9"/>
  <c r="C734" i="9"/>
  <c r="D734" i="9"/>
  <c r="E734" i="9"/>
  <c r="C735" i="9"/>
  <c r="D735" i="9"/>
  <c r="E735" i="9"/>
  <c r="C736" i="9"/>
  <c r="D736" i="9"/>
  <c r="E736" i="9"/>
  <c r="C737" i="9"/>
  <c r="D737" i="9"/>
  <c r="E737" i="9"/>
  <c r="C738" i="9"/>
  <c r="D738" i="9"/>
  <c r="E738" i="9"/>
  <c r="C739" i="9"/>
  <c r="D739" i="9"/>
  <c r="E739" i="9"/>
  <c r="C740" i="9"/>
  <c r="D740" i="9"/>
  <c r="E740" i="9"/>
  <c r="C741" i="9"/>
  <c r="D741" i="9"/>
  <c r="E741" i="9"/>
  <c r="C742" i="9"/>
  <c r="D742" i="9"/>
  <c r="E742" i="9"/>
  <c r="C743" i="9"/>
  <c r="D743" i="9"/>
  <c r="E743" i="9"/>
  <c r="C744" i="9"/>
  <c r="D744" i="9"/>
  <c r="E744" i="9"/>
  <c r="C745" i="9"/>
  <c r="D745" i="9"/>
  <c r="E745" i="9"/>
  <c r="C746" i="9"/>
  <c r="D746" i="9"/>
  <c r="E746" i="9"/>
  <c r="C747" i="9"/>
  <c r="D747" i="9"/>
  <c r="E747" i="9"/>
  <c r="C748" i="9"/>
  <c r="D748" i="9"/>
  <c r="E748" i="9"/>
  <c r="C749" i="9"/>
  <c r="D749" i="9"/>
  <c r="E749" i="9"/>
  <c r="C750" i="9"/>
  <c r="D750" i="9"/>
  <c r="E750" i="9"/>
  <c r="C751" i="9"/>
  <c r="D751" i="9"/>
  <c r="E751" i="9"/>
  <c r="C752" i="9"/>
  <c r="D752" i="9"/>
  <c r="E752" i="9"/>
  <c r="C753" i="9"/>
  <c r="D753" i="9"/>
  <c r="E753" i="9"/>
  <c r="C754" i="9"/>
  <c r="D754" i="9"/>
  <c r="E754" i="9"/>
  <c r="C755" i="9"/>
  <c r="D755" i="9"/>
  <c r="E755" i="9"/>
  <c r="C756" i="9"/>
  <c r="D756" i="9"/>
  <c r="E756" i="9"/>
  <c r="C757" i="9"/>
  <c r="D757" i="9"/>
  <c r="E757" i="9"/>
  <c r="C758" i="9"/>
  <c r="D758" i="9"/>
  <c r="E758" i="9"/>
  <c r="C759" i="9"/>
  <c r="D759" i="9"/>
  <c r="E759" i="9"/>
  <c r="C760" i="9"/>
  <c r="D760" i="9"/>
  <c r="E760" i="9"/>
  <c r="C761" i="9"/>
  <c r="D761" i="9"/>
  <c r="E761" i="9"/>
  <c r="C762" i="9"/>
  <c r="D762" i="9"/>
  <c r="E762" i="9"/>
  <c r="C763" i="9"/>
  <c r="D763" i="9"/>
  <c r="E763" i="9"/>
  <c r="C764" i="9"/>
  <c r="D764" i="9"/>
  <c r="E764" i="9"/>
  <c r="C765" i="9"/>
  <c r="D765" i="9"/>
  <c r="E765" i="9"/>
  <c r="C766" i="9"/>
  <c r="D766" i="9"/>
  <c r="E766" i="9"/>
  <c r="C767" i="9"/>
  <c r="D767" i="9"/>
  <c r="E767" i="9"/>
  <c r="C768" i="9"/>
  <c r="D768" i="9"/>
  <c r="E768" i="9"/>
  <c r="C769" i="9"/>
  <c r="D769" i="9"/>
  <c r="E769" i="9"/>
  <c r="C770" i="9"/>
  <c r="D770" i="9"/>
  <c r="E770" i="9"/>
  <c r="C771" i="9"/>
  <c r="D771" i="9"/>
  <c r="E771" i="9"/>
  <c r="C772" i="9"/>
  <c r="D772" i="9"/>
  <c r="E772" i="9"/>
  <c r="C773" i="9"/>
  <c r="D773" i="9"/>
  <c r="E773" i="9"/>
  <c r="C774" i="9"/>
  <c r="D774" i="9"/>
  <c r="E774" i="9"/>
  <c r="C775" i="9"/>
  <c r="D775" i="9"/>
  <c r="E775" i="9"/>
  <c r="C776" i="9"/>
  <c r="D776" i="9"/>
  <c r="E776" i="9"/>
  <c r="C777" i="9"/>
  <c r="D777" i="9"/>
  <c r="E777" i="9"/>
  <c r="C778" i="9"/>
  <c r="D778" i="9"/>
  <c r="E778" i="9"/>
  <c r="C779" i="9"/>
  <c r="D779" i="9"/>
  <c r="E779" i="9"/>
  <c r="C780" i="9"/>
  <c r="D780" i="9"/>
  <c r="E780" i="9"/>
  <c r="C781" i="9"/>
  <c r="D781" i="9"/>
  <c r="E781" i="9"/>
  <c r="C782" i="9"/>
  <c r="D782" i="9"/>
  <c r="E782" i="9"/>
  <c r="C783" i="9"/>
  <c r="D783" i="9"/>
  <c r="E783" i="9"/>
  <c r="C784" i="9"/>
  <c r="D784" i="9"/>
  <c r="E784" i="9"/>
  <c r="C785" i="9"/>
  <c r="D785" i="9"/>
  <c r="E785" i="9"/>
  <c r="C786" i="9"/>
  <c r="D786" i="9"/>
  <c r="E786" i="9"/>
  <c r="C787" i="9"/>
  <c r="D787" i="9"/>
  <c r="E787" i="9"/>
  <c r="C788" i="9"/>
  <c r="D788" i="9"/>
  <c r="E788" i="9"/>
  <c r="C789" i="9"/>
  <c r="D789" i="9"/>
  <c r="E789" i="9"/>
  <c r="C790" i="9"/>
  <c r="D790" i="9"/>
  <c r="E790" i="9"/>
  <c r="C791" i="9"/>
  <c r="D791" i="9"/>
  <c r="E791" i="9"/>
  <c r="C792" i="9"/>
  <c r="D792" i="9"/>
  <c r="E792" i="9"/>
  <c r="C793" i="9"/>
  <c r="D793" i="9"/>
  <c r="E793" i="9"/>
  <c r="C794" i="9"/>
  <c r="D794" i="9"/>
  <c r="E794" i="9"/>
  <c r="C795" i="9"/>
  <c r="D795" i="9"/>
  <c r="E795" i="9"/>
  <c r="C796" i="9"/>
  <c r="D796" i="9"/>
  <c r="E796" i="9"/>
  <c r="C797" i="9"/>
  <c r="D797" i="9"/>
  <c r="E797" i="9"/>
  <c r="C798" i="9"/>
  <c r="D798" i="9"/>
  <c r="E798" i="9"/>
  <c r="C799" i="9"/>
  <c r="D799" i="9"/>
  <c r="E799" i="9"/>
  <c r="C800" i="9"/>
  <c r="D800" i="9"/>
  <c r="E800" i="9"/>
  <c r="C801" i="9"/>
  <c r="D801" i="9"/>
  <c r="E801" i="9"/>
  <c r="C802" i="9"/>
  <c r="D802" i="9"/>
  <c r="E802" i="9"/>
  <c r="C803" i="9"/>
  <c r="D803" i="9"/>
  <c r="E803" i="9"/>
  <c r="C804" i="9"/>
  <c r="D804" i="9"/>
  <c r="E804" i="9"/>
  <c r="C805" i="9"/>
  <c r="D805" i="9"/>
  <c r="E805" i="9"/>
  <c r="C806" i="9"/>
  <c r="D806" i="9"/>
  <c r="E806" i="9"/>
  <c r="C807" i="9"/>
  <c r="D807" i="9"/>
  <c r="E807" i="9"/>
  <c r="C808" i="9"/>
  <c r="D808" i="9"/>
  <c r="E808" i="9"/>
  <c r="C809" i="9"/>
  <c r="D809" i="9"/>
  <c r="E809" i="9"/>
  <c r="C810" i="9"/>
  <c r="D810" i="9"/>
  <c r="E810" i="9"/>
  <c r="C811" i="9"/>
  <c r="D811" i="9"/>
  <c r="E811" i="9"/>
  <c r="C812" i="9"/>
  <c r="D812" i="9"/>
  <c r="E812" i="9"/>
  <c r="C813" i="9"/>
  <c r="D813" i="9"/>
  <c r="E813" i="9"/>
  <c r="C814" i="9"/>
  <c r="D814" i="9"/>
  <c r="E814" i="9"/>
  <c r="C815" i="9"/>
  <c r="D815" i="9"/>
  <c r="E815" i="9"/>
  <c r="C816" i="9"/>
  <c r="D816" i="9"/>
  <c r="E816" i="9"/>
  <c r="C817" i="9"/>
  <c r="D817" i="9"/>
  <c r="E817" i="9"/>
  <c r="C818" i="9"/>
  <c r="D818" i="9"/>
  <c r="E818" i="9"/>
  <c r="C819" i="9"/>
  <c r="D819" i="9"/>
  <c r="E819" i="9"/>
  <c r="C820" i="9"/>
  <c r="D820" i="9"/>
  <c r="E820" i="9"/>
  <c r="C821" i="9"/>
  <c r="D821" i="9"/>
  <c r="E821" i="9"/>
  <c r="C822" i="9"/>
  <c r="D822" i="9"/>
  <c r="E822" i="9"/>
  <c r="C823" i="9"/>
  <c r="D823" i="9"/>
  <c r="E823" i="9"/>
  <c r="C824" i="9"/>
  <c r="D824" i="9"/>
  <c r="E824" i="9"/>
  <c r="C825" i="9"/>
  <c r="D825" i="9"/>
  <c r="E825" i="9"/>
  <c r="C826" i="9"/>
  <c r="D826" i="9"/>
  <c r="E826" i="9"/>
  <c r="C827" i="9"/>
  <c r="D827" i="9"/>
  <c r="E827" i="9"/>
  <c r="C828" i="9"/>
  <c r="D828" i="9"/>
  <c r="E828" i="9"/>
  <c r="C829" i="9"/>
  <c r="D829" i="9"/>
  <c r="E829" i="9"/>
  <c r="C830" i="9"/>
  <c r="D830" i="9"/>
  <c r="E830" i="9"/>
  <c r="C831" i="9"/>
  <c r="D831" i="9"/>
  <c r="E831" i="9"/>
  <c r="C832" i="9"/>
  <c r="D832" i="9"/>
  <c r="E832" i="9"/>
  <c r="C833" i="9"/>
  <c r="D833" i="9"/>
  <c r="E833" i="9"/>
  <c r="C834" i="9"/>
  <c r="D834" i="9"/>
  <c r="E834" i="9"/>
  <c r="C835" i="9"/>
  <c r="D835" i="9"/>
  <c r="E835" i="9"/>
  <c r="C836" i="9"/>
  <c r="D836" i="9"/>
  <c r="E836" i="9"/>
  <c r="C837" i="9"/>
  <c r="D837" i="9"/>
  <c r="E837" i="9"/>
  <c r="C838" i="9"/>
  <c r="D838" i="9"/>
  <c r="E838" i="9"/>
  <c r="C839" i="9"/>
  <c r="D839" i="9"/>
  <c r="E839" i="9"/>
  <c r="C840" i="9"/>
  <c r="D840" i="9"/>
  <c r="E840" i="9"/>
  <c r="C841" i="9"/>
  <c r="D841" i="9"/>
  <c r="E841" i="9"/>
  <c r="C842" i="9"/>
  <c r="D842" i="9"/>
  <c r="E842" i="9"/>
  <c r="C843" i="9"/>
  <c r="D843" i="9"/>
  <c r="E843" i="9"/>
  <c r="C844" i="9"/>
  <c r="D844" i="9"/>
  <c r="E844" i="9"/>
  <c r="C845" i="9"/>
  <c r="D845" i="9"/>
  <c r="E845" i="9"/>
  <c r="C846" i="9"/>
  <c r="D846" i="9"/>
  <c r="E846" i="9"/>
  <c r="C847" i="9"/>
  <c r="D847" i="9"/>
  <c r="E847" i="9"/>
  <c r="C848" i="9"/>
  <c r="D848" i="9"/>
  <c r="E848" i="9"/>
  <c r="C849" i="9"/>
  <c r="D849" i="9"/>
  <c r="E849" i="9"/>
  <c r="C850" i="9"/>
  <c r="D850" i="9"/>
  <c r="E850" i="9"/>
  <c r="C851" i="9"/>
  <c r="D851" i="9"/>
  <c r="E851" i="9"/>
  <c r="C852" i="9"/>
  <c r="D852" i="9"/>
  <c r="E852" i="9"/>
  <c r="C853" i="9"/>
  <c r="D853" i="9"/>
  <c r="E853" i="9"/>
  <c r="C854" i="9"/>
  <c r="D854" i="9"/>
  <c r="E854" i="9"/>
  <c r="C855" i="9"/>
  <c r="D855" i="9"/>
  <c r="E855" i="9"/>
  <c r="C856" i="9"/>
  <c r="D856" i="9"/>
  <c r="E856" i="9"/>
  <c r="C857" i="9"/>
  <c r="D857" i="9"/>
  <c r="E857" i="9"/>
  <c r="C858" i="9"/>
  <c r="D858" i="9"/>
  <c r="E858" i="9"/>
  <c r="C859" i="9"/>
  <c r="D859" i="9"/>
  <c r="E859" i="9"/>
  <c r="C860" i="9"/>
  <c r="D860" i="9"/>
  <c r="E860" i="9"/>
  <c r="C861" i="9"/>
  <c r="D861" i="9"/>
  <c r="E861" i="9"/>
  <c r="C862" i="9"/>
  <c r="D862" i="9"/>
  <c r="E862" i="9"/>
  <c r="C863" i="9"/>
  <c r="D863" i="9"/>
  <c r="E863" i="9"/>
  <c r="C864" i="9"/>
  <c r="D864" i="9"/>
  <c r="E864" i="9"/>
  <c r="C865" i="9"/>
  <c r="D865" i="9"/>
  <c r="E865" i="9"/>
  <c r="C866" i="9"/>
  <c r="D866" i="9"/>
  <c r="E866" i="9"/>
  <c r="C867" i="9"/>
  <c r="D867" i="9"/>
  <c r="E867" i="9"/>
  <c r="C868" i="9"/>
  <c r="D868" i="9"/>
  <c r="E868" i="9"/>
  <c r="C869" i="9"/>
  <c r="D869" i="9"/>
  <c r="E869" i="9"/>
  <c r="C870" i="9"/>
  <c r="D870" i="9"/>
  <c r="E870" i="9"/>
  <c r="C871" i="9"/>
  <c r="D871" i="9"/>
  <c r="E871" i="9"/>
  <c r="C872" i="9"/>
  <c r="D872" i="9"/>
  <c r="E872" i="9"/>
  <c r="C873" i="9"/>
  <c r="D873" i="9"/>
  <c r="E873" i="9"/>
  <c r="C874" i="9"/>
  <c r="D874" i="9"/>
  <c r="E874" i="9"/>
  <c r="C875" i="9"/>
  <c r="D875" i="9"/>
  <c r="E875" i="9"/>
  <c r="C876" i="9"/>
  <c r="D876" i="9"/>
  <c r="E876" i="9"/>
  <c r="C877" i="9"/>
  <c r="D877" i="9"/>
  <c r="E877" i="9"/>
  <c r="C878" i="9"/>
  <c r="D878" i="9"/>
  <c r="E878" i="9"/>
  <c r="C879" i="9"/>
  <c r="D879" i="9"/>
  <c r="E879" i="9"/>
  <c r="C880" i="9"/>
  <c r="D880" i="9"/>
  <c r="E880" i="9"/>
  <c r="C881" i="9"/>
  <c r="D881" i="9"/>
  <c r="E881" i="9"/>
  <c r="C882" i="9"/>
  <c r="D882" i="9"/>
  <c r="E882" i="9"/>
  <c r="C883" i="9"/>
  <c r="D883" i="9"/>
  <c r="E883" i="9"/>
  <c r="C884" i="9"/>
  <c r="D884" i="9"/>
  <c r="E884" i="9"/>
  <c r="C885" i="9"/>
  <c r="D885" i="9"/>
  <c r="E885" i="9"/>
  <c r="C886" i="9"/>
  <c r="D886" i="9"/>
  <c r="E886" i="9"/>
  <c r="C887" i="9"/>
  <c r="D887" i="9"/>
  <c r="E887" i="9"/>
  <c r="C888" i="9"/>
  <c r="D888" i="9"/>
  <c r="E888" i="9"/>
  <c r="C889" i="9"/>
  <c r="D889" i="9"/>
  <c r="E889" i="9"/>
  <c r="C890" i="9"/>
  <c r="D890" i="9"/>
  <c r="E890" i="9"/>
  <c r="C891" i="9"/>
  <c r="D891" i="9"/>
  <c r="E891" i="9"/>
  <c r="C892" i="9"/>
  <c r="D892" i="9"/>
  <c r="E892" i="9"/>
  <c r="C893" i="9"/>
  <c r="D893" i="9"/>
  <c r="E893" i="9"/>
  <c r="C894" i="9"/>
  <c r="D894" i="9"/>
  <c r="E894" i="9"/>
  <c r="C895" i="9"/>
  <c r="D895" i="9"/>
  <c r="E895" i="9"/>
  <c r="C896" i="9"/>
  <c r="D896" i="9"/>
  <c r="E896" i="9"/>
  <c r="C897" i="9"/>
  <c r="D897" i="9"/>
  <c r="E897" i="9"/>
  <c r="C898" i="9"/>
  <c r="D898" i="9"/>
  <c r="E898" i="9"/>
  <c r="C899" i="9"/>
  <c r="D899" i="9"/>
  <c r="E899" i="9"/>
  <c r="C900" i="9"/>
  <c r="D900" i="9"/>
  <c r="E900" i="9"/>
  <c r="C901" i="9"/>
  <c r="D901" i="9"/>
  <c r="E901" i="9"/>
  <c r="C902" i="9"/>
  <c r="D902" i="9"/>
  <c r="E902" i="9"/>
  <c r="C903" i="9"/>
  <c r="D903" i="9"/>
  <c r="E903" i="9"/>
  <c r="C904" i="9"/>
  <c r="D904" i="9"/>
  <c r="E904" i="9"/>
  <c r="C905" i="9"/>
  <c r="D905" i="9"/>
  <c r="E905" i="9"/>
  <c r="C906" i="9"/>
  <c r="D906" i="9"/>
  <c r="E906" i="9"/>
  <c r="C907" i="9"/>
  <c r="D907" i="9"/>
  <c r="E907" i="9"/>
  <c r="C908" i="9"/>
  <c r="D908" i="9"/>
  <c r="E908" i="9"/>
  <c r="C909" i="9"/>
  <c r="D909" i="9"/>
  <c r="E909" i="9"/>
  <c r="C910" i="9"/>
  <c r="D910" i="9"/>
  <c r="E910" i="9"/>
  <c r="C911" i="9"/>
  <c r="D911" i="9"/>
  <c r="E911" i="9"/>
  <c r="C912" i="9"/>
  <c r="D912" i="9"/>
  <c r="E912" i="9"/>
  <c r="C913" i="9"/>
  <c r="D913" i="9"/>
  <c r="E913" i="9"/>
  <c r="C914" i="9"/>
  <c r="D914" i="9"/>
  <c r="E914" i="9"/>
  <c r="C915" i="9"/>
  <c r="D915" i="9"/>
  <c r="E915" i="9"/>
  <c r="C916" i="9"/>
  <c r="D916" i="9"/>
  <c r="E916" i="9"/>
  <c r="C917" i="9"/>
  <c r="D917" i="9"/>
  <c r="E917" i="9"/>
  <c r="C918" i="9"/>
  <c r="D918" i="9"/>
  <c r="E918" i="9"/>
  <c r="C919" i="9"/>
  <c r="D919" i="9"/>
  <c r="E919" i="9"/>
  <c r="C920" i="9"/>
  <c r="D920" i="9"/>
  <c r="E920" i="9"/>
  <c r="C921" i="9"/>
  <c r="D921" i="9"/>
  <c r="E921" i="9"/>
  <c r="C922" i="9"/>
  <c r="D922" i="9"/>
  <c r="E922" i="9"/>
  <c r="C923" i="9"/>
  <c r="D923" i="9"/>
  <c r="E923" i="9"/>
  <c r="C924" i="9"/>
  <c r="D924" i="9"/>
  <c r="E924" i="9"/>
  <c r="C925" i="9"/>
  <c r="D925" i="9"/>
  <c r="E925" i="9"/>
  <c r="C926" i="9"/>
  <c r="D926" i="9"/>
  <c r="E926" i="9"/>
  <c r="C927" i="9"/>
  <c r="D927" i="9"/>
  <c r="E927" i="9"/>
  <c r="C928" i="9"/>
  <c r="D928" i="9"/>
  <c r="E928" i="9"/>
  <c r="C929" i="9"/>
  <c r="D929" i="9"/>
  <c r="E929" i="9"/>
  <c r="C930" i="9"/>
  <c r="D930" i="9"/>
  <c r="E930" i="9"/>
  <c r="C931" i="9"/>
  <c r="D931" i="9"/>
  <c r="E931" i="9"/>
  <c r="C932" i="9"/>
  <c r="D932" i="9"/>
  <c r="E932" i="9"/>
  <c r="C933" i="9"/>
  <c r="D933" i="9"/>
  <c r="E933" i="9"/>
  <c r="C934" i="9"/>
  <c r="D934" i="9"/>
  <c r="E934" i="9"/>
  <c r="C935" i="9"/>
  <c r="D935" i="9"/>
  <c r="E935" i="9"/>
  <c r="C936" i="9"/>
  <c r="D936" i="9"/>
  <c r="E936" i="9"/>
  <c r="C937" i="9"/>
  <c r="D937" i="9"/>
  <c r="E937" i="9"/>
  <c r="C938" i="9"/>
  <c r="D938" i="9"/>
  <c r="E938" i="9"/>
  <c r="C939" i="9"/>
  <c r="D939" i="9"/>
  <c r="E939" i="9"/>
  <c r="C940" i="9"/>
  <c r="D940" i="9"/>
  <c r="E940" i="9"/>
  <c r="C941" i="9"/>
  <c r="D941" i="9"/>
  <c r="E941" i="9"/>
  <c r="C942" i="9"/>
  <c r="D942" i="9"/>
  <c r="E942" i="9"/>
  <c r="C943" i="9"/>
  <c r="D943" i="9"/>
  <c r="E943" i="9"/>
  <c r="C944" i="9"/>
  <c r="D944" i="9"/>
  <c r="E944" i="9"/>
  <c r="C945" i="9"/>
  <c r="D945" i="9"/>
  <c r="E945" i="9"/>
  <c r="C946" i="9"/>
  <c r="D946" i="9"/>
  <c r="E946" i="9"/>
  <c r="C947" i="9"/>
  <c r="D947" i="9"/>
  <c r="E947" i="9"/>
  <c r="C948" i="9"/>
  <c r="D948" i="9"/>
  <c r="E948" i="9"/>
  <c r="C949" i="9"/>
  <c r="D949" i="9"/>
  <c r="E949" i="9"/>
  <c r="C950" i="9"/>
  <c r="D950" i="9"/>
  <c r="E950" i="9"/>
  <c r="C951" i="9"/>
  <c r="D951" i="9"/>
  <c r="E951" i="9"/>
  <c r="C952" i="9"/>
  <c r="D952" i="9"/>
  <c r="E952" i="9"/>
  <c r="C953" i="9"/>
  <c r="D953" i="9"/>
  <c r="E953" i="9"/>
  <c r="C954" i="9"/>
  <c r="D954" i="9"/>
  <c r="E954" i="9"/>
  <c r="C955" i="9"/>
  <c r="D955" i="9"/>
  <c r="E955" i="9"/>
  <c r="C956" i="9"/>
  <c r="D956" i="9"/>
  <c r="E956" i="9"/>
  <c r="C957" i="9"/>
  <c r="D957" i="9"/>
  <c r="E957" i="9"/>
  <c r="C958" i="9"/>
  <c r="D958" i="9"/>
  <c r="E958" i="9"/>
  <c r="C959" i="9"/>
  <c r="D959" i="9"/>
  <c r="E959" i="9"/>
  <c r="C960" i="9"/>
  <c r="D960" i="9"/>
  <c r="E960" i="9"/>
  <c r="C961" i="9"/>
  <c r="D961" i="9"/>
  <c r="E961" i="9"/>
  <c r="C962" i="9"/>
  <c r="D962" i="9"/>
  <c r="E962" i="9"/>
  <c r="C963" i="9"/>
  <c r="D963" i="9"/>
  <c r="E963" i="9"/>
  <c r="C964" i="9"/>
  <c r="D964" i="9"/>
  <c r="E964" i="9"/>
  <c r="C965" i="9"/>
  <c r="D965" i="9"/>
  <c r="E965" i="9"/>
  <c r="C966" i="9"/>
  <c r="D966" i="9"/>
  <c r="E966" i="9"/>
  <c r="C967" i="9"/>
  <c r="D967" i="9"/>
  <c r="E967" i="9"/>
  <c r="C968" i="9"/>
  <c r="D968" i="9"/>
  <c r="E968" i="9"/>
  <c r="C969" i="9"/>
  <c r="D969" i="9"/>
  <c r="E969" i="9"/>
  <c r="C970" i="9"/>
  <c r="D970" i="9"/>
  <c r="E970" i="9"/>
  <c r="C971" i="9"/>
  <c r="D971" i="9"/>
  <c r="E971" i="9"/>
  <c r="C972" i="9"/>
  <c r="D972" i="9"/>
  <c r="E972" i="9"/>
  <c r="C973" i="9"/>
  <c r="D973" i="9"/>
  <c r="E973" i="9"/>
  <c r="C974" i="9"/>
  <c r="D974" i="9"/>
  <c r="E974" i="9"/>
  <c r="C975" i="9"/>
  <c r="D975" i="9"/>
  <c r="E975" i="9"/>
  <c r="C976" i="9"/>
  <c r="D976" i="9"/>
  <c r="E976" i="9"/>
  <c r="C977" i="9"/>
  <c r="D977" i="9"/>
  <c r="E977" i="9"/>
  <c r="C978" i="9"/>
  <c r="D978" i="9"/>
  <c r="E978" i="9"/>
  <c r="C979" i="9"/>
  <c r="D979" i="9"/>
  <c r="E979" i="9"/>
  <c r="C980" i="9"/>
  <c r="D980" i="9"/>
  <c r="E980" i="9"/>
  <c r="C981" i="9"/>
  <c r="D981" i="9"/>
  <c r="E981" i="9"/>
  <c r="C982" i="9"/>
  <c r="D982" i="9"/>
  <c r="E982" i="9"/>
  <c r="C983" i="9"/>
  <c r="D983" i="9"/>
  <c r="E983" i="9"/>
  <c r="C984" i="9"/>
  <c r="D984" i="9"/>
  <c r="E984" i="9"/>
  <c r="C985" i="9"/>
  <c r="D985" i="9"/>
  <c r="E985" i="9"/>
  <c r="C986" i="9"/>
  <c r="D986" i="9"/>
  <c r="E986" i="9"/>
  <c r="C987" i="9"/>
  <c r="D987" i="9"/>
  <c r="E987" i="9"/>
  <c r="C988" i="9"/>
  <c r="D988" i="9"/>
  <c r="E988" i="9"/>
  <c r="C989" i="9"/>
  <c r="D989" i="9"/>
  <c r="E989" i="9"/>
  <c r="C990" i="9"/>
  <c r="D990" i="9"/>
  <c r="E990" i="9"/>
  <c r="C991" i="9"/>
  <c r="D991" i="9"/>
  <c r="E991" i="9"/>
  <c r="C992" i="9"/>
  <c r="D992" i="9"/>
  <c r="E992" i="9"/>
  <c r="C993" i="9"/>
  <c r="D993" i="9"/>
  <c r="E993" i="9"/>
  <c r="C994" i="9"/>
  <c r="D994" i="9"/>
  <c r="E994" i="9"/>
  <c r="C995" i="9"/>
  <c r="D995" i="9"/>
  <c r="E995" i="9"/>
  <c r="C996" i="9"/>
  <c r="D996" i="9"/>
  <c r="E996" i="9"/>
  <c r="C997" i="9"/>
  <c r="D997" i="9"/>
  <c r="E997" i="9"/>
  <c r="C998" i="9"/>
  <c r="D998" i="9"/>
  <c r="E998" i="9"/>
  <c r="C999" i="9"/>
  <c r="D999" i="9"/>
  <c r="E999" i="9"/>
  <c r="C1000" i="9"/>
  <c r="D1000" i="9"/>
  <c r="E1000" i="9"/>
  <c r="C1001" i="9"/>
  <c r="D1001" i="9"/>
  <c r="E1001" i="9"/>
  <c r="C1002" i="9"/>
  <c r="D1002" i="9"/>
  <c r="E1002" i="9"/>
  <c r="C1003" i="9"/>
  <c r="D1003" i="9"/>
  <c r="E1003" i="9"/>
  <c r="C1004" i="9"/>
  <c r="D1004" i="9"/>
  <c r="E1004" i="9"/>
  <c r="C1005" i="9"/>
  <c r="D1005" i="9"/>
  <c r="E1005" i="9"/>
  <c r="C1006" i="9"/>
  <c r="D1006" i="9"/>
  <c r="E1006" i="9"/>
  <c r="C1007" i="9"/>
  <c r="D1007" i="9"/>
  <c r="E1007" i="9"/>
  <c r="C1008" i="9"/>
  <c r="D1008" i="9"/>
  <c r="E1008" i="9"/>
  <c r="C1009" i="9"/>
  <c r="D1009" i="9"/>
  <c r="E1009" i="9"/>
  <c r="C1010" i="9"/>
  <c r="D1010" i="9"/>
  <c r="E1010" i="9"/>
  <c r="K36" i="9"/>
  <c r="E19" i="16"/>
  <c r="D19" i="16"/>
  <c r="C31" i="2"/>
  <c r="C34" i="2"/>
  <c r="C35" i="2"/>
  <c r="C36" i="2"/>
  <c r="C37" i="2"/>
  <c r="C38" i="2"/>
  <c r="C39" i="2"/>
  <c r="C40" i="2"/>
  <c r="C41" i="2"/>
  <c r="D31" i="2"/>
  <c r="C42" i="2"/>
  <c r="C44" i="2"/>
  <c r="D33" i="2"/>
  <c r="D34" i="2"/>
  <c r="D35" i="2"/>
  <c r="D36" i="2"/>
  <c r="D37" i="2"/>
  <c r="D38" i="2"/>
  <c r="D39" i="2"/>
  <c r="D40" i="2"/>
  <c r="D41" i="2"/>
  <c r="E31" i="2"/>
  <c r="D42" i="2"/>
  <c r="D44" i="2"/>
  <c r="E33" i="2"/>
  <c r="E34" i="2"/>
  <c r="E35" i="2"/>
  <c r="E36" i="2"/>
  <c r="E37" i="2"/>
  <c r="E38" i="2"/>
  <c r="E39" i="2"/>
  <c r="E40" i="2"/>
  <c r="E41" i="2"/>
  <c r="F31" i="2"/>
  <c r="E42" i="2"/>
  <c r="E44" i="2"/>
  <c r="F44" i="2"/>
  <c r="G31" i="2"/>
  <c r="G44" i="2"/>
  <c r="H31" i="2"/>
  <c r="H44" i="2"/>
  <c r="I31" i="2"/>
  <c r="I44" i="2"/>
  <c r="J31" i="2"/>
  <c r="J44" i="2"/>
  <c r="K31" i="2"/>
  <c r="K44" i="2"/>
  <c r="L31" i="2"/>
  <c r="L44" i="2"/>
  <c r="M31" i="2"/>
  <c r="M44" i="2"/>
  <c r="N31" i="2"/>
  <c r="N44" i="2"/>
  <c r="O31" i="2"/>
  <c r="O44" i="2"/>
  <c r="P31" i="2"/>
  <c r="P44" i="2"/>
  <c r="Q31" i="2"/>
  <c r="Q44" i="2"/>
  <c r="R31" i="2"/>
  <c r="R44" i="2"/>
  <c r="S31" i="2"/>
  <c r="S44" i="2"/>
  <c r="T31" i="2"/>
  <c r="T44" i="2"/>
  <c r="U31" i="2"/>
  <c r="U44" i="2"/>
  <c r="V31" i="2"/>
  <c r="V44" i="2"/>
  <c r="W31" i="2"/>
  <c r="W44" i="2"/>
  <c r="X31" i="2"/>
  <c r="X44" i="2"/>
  <c r="Y31" i="2"/>
  <c r="Y44" i="2"/>
  <c r="Z31" i="2"/>
  <c r="Z44" i="2"/>
  <c r="AA31" i="2"/>
  <c r="AA44" i="2"/>
  <c r="AB31" i="2"/>
  <c r="AB44" i="2"/>
  <c r="AC31" i="2"/>
  <c r="AC44" i="2"/>
  <c r="AD31" i="2"/>
  <c r="AD44" i="2"/>
  <c r="AE31" i="2"/>
  <c r="AE44" i="2"/>
  <c r="B42" i="2"/>
  <c r="B44" i="2"/>
  <c r="B46" i="2"/>
  <c r="F36" i="3"/>
  <c r="B19" i="2"/>
  <c r="C36" i="3"/>
  <c r="D44" i="8"/>
  <c r="B47" i="2"/>
  <c r="G42" i="8"/>
  <c r="D42" i="8"/>
  <c r="G41" i="8"/>
  <c r="D41" i="8"/>
  <c r="G39" i="8"/>
  <c r="D39" i="8"/>
  <c r="G25" i="8"/>
  <c r="D24" i="8"/>
  <c r="C5" i="2"/>
  <c r="C6" i="9"/>
  <c r="C19" i="3"/>
  <c r="C33" i="2"/>
  <c r="B14" i="4"/>
  <c r="C16" i="4"/>
  <c r="D16" i="4"/>
  <c r="E16" i="4"/>
  <c r="F16" i="4"/>
  <c r="G16" i="4"/>
  <c r="H16" i="4"/>
  <c r="I16" i="4"/>
  <c r="J16" i="4"/>
  <c r="K16" i="4"/>
  <c r="L16" i="4"/>
  <c r="M16" i="4"/>
  <c r="B18" i="4"/>
  <c r="B17" i="4"/>
  <c r="B19" i="4"/>
  <c r="C17" i="4"/>
  <c r="C18" i="4"/>
  <c r="C19" i="4"/>
  <c r="D17" i="4"/>
  <c r="D18" i="4"/>
  <c r="D19" i="4"/>
  <c r="E17" i="4"/>
  <c r="E18" i="4"/>
  <c r="E19" i="4"/>
  <c r="F17" i="4"/>
  <c r="F18" i="4"/>
  <c r="F19" i="4"/>
  <c r="G17" i="4"/>
  <c r="G18" i="4"/>
  <c r="G19" i="4"/>
  <c r="H17" i="4"/>
  <c r="H18" i="4"/>
  <c r="H19" i="4"/>
  <c r="I17" i="4"/>
  <c r="I18" i="4"/>
  <c r="I19" i="4"/>
  <c r="J17" i="4"/>
  <c r="J18" i="4"/>
  <c r="J19" i="4"/>
  <c r="K17" i="4"/>
  <c r="K18" i="4"/>
  <c r="K19" i="4"/>
  <c r="L17" i="4"/>
  <c r="L18" i="4"/>
  <c r="L19" i="4"/>
  <c r="M17" i="4"/>
  <c r="M18" i="4"/>
  <c r="M19" i="4"/>
  <c r="B21" i="4"/>
  <c r="F20" i="3"/>
  <c r="B28" i="2"/>
  <c r="B2" i="2"/>
  <c r="B43" i="2"/>
  <c r="F34" i="3"/>
  <c r="B31" i="2"/>
  <c r="F37" i="3"/>
  <c r="B5" i="2"/>
  <c r="B15" i="2"/>
  <c r="B16" i="2"/>
  <c r="B17" i="2"/>
  <c r="C7" i="2"/>
  <c r="C8" i="2"/>
  <c r="B6" i="4"/>
  <c r="C9" i="2"/>
  <c r="C10" i="2"/>
  <c r="C11" i="2"/>
  <c r="C12" i="2"/>
  <c r="C13" i="2"/>
  <c r="C14" i="2"/>
  <c r="D5" i="2"/>
  <c r="C15" i="2"/>
  <c r="C17" i="2"/>
  <c r="D7" i="2"/>
  <c r="D8" i="2"/>
  <c r="B5" i="4"/>
  <c r="B7" i="4"/>
  <c r="C5" i="4"/>
  <c r="C6" i="4"/>
  <c r="D9" i="2"/>
  <c r="D10" i="2"/>
  <c r="D11" i="2"/>
  <c r="D12" i="2"/>
  <c r="D13" i="2"/>
  <c r="D14" i="2"/>
  <c r="E5" i="2"/>
  <c r="D15" i="2"/>
  <c r="D17" i="2"/>
  <c r="E7" i="2"/>
  <c r="E8" i="2"/>
  <c r="C7" i="4"/>
  <c r="D5" i="4"/>
  <c r="D6" i="4"/>
  <c r="E9" i="2"/>
  <c r="D7" i="4"/>
  <c r="C5" i="9"/>
  <c r="C10" i="9"/>
  <c r="D5" i="9"/>
  <c r="D10" i="9"/>
  <c r="E10" i="9"/>
  <c r="E10" i="2"/>
  <c r="E11" i="2"/>
  <c r="E12" i="2"/>
  <c r="E13" i="2"/>
  <c r="E14" i="2"/>
  <c r="F5" i="2"/>
  <c r="E15" i="2"/>
  <c r="E17" i="2"/>
  <c r="F7" i="2"/>
  <c r="F8" i="2"/>
  <c r="F9" i="2"/>
  <c r="F10" i="2"/>
  <c r="F11" i="2"/>
  <c r="F12" i="2"/>
  <c r="F13" i="2"/>
  <c r="F14" i="2"/>
  <c r="G5" i="2"/>
  <c r="F15" i="2"/>
  <c r="F17" i="2"/>
  <c r="G7" i="2"/>
  <c r="G8" i="2"/>
  <c r="G9" i="2"/>
  <c r="G10" i="2"/>
  <c r="G11" i="2"/>
  <c r="G12" i="2"/>
  <c r="G13" i="2"/>
  <c r="G14" i="2"/>
  <c r="H5" i="2"/>
  <c r="G15" i="2"/>
  <c r="G17" i="2"/>
  <c r="H7" i="2"/>
  <c r="H8" i="2"/>
  <c r="H9" i="2"/>
  <c r="H10" i="2"/>
  <c r="H11" i="2"/>
  <c r="H12" i="2"/>
  <c r="H13" i="2"/>
  <c r="H14" i="2"/>
  <c r="I5" i="2"/>
  <c r="H15" i="2"/>
  <c r="H17" i="2"/>
  <c r="I7" i="2"/>
  <c r="I8" i="2"/>
  <c r="I9" i="2"/>
  <c r="I10" i="2"/>
  <c r="I11" i="2"/>
  <c r="I12" i="2"/>
  <c r="I13" i="2"/>
  <c r="I14" i="2"/>
  <c r="J5" i="2"/>
  <c r="I15" i="2"/>
  <c r="I17" i="2"/>
  <c r="J7" i="2"/>
  <c r="J8" i="2"/>
  <c r="J9" i="2"/>
  <c r="J10" i="2"/>
  <c r="J11" i="2"/>
  <c r="J12" i="2"/>
  <c r="J13" i="2"/>
  <c r="J14" i="2"/>
  <c r="K5" i="2"/>
  <c r="J15" i="2"/>
  <c r="J17" i="2"/>
  <c r="K7" i="2"/>
  <c r="K8" i="2"/>
  <c r="K9" i="2"/>
  <c r="K10" i="2"/>
  <c r="K11" i="2"/>
  <c r="K12" i="2"/>
  <c r="K13" i="2"/>
  <c r="K14" i="2"/>
  <c r="L5" i="2"/>
  <c r="K15" i="2"/>
  <c r="K17" i="2"/>
  <c r="L7" i="2"/>
  <c r="L8" i="2"/>
  <c r="L9" i="2"/>
  <c r="L10" i="2"/>
  <c r="L11" i="2"/>
  <c r="L12" i="2"/>
  <c r="L13" i="2"/>
  <c r="L14" i="2"/>
  <c r="M5" i="2"/>
  <c r="L15" i="2"/>
  <c r="L17" i="2"/>
  <c r="M7" i="2"/>
  <c r="M8" i="2"/>
  <c r="M9" i="2"/>
  <c r="M10" i="2"/>
  <c r="M11" i="2"/>
  <c r="M17" i="2"/>
  <c r="N5" i="2"/>
  <c r="N7" i="2"/>
  <c r="N8" i="2"/>
  <c r="N9" i="2"/>
  <c r="N10" i="2"/>
  <c r="N11" i="2"/>
  <c r="N17" i="2"/>
  <c r="O5" i="2"/>
  <c r="O7" i="2"/>
  <c r="O8" i="2"/>
  <c r="O9" i="2"/>
  <c r="O10" i="2"/>
  <c r="O11" i="2"/>
  <c r="O17" i="2"/>
  <c r="P5" i="2"/>
  <c r="P7" i="2"/>
  <c r="P8" i="2"/>
  <c r="P9" i="2"/>
  <c r="P10" i="2"/>
  <c r="P11" i="2"/>
  <c r="P17" i="2"/>
  <c r="Q5" i="2"/>
  <c r="Q7" i="2"/>
  <c r="Q8" i="2"/>
  <c r="Q9" i="2"/>
  <c r="Q10" i="2"/>
  <c r="Q11" i="2"/>
  <c r="Q17" i="2"/>
  <c r="R5" i="2"/>
  <c r="R7" i="2"/>
  <c r="R8" i="2"/>
  <c r="R9" i="2"/>
  <c r="R10" i="2"/>
  <c r="R11" i="2"/>
  <c r="R17" i="2"/>
  <c r="S5" i="2"/>
  <c r="S7" i="2"/>
  <c r="S8" i="2"/>
  <c r="S9" i="2"/>
  <c r="S10" i="2"/>
  <c r="S11" i="2"/>
  <c r="S17" i="2"/>
  <c r="T5" i="2"/>
  <c r="T7" i="2"/>
  <c r="T8" i="2"/>
  <c r="T9" i="2"/>
  <c r="T10" i="2"/>
  <c r="T11" i="2"/>
  <c r="T17" i="2"/>
  <c r="U5" i="2"/>
  <c r="U7" i="2"/>
  <c r="U8" i="2"/>
  <c r="U9" i="2"/>
  <c r="U10" i="2"/>
  <c r="U11" i="2"/>
  <c r="U17" i="2"/>
  <c r="V5" i="2"/>
  <c r="V7" i="2"/>
  <c r="V8" i="2"/>
  <c r="V9" i="2"/>
  <c r="V10" i="2"/>
  <c r="V11" i="2"/>
  <c r="V17" i="2"/>
  <c r="W5" i="2"/>
  <c r="W7" i="2"/>
  <c r="W8" i="2"/>
  <c r="W9" i="2"/>
  <c r="W10" i="2"/>
  <c r="W11" i="2"/>
  <c r="W17" i="2"/>
  <c r="X5" i="2"/>
  <c r="X7" i="2"/>
  <c r="X8" i="2"/>
  <c r="X9" i="2"/>
  <c r="X10" i="2"/>
  <c r="X11" i="2"/>
  <c r="X17" i="2"/>
  <c r="Y5" i="2"/>
  <c r="Y7" i="2"/>
  <c r="Y8" i="2"/>
  <c r="Y9" i="2"/>
  <c r="Y10" i="2"/>
  <c r="Y11" i="2"/>
  <c r="Y17" i="2"/>
  <c r="Z5" i="2"/>
  <c r="Z7" i="2"/>
  <c r="Z8" i="2"/>
  <c r="Z9" i="2"/>
  <c r="Z10" i="2"/>
  <c r="Z11" i="2"/>
  <c r="Z17" i="2"/>
  <c r="AA5" i="2"/>
  <c r="AA7" i="2"/>
  <c r="AA8" i="2"/>
  <c r="AA9" i="2"/>
  <c r="AA10" i="2"/>
  <c r="AA11" i="2"/>
  <c r="AA17" i="2"/>
  <c r="AB5" i="2"/>
  <c r="AB7" i="2"/>
  <c r="AB8" i="2"/>
  <c r="AB9" i="2"/>
  <c r="AB10" i="2"/>
  <c r="AB11" i="2"/>
  <c r="AB17" i="2"/>
  <c r="AC5" i="2"/>
  <c r="AC7" i="2"/>
  <c r="AC8" i="2"/>
  <c r="AC9" i="2"/>
  <c r="AC10" i="2"/>
  <c r="AC11" i="2"/>
  <c r="AC17" i="2"/>
  <c r="AD5" i="2"/>
  <c r="AD7" i="2"/>
  <c r="AD8" i="2"/>
  <c r="AD9" i="2"/>
  <c r="AD10" i="2"/>
  <c r="AD11" i="2"/>
  <c r="AD17" i="2"/>
  <c r="AE5" i="2"/>
  <c r="AE7" i="2"/>
  <c r="AE8" i="2"/>
  <c r="AE9" i="2"/>
  <c r="AE10" i="2"/>
  <c r="AE11" i="2"/>
  <c r="AE17" i="2"/>
  <c r="B20" i="2"/>
  <c r="C37" i="3"/>
  <c r="V37" i="2"/>
  <c r="W37" i="2"/>
  <c r="X37" i="2"/>
  <c r="Y37" i="2"/>
  <c r="Z37" i="2"/>
  <c r="AA37" i="2"/>
  <c r="AB37" i="2"/>
  <c r="AC37" i="2"/>
  <c r="AD37" i="2"/>
  <c r="AE37" i="2"/>
  <c r="T37" i="2"/>
  <c r="U37" i="2"/>
  <c r="B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D6" i="9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B10" i="2"/>
  <c r="B4" i="4"/>
  <c r="C4" i="4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I6" i="9"/>
  <c r="K10" i="9"/>
  <c r="K8" i="9"/>
  <c r="L33" i="9"/>
  <c r="K33" i="9"/>
  <c r="L34" i="9"/>
  <c r="K34" i="9"/>
  <c r="M12" i="2"/>
  <c r="M13" i="2"/>
  <c r="M14" i="2"/>
  <c r="N12" i="2"/>
  <c r="N13" i="2"/>
  <c r="N14" i="2"/>
  <c r="O12" i="2"/>
  <c r="O13" i="2"/>
  <c r="O14" i="2"/>
  <c r="P12" i="2"/>
  <c r="P13" i="2"/>
  <c r="P14" i="2"/>
  <c r="Q12" i="2"/>
  <c r="Q13" i="2"/>
  <c r="Q14" i="2"/>
  <c r="R12" i="2"/>
  <c r="R13" i="2"/>
  <c r="R14" i="2"/>
  <c r="S12" i="2"/>
  <c r="S13" i="2"/>
  <c r="S14" i="2"/>
  <c r="T12" i="2"/>
  <c r="T13" i="2"/>
  <c r="T14" i="2"/>
  <c r="U12" i="2"/>
  <c r="U13" i="2"/>
  <c r="U14" i="2"/>
  <c r="V12" i="2"/>
  <c r="V13" i="2"/>
  <c r="V14" i="2"/>
  <c r="W12" i="2"/>
  <c r="W13" i="2"/>
  <c r="W14" i="2"/>
  <c r="X12" i="2"/>
  <c r="X13" i="2"/>
  <c r="X14" i="2"/>
  <c r="Y12" i="2"/>
  <c r="Y13" i="2"/>
  <c r="Y14" i="2"/>
  <c r="Z12" i="2"/>
  <c r="Z13" i="2"/>
  <c r="Z14" i="2"/>
  <c r="AA12" i="2"/>
  <c r="AA13" i="2"/>
  <c r="AA14" i="2"/>
  <c r="F33" i="2"/>
  <c r="F34" i="2"/>
  <c r="F35" i="2"/>
  <c r="F36" i="2"/>
  <c r="F38" i="2"/>
  <c r="F39" i="2"/>
  <c r="F40" i="2"/>
  <c r="F41" i="2"/>
  <c r="G33" i="2"/>
  <c r="G34" i="2"/>
  <c r="G35" i="2"/>
  <c r="G36" i="2"/>
  <c r="G38" i="2"/>
  <c r="G39" i="2"/>
  <c r="G40" i="2"/>
  <c r="G41" i="2"/>
  <c r="H33" i="2"/>
  <c r="H34" i="2"/>
  <c r="H35" i="2"/>
  <c r="H36" i="2"/>
  <c r="H38" i="2"/>
  <c r="H39" i="2"/>
  <c r="H40" i="2"/>
  <c r="H41" i="2"/>
  <c r="I33" i="2"/>
  <c r="I34" i="2"/>
  <c r="I35" i="2"/>
  <c r="I36" i="2"/>
  <c r="I38" i="2"/>
  <c r="I39" i="2"/>
  <c r="I40" i="2"/>
  <c r="I41" i="2"/>
  <c r="J33" i="2"/>
  <c r="J34" i="2"/>
  <c r="J35" i="2"/>
  <c r="J36" i="2"/>
  <c r="J38" i="2"/>
  <c r="J39" i="2"/>
  <c r="J40" i="2"/>
  <c r="J41" i="2"/>
  <c r="K33" i="2"/>
  <c r="K34" i="2"/>
  <c r="K35" i="2"/>
  <c r="K36" i="2"/>
  <c r="K38" i="2"/>
  <c r="K39" i="2"/>
  <c r="K40" i="2"/>
  <c r="K41" i="2"/>
  <c r="L33" i="2"/>
  <c r="L34" i="2"/>
  <c r="L35" i="2"/>
  <c r="L36" i="2"/>
  <c r="L38" i="2"/>
  <c r="L39" i="2"/>
  <c r="L40" i="2"/>
  <c r="L41" i="2"/>
  <c r="M33" i="2"/>
  <c r="M34" i="2"/>
  <c r="M35" i="2"/>
  <c r="M36" i="2"/>
  <c r="M38" i="2"/>
  <c r="M39" i="2"/>
  <c r="M40" i="2"/>
  <c r="M41" i="2"/>
  <c r="N33" i="2"/>
  <c r="N34" i="2"/>
  <c r="N35" i="2"/>
  <c r="N36" i="2"/>
  <c r="N38" i="2"/>
  <c r="N39" i="2"/>
  <c r="N40" i="2"/>
  <c r="N41" i="2"/>
  <c r="O33" i="2"/>
  <c r="O34" i="2"/>
  <c r="O35" i="2"/>
  <c r="O36" i="2"/>
  <c r="O38" i="2"/>
  <c r="O39" i="2"/>
  <c r="O40" i="2"/>
  <c r="O41" i="2"/>
  <c r="P33" i="2"/>
  <c r="P34" i="2"/>
  <c r="P35" i="2"/>
  <c r="P36" i="2"/>
  <c r="P38" i="2"/>
  <c r="P39" i="2"/>
  <c r="P40" i="2"/>
  <c r="P41" i="2"/>
  <c r="Q33" i="2"/>
  <c r="Q34" i="2"/>
  <c r="Q35" i="2"/>
  <c r="Q36" i="2"/>
  <c r="Q38" i="2"/>
  <c r="Q39" i="2"/>
  <c r="Q40" i="2"/>
  <c r="Q41" i="2"/>
  <c r="R33" i="2"/>
  <c r="R34" i="2"/>
  <c r="R35" i="2"/>
  <c r="R36" i="2"/>
  <c r="R38" i="2"/>
  <c r="R39" i="2"/>
  <c r="R40" i="2"/>
  <c r="R41" i="2"/>
  <c r="S33" i="2"/>
  <c r="S34" i="2"/>
  <c r="S35" i="2"/>
  <c r="S36" i="2"/>
  <c r="S38" i="2"/>
  <c r="S39" i="2"/>
  <c r="S40" i="2"/>
  <c r="S41" i="2"/>
  <c r="T33" i="2"/>
  <c r="T34" i="2"/>
  <c r="T35" i="2"/>
  <c r="T36" i="2"/>
  <c r="T38" i="2"/>
  <c r="T39" i="2"/>
  <c r="T40" i="2"/>
  <c r="T41" i="2"/>
  <c r="U33" i="2"/>
  <c r="U34" i="2"/>
  <c r="U35" i="2"/>
  <c r="U36" i="2"/>
  <c r="U38" i="2"/>
  <c r="U39" i="2"/>
  <c r="U40" i="2"/>
  <c r="U41" i="2"/>
  <c r="V33" i="2"/>
  <c r="V34" i="2"/>
  <c r="V35" i="2"/>
  <c r="V36" i="2"/>
  <c r="V38" i="2"/>
  <c r="V39" i="2"/>
  <c r="V40" i="2"/>
  <c r="V41" i="2"/>
  <c r="C34" i="3"/>
  <c r="E5" i="4"/>
  <c r="E6" i="4"/>
  <c r="E7" i="4"/>
  <c r="F5" i="4"/>
  <c r="F6" i="4"/>
  <c r="F7" i="4"/>
  <c r="G5" i="4"/>
  <c r="G6" i="4"/>
  <c r="G7" i="4"/>
  <c r="H5" i="4"/>
  <c r="H6" i="4"/>
  <c r="H7" i="4"/>
  <c r="I5" i="4"/>
  <c r="I6" i="4"/>
  <c r="I7" i="4"/>
  <c r="J5" i="4"/>
  <c r="J6" i="4"/>
  <c r="J7" i="4"/>
  <c r="K5" i="4"/>
  <c r="K6" i="4"/>
  <c r="K7" i="4"/>
  <c r="L5" i="4"/>
  <c r="L6" i="4"/>
  <c r="L7" i="4"/>
  <c r="M5" i="4"/>
  <c r="M6" i="4"/>
  <c r="M7" i="4"/>
  <c r="N5" i="4"/>
  <c r="N6" i="4"/>
  <c r="N7" i="4"/>
  <c r="O5" i="4"/>
  <c r="O6" i="4"/>
  <c r="O7" i="4"/>
  <c r="P5" i="4"/>
  <c r="P6" i="4"/>
  <c r="P7" i="4"/>
  <c r="Q5" i="4"/>
  <c r="Q6" i="4"/>
  <c r="Q7" i="4"/>
  <c r="R5" i="4"/>
  <c r="R7" i="4"/>
  <c r="S5" i="4"/>
  <c r="S7" i="4"/>
  <c r="T5" i="4"/>
  <c r="T7" i="4"/>
  <c r="U5" i="4"/>
  <c r="U7" i="4"/>
  <c r="V5" i="4"/>
  <c r="V7" i="4"/>
  <c r="W5" i="4"/>
  <c r="W7" i="4"/>
  <c r="X5" i="4"/>
  <c r="X7" i="4"/>
  <c r="Y5" i="4"/>
  <c r="Y7" i="4"/>
  <c r="Z5" i="4"/>
  <c r="Z7" i="4"/>
  <c r="AA5" i="4"/>
  <c r="AA7" i="4"/>
  <c r="AB5" i="4"/>
  <c r="AB7" i="4"/>
  <c r="AC5" i="4"/>
  <c r="AC7" i="4"/>
  <c r="AD5" i="4"/>
  <c r="B21" i="2"/>
  <c r="I4" i="9"/>
  <c r="W38" i="2"/>
  <c r="X38" i="2"/>
  <c r="Y38" i="2"/>
  <c r="Z38" i="2"/>
  <c r="AA38" i="2"/>
  <c r="AB38" i="2"/>
  <c r="AC38" i="2"/>
  <c r="AD38" i="2"/>
  <c r="AE38" i="2"/>
  <c r="W35" i="2"/>
  <c r="X35" i="2"/>
  <c r="Y35" i="2"/>
  <c r="Z35" i="2"/>
  <c r="AA35" i="2"/>
  <c r="AB35" i="2"/>
  <c r="AC35" i="2"/>
  <c r="AD35" i="2"/>
  <c r="AE35" i="2"/>
  <c r="W34" i="2"/>
  <c r="X34" i="2"/>
  <c r="Y34" i="2"/>
  <c r="Z34" i="2"/>
  <c r="AA34" i="2"/>
  <c r="AB34" i="2"/>
  <c r="AC34" i="2"/>
  <c r="AD34" i="2"/>
  <c r="AE34" i="2"/>
  <c r="C2" i="10"/>
  <c r="E15" i="10"/>
  <c r="C55" i="10"/>
  <c r="B55" i="10"/>
  <c r="D55" i="10"/>
  <c r="E55" i="10"/>
  <c r="F55" i="10"/>
  <c r="E14" i="10"/>
  <c r="C54" i="10"/>
  <c r="B54" i="10"/>
  <c r="D54" i="10"/>
  <c r="E54" i="10"/>
  <c r="F54" i="10"/>
  <c r="H55" i="10"/>
  <c r="I5" i="9"/>
  <c r="K9" i="9"/>
  <c r="K11" i="9"/>
  <c r="F27" i="10"/>
  <c r="E48" i="10"/>
  <c r="B48" i="10"/>
  <c r="E8" i="10"/>
  <c r="C48" i="10"/>
  <c r="D48" i="10"/>
  <c r="F48" i="10"/>
  <c r="G48" i="10"/>
  <c r="E49" i="10"/>
  <c r="B49" i="10"/>
  <c r="E9" i="10"/>
  <c r="C49" i="10"/>
  <c r="D49" i="10"/>
  <c r="F49" i="10"/>
  <c r="G49" i="10"/>
  <c r="E50" i="10"/>
  <c r="B50" i="10"/>
  <c r="E10" i="10"/>
  <c r="C50" i="10"/>
  <c r="D50" i="10"/>
  <c r="F50" i="10"/>
  <c r="G50" i="10"/>
  <c r="E51" i="10"/>
  <c r="B51" i="10"/>
  <c r="E11" i="10"/>
  <c r="C51" i="10"/>
  <c r="D51" i="10"/>
  <c r="F51" i="10"/>
  <c r="G51" i="10"/>
  <c r="E52" i="10"/>
  <c r="B52" i="10"/>
  <c r="E12" i="10"/>
  <c r="C52" i="10"/>
  <c r="D52" i="10"/>
  <c r="F52" i="10"/>
  <c r="G52" i="10"/>
  <c r="E53" i="10"/>
  <c r="B53" i="10"/>
  <c r="E13" i="10"/>
  <c r="C53" i="10"/>
  <c r="D53" i="10"/>
  <c r="F53" i="10"/>
  <c r="G53" i="10"/>
  <c r="G54" i="10"/>
  <c r="G55" i="10"/>
  <c r="E56" i="10"/>
  <c r="B56" i="10"/>
  <c r="E16" i="10"/>
  <c r="C56" i="10"/>
  <c r="D56" i="10"/>
  <c r="F56" i="10"/>
  <c r="G56" i="10"/>
  <c r="E57" i="10"/>
  <c r="B57" i="10"/>
  <c r="E17" i="10"/>
  <c r="C57" i="10"/>
  <c r="D57" i="10"/>
  <c r="F57" i="10"/>
  <c r="G57" i="10"/>
  <c r="E58" i="10"/>
  <c r="B58" i="10"/>
  <c r="E18" i="10"/>
  <c r="C58" i="10"/>
  <c r="D58" i="10"/>
  <c r="F58" i="10"/>
  <c r="G58" i="10"/>
  <c r="E59" i="10"/>
  <c r="B59" i="10"/>
  <c r="E19" i="10"/>
  <c r="C59" i="10"/>
  <c r="D59" i="10"/>
  <c r="F59" i="10"/>
  <c r="G59" i="10"/>
  <c r="E60" i="10"/>
  <c r="B60" i="10"/>
  <c r="E20" i="10"/>
  <c r="C60" i="10"/>
  <c r="D60" i="10"/>
  <c r="F60" i="10"/>
  <c r="G60" i="10"/>
  <c r="E61" i="10"/>
  <c r="B61" i="10"/>
  <c r="E21" i="10"/>
  <c r="C61" i="10"/>
  <c r="D61" i="10"/>
  <c r="F61" i="10"/>
  <c r="G61" i="10"/>
  <c r="E62" i="10"/>
  <c r="B62" i="10"/>
  <c r="E22" i="10"/>
  <c r="C62" i="10"/>
  <c r="D62" i="10"/>
  <c r="F62" i="10"/>
  <c r="G62" i="10"/>
  <c r="G63" i="10"/>
  <c r="H49" i="10"/>
  <c r="H50" i="10"/>
  <c r="H51" i="10"/>
  <c r="H52" i="10"/>
  <c r="H53" i="10"/>
  <c r="H54" i="10"/>
  <c r="H56" i="10"/>
  <c r="H57" i="10"/>
  <c r="H58" i="10"/>
  <c r="H59" i="10"/>
  <c r="H60" i="10"/>
  <c r="H61" i="10"/>
  <c r="H62" i="10"/>
  <c r="H63" i="10"/>
  <c r="F65" i="10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" i="9"/>
  <c r="W36" i="2"/>
  <c r="W41" i="2"/>
  <c r="X36" i="2"/>
  <c r="X41" i="2"/>
  <c r="Y36" i="2"/>
  <c r="Y41" i="2"/>
  <c r="Z36" i="2"/>
  <c r="Z41" i="2"/>
  <c r="AA36" i="2"/>
  <c r="AA41" i="2"/>
  <c r="AB36" i="2"/>
  <c r="AB41" i="2"/>
  <c r="AC36" i="2"/>
  <c r="AC41" i="2"/>
  <c r="AD36" i="2"/>
  <c r="AD41" i="2"/>
  <c r="AE36" i="2"/>
  <c r="AE41" i="2"/>
  <c r="W33" i="2"/>
  <c r="X33" i="2"/>
  <c r="Y33" i="2"/>
  <c r="Z33" i="2"/>
  <c r="AA33" i="2"/>
  <c r="AB33" i="2"/>
  <c r="AC33" i="2"/>
  <c r="AD33" i="2"/>
  <c r="AE33" i="2"/>
  <c r="W39" i="2"/>
  <c r="W40" i="2"/>
  <c r="X39" i="2"/>
  <c r="X40" i="2"/>
  <c r="Y39" i="2"/>
  <c r="Y40" i="2"/>
  <c r="Z39" i="2"/>
  <c r="Z40" i="2"/>
  <c r="AA39" i="2"/>
  <c r="AA40" i="2"/>
  <c r="AB39" i="2"/>
  <c r="AB40" i="2"/>
  <c r="AC39" i="2"/>
  <c r="AC40" i="2"/>
  <c r="AD39" i="2"/>
  <c r="AD40" i="2"/>
  <c r="AE39" i="2"/>
  <c r="AE40" i="2"/>
  <c r="R6" i="4"/>
  <c r="S6" i="4"/>
  <c r="T6" i="4"/>
  <c r="AB12" i="2"/>
  <c r="AB13" i="2"/>
  <c r="AB14" i="2"/>
  <c r="AC12" i="2"/>
  <c r="AC13" i="2"/>
  <c r="AC14" i="2"/>
  <c r="AD12" i="2"/>
  <c r="AD13" i="2"/>
  <c r="AD14" i="2"/>
  <c r="AE12" i="2"/>
  <c r="AE13" i="2"/>
  <c r="AE14" i="2"/>
  <c r="AD7" i="4"/>
  <c r="AE5" i="4"/>
  <c r="AE7" i="4"/>
  <c r="AF5" i="4"/>
  <c r="AF7" i="4"/>
  <c r="AG5" i="4"/>
  <c r="AG7" i="4"/>
  <c r="AH5" i="4"/>
  <c r="AH7" i="4"/>
  <c r="AI5" i="4"/>
  <c r="AI7" i="4"/>
  <c r="AJ5" i="4"/>
  <c r="AJ7" i="4"/>
  <c r="AK5" i="4"/>
  <c r="AK7" i="4"/>
  <c r="AL5" i="4"/>
  <c r="AL7" i="4"/>
  <c r="AM5" i="4"/>
  <c r="AM7" i="4"/>
  <c r="AN5" i="4"/>
  <c r="AN7" i="4"/>
  <c r="AO5" i="4"/>
  <c r="AO7" i="4"/>
  <c r="AP5" i="4"/>
  <c r="AP7" i="4"/>
  <c r="AQ5" i="4"/>
  <c r="AQ7" i="4"/>
  <c r="AR5" i="4"/>
  <c r="AR7" i="4"/>
  <c r="AS5" i="4"/>
  <c r="AS7" i="4"/>
  <c r="AT5" i="4"/>
  <c r="AT7" i="4"/>
  <c r="AU5" i="4"/>
  <c r="AU7" i="4"/>
  <c r="AV5" i="4"/>
  <c r="AV7" i="4"/>
  <c r="AW5" i="4"/>
  <c r="AW7" i="4"/>
  <c r="AX5" i="4"/>
  <c r="AX7" i="4"/>
  <c r="AY5" i="4"/>
  <c r="AY7" i="4"/>
  <c r="AZ5" i="4"/>
  <c r="AZ7" i="4"/>
  <c r="B48" i="2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C39" i="3"/>
</calcChain>
</file>

<file path=xl/comments1.xml><?xml version="1.0" encoding="utf-8"?>
<comments xmlns="http://schemas.openxmlformats.org/spreadsheetml/2006/main">
  <authors>
    <author>Microsoft Office-bruker</author>
  </authors>
  <commentList>
    <comment ref="D7" authorId="0">
      <text>
        <r>
          <rPr>
            <sz val="10"/>
            <color indexed="81"/>
            <rFont val="Calibri"/>
          </rPr>
          <t xml:space="preserve">Dette året representerer År 0 i beregningene.
</t>
        </r>
      </text>
    </comment>
    <comment ref="D11" authorId="0">
      <text>
        <r>
          <rPr>
            <sz val="10"/>
            <color indexed="81"/>
            <rFont val="Calibri"/>
          </rPr>
          <t xml:space="preserve">Sett inn forventet inflasjon 
</t>
        </r>
      </text>
    </comment>
    <comment ref="D12" authorId="0">
      <text>
        <r>
          <rPr>
            <b/>
            <sz val="10"/>
            <color indexed="81"/>
            <rFont val="Calibri"/>
          </rPr>
          <t>sett inn den nominelle skattesatsen.</t>
        </r>
      </text>
    </comment>
    <comment ref="D13" authorId="0">
      <text>
        <r>
          <rPr>
            <b/>
            <sz val="10"/>
            <color indexed="81"/>
            <rFont val="Calibri"/>
          </rPr>
          <t>Forventet realvekst i perioden.</t>
        </r>
        <r>
          <rPr>
            <sz val="10"/>
            <color indexed="81"/>
            <rFont val="Calibri"/>
          </rPr>
          <t xml:space="preserve">
</t>
        </r>
      </text>
    </comment>
    <comment ref="D16" authorId="0">
      <text>
        <r>
          <rPr>
            <b/>
            <sz val="10"/>
            <color indexed="81"/>
            <rFont val="Calibri"/>
          </rPr>
          <t>Beslutning om man skal velge eie eller lease:</t>
        </r>
        <r>
          <rPr>
            <sz val="10"/>
            <color indexed="81"/>
            <rFont val="Calibri"/>
          </rPr>
          <t xml:space="preserve">
</t>
        </r>
        <r>
          <rPr>
            <i/>
            <sz val="10"/>
            <color indexed="81"/>
            <rFont val="Calibri"/>
          </rPr>
          <t xml:space="preserve">Sett inn inntekt som overstiger kostnadene, for å få positiv kontantstrøm.
</t>
        </r>
        <r>
          <rPr>
            <b/>
            <sz val="10"/>
            <color indexed="81"/>
            <rFont val="Calibri"/>
          </rPr>
          <t xml:space="preserve">Eller Beslutning om man skal investere eller ikke:
</t>
        </r>
        <r>
          <rPr>
            <i/>
            <sz val="10"/>
            <color indexed="81"/>
            <rFont val="Calibri"/>
          </rPr>
          <t xml:space="preserve">Sett inn estimert inntekt for maskinen. </t>
        </r>
      </text>
    </comment>
    <comment ref="D20" authorId="0">
      <text>
        <r>
          <rPr>
            <b/>
            <sz val="10"/>
            <color indexed="81"/>
            <rFont val="Calibri"/>
          </rPr>
          <t xml:space="preserve">Kjøpesum maskin
</t>
        </r>
        <r>
          <rPr>
            <sz val="10"/>
            <color indexed="81"/>
            <rFont val="Calibri"/>
          </rPr>
          <t xml:space="preserve">
</t>
        </r>
      </text>
    </comment>
    <comment ref="G20" authorId="0">
      <text>
        <r>
          <rPr>
            <b/>
            <sz val="10"/>
            <color indexed="81"/>
            <rFont val="Calibri"/>
          </rPr>
          <t>Etableringskostnad ved kontraktsingåelse</t>
        </r>
      </text>
    </comment>
    <comment ref="D21" authorId="0">
      <text>
        <r>
          <rPr>
            <b/>
            <sz val="10"/>
            <color indexed="81"/>
            <rFont val="Calibri"/>
          </rPr>
          <t>Eventuell rabatt på kjøpspris.</t>
        </r>
      </text>
    </comment>
    <comment ref="G21" authorId="0">
      <text>
        <r>
          <rPr>
            <b/>
            <sz val="10"/>
            <color indexed="81"/>
            <rFont val="Calibri"/>
          </rPr>
          <t xml:space="preserve">velg om man inngår finansiell eller operasjonell leasing
</t>
        </r>
      </text>
    </comment>
    <comment ref="D22" authorId="0">
      <text>
        <r>
          <rPr>
            <b/>
            <sz val="10"/>
            <color indexed="81"/>
            <rFont val="Calibri"/>
          </rPr>
          <t xml:space="preserve">Antall år man skal eie maskinen
</t>
        </r>
      </text>
    </comment>
    <comment ref="G22" authorId="0">
      <text>
        <r>
          <rPr>
            <b/>
            <sz val="10"/>
            <color indexed="81"/>
            <rFont val="Calibri"/>
          </rPr>
          <t>Lengden på Leasingavtalen.</t>
        </r>
      </text>
    </comment>
    <comment ref="G23" authorId="0">
      <text>
        <r>
          <rPr>
            <sz val="10"/>
            <color indexed="81"/>
            <rFont val="Calibri"/>
          </rPr>
          <t xml:space="preserve">Om man velger andre alt. enn månedsvis utbetalinger må man justere"leasing utbetalnger" til riktig utbetalingssum
feks.
mnd. Utbet. = 17 540,-
kvartal= 52 620,-
årlig = 208 217,-
</t>
        </r>
      </text>
    </comment>
    <comment ref="D24" authorId="0">
      <text>
        <r>
          <rPr>
            <b/>
            <sz val="10"/>
            <color indexed="81"/>
            <rFont val="Calibri"/>
          </rPr>
          <t>Forventet salgssum.</t>
        </r>
      </text>
    </comment>
    <comment ref="G24" authorId="0">
      <text>
        <r>
          <rPr>
            <sz val="10"/>
            <color indexed="81"/>
            <rFont val="Calibri"/>
          </rPr>
          <t xml:space="preserve">Denne  tallstørrelsen skal være positiv.
</t>
        </r>
      </text>
    </comment>
    <comment ref="G25" authorId="0">
      <text>
        <r>
          <rPr>
            <b/>
            <sz val="10"/>
            <color indexed="81"/>
            <rFont val="Calibri"/>
          </rPr>
          <t>Dette er en summert celle. Ingen verdi skal inn her.</t>
        </r>
      </text>
    </comment>
    <comment ref="G26" authorId="0">
      <text>
        <r>
          <rPr>
            <b/>
            <sz val="10"/>
            <color indexed="81"/>
            <rFont val="Calibri"/>
          </rPr>
          <t>Den summen som betales ekstra med kontraktinngåelse.</t>
        </r>
      </text>
    </comment>
    <comment ref="C30" authorId="0">
      <text>
        <r>
          <rPr>
            <sz val="10"/>
            <color indexed="81"/>
            <rFont val="Calibri"/>
          </rPr>
          <t xml:space="preserve">Kostnadene skal ha positivt fortegn.
</t>
        </r>
      </text>
    </comment>
    <comment ref="F30" authorId="0">
      <text>
        <r>
          <rPr>
            <b/>
            <sz val="10"/>
            <color indexed="81"/>
            <rFont val="Calibri"/>
          </rPr>
          <t>Kostnadene skal ha positivt fortegn.</t>
        </r>
        <r>
          <rPr>
            <sz val="10"/>
            <color indexed="81"/>
            <rFont val="Calibri"/>
          </rPr>
          <t xml:space="preserve">
</t>
        </r>
      </text>
    </comment>
    <comment ref="D31" authorId="0">
      <text>
        <r>
          <rPr>
            <b/>
            <sz val="10"/>
            <color indexed="81"/>
            <rFont val="Calibri"/>
          </rPr>
          <t>sett inn evt. kostnader som skulle tilløpe</t>
        </r>
        <r>
          <rPr>
            <sz val="10"/>
            <color indexed="81"/>
            <rFont val="Calibri"/>
          </rPr>
          <t xml:space="preserve">
</t>
        </r>
      </text>
    </comment>
    <comment ref="G31" authorId="0">
      <text>
        <r>
          <rPr>
            <b/>
            <sz val="10"/>
            <color indexed="81"/>
            <rFont val="Calibri"/>
          </rPr>
          <t>sett inn evt. kostnader som skulle tilløpe</t>
        </r>
        <r>
          <rPr>
            <sz val="10"/>
            <color indexed="81"/>
            <rFont val="Calibri"/>
          </rPr>
          <t xml:space="preserve">
</t>
        </r>
      </text>
    </comment>
    <comment ref="D44" authorId="0">
      <text>
        <r>
          <rPr>
            <b/>
            <sz val="10"/>
            <color indexed="81"/>
            <rFont val="Calibri"/>
          </rPr>
          <t xml:space="preserve">Denne vil endre seg etter hvilket alternativ som er mest lønnsomt i henhold til NNV
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<sst xmlns="http://schemas.openxmlformats.org/spreadsheetml/2006/main" count="298" uniqueCount="142">
  <si>
    <t>Avskrivninger</t>
  </si>
  <si>
    <t>Investering</t>
  </si>
  <si>
    <t xml:space="preserve">Vedlikehold </t>
  </si>
  <si>
    <t>Forsikring</t>
  </si>
  <si>
    <t>Inflasjon</t>
  </si>
  <si>
    <t>Inntekt</t>
  </si>
  <si>
    <t>IRR</t>
  </si>
  <si>
    <t>Kontantstrøm Til Totalkapital</t>
  </si>
  <si>
    <t>Andre driftskost.1</t>
  </si>
  <si>
    <t>Andre driftskost.2</t>
  </si>
  <si>
    <t>Andre driftskost.3</t>
  </si>
  <si>
    <t>Andre driftskost.4</t>
  </si>
  <si>
    <t>Andre driftskost.5</t>
  </si>
  <si>
    <t>Sum kostnader</t>
  </si>
  <si>
    <t xml:space="preserve">Avskrivingssats </t>
  </si>
  <si>
    <t>IB Verdi</t>
  </si>
  <si>
    <t>Avskriving</t>
  </si>
  <si>
    <t>UB Verdi</t>
  </si>
  <si>
    <t>ÅR</t>
  </si>
  <si>
    <t>Avskrivinger</t>
  </si>
  <si>
    <t>Avkastningskrav</t>
  </si>
  <si>
    <t>Utnyttelsesgrad</t>
  </si>
  <si>
    <t>NNV</t>
  </si>
  <si>
    <t>NV</t>
  </si>
  <si>
    <t>Kostnader</t>
  </si>
  <si>
    <t>EIE</t>
  </si>
  <si>
    <t>Mest lønnsomt</t>
  </si>
  <si>
    <t>Levetid</t>
  </si>
  <si>
    <t>Skatt</t>
  </si>
  <si>
    <t>Driftsresultat</t>
  </si>
  <si>
    <t>Res. E. Skatt</t>
  </si>
  <si>
    <t>Driftskostnader</t>
  </si>
  <si>
    <t>Utrangeringsverdi</t>
  </si>
  <si>
    <t>Finansiel data</t>
  </si>
  <si>
    <t>Real vekst</t>
  </si>
  <si>
    <t>EIE data</t>
  </si>
  <si>
    <t>Leasing</t>
  </si>
  <si>
    <t>Avtale tid</t>
  </si>
  <si>
    <t xml:space="preserve">Rabatt </t>
  </si>
  <si>
    <t>Netto Nåverdi</t>
  </si>
  <si>
    <t>Periode slutt</t>
  </si>
  <si>
    <t>Perioder slutt</t>
  </si>
  <si>
    <t>Etableringskost</t>
  </si>
  <si>
    <t>Periode</t>
  </si>
  <si>
    <t>Utebetling</t>
  </si>
  <si>
    <t>Avkastningskrav Eie</t>
  </si>
  <si>
    <t>Avkasningskrav Leie</t>
  </si>
  <si>
    <t>KS</t>
  </si>
  <si>
    <t>År</t>
  </si>
  <si>
    <t>Leasing utbetalinger</t>
  </si>
  <si>
    <t>Utbetalingstid</t>
  </si>
  <si>
    <t>Type avtale</t>
  </si>
  <si>
    <t>Utbetaling per</t>
  </si>
  <si>
    <t>Måned</t>
  </si>
  <si>
    <t>Kvartal</t>
  </si>
  <si>
    <t>Halvår</t>
  </si>
  <si>
    <t>Perioder</t>
  </si>
  <si>
    <t>Utbetalinger</t>
  </si>
  <si>
    <t xml:space="preserve">Forskuddsbetaling </t>
  </si>
  <si>
    <t>Gevinst/Tap ved salg</t>
  </si>
  <si>
    <t>Type leasingavtale</t>
  </si>
  <si>
    <t>Operasjonell</t>
  </si>
  <si>
    <t>Finansiell</t>
  </si>
  <si>
    <t>Skattesats</t>
  </si>
  <si>
    <t>Gevinst/ Tap ved salg</t>
  </si>
  <si>
    <t>Pris</t>
  </si>
  <si>
    <t>Årsmodell</t>
  </si>
  <si>
    <t>Alder</t>
  </si>
  <si>
    <t>Kilometer</t>
  </si>
  <si>
    <t>Hestekrefter</t>
  </si>
  <si>
    <t>SAMMENDRAG (UTDATA)</t>
  </si>
  <si>
    <t>Regresjonsstatistikk</t>
  </si>
  <si>
    <t>Multippel R</t>
  </si>
  <si>
    <t>R-kvadrat</t>
  </si>
  <si>
    <t>Justert R-kvadrat</t>
  </si>
  <si>
    <t>Standardfeil</t>
  </si>
  <si>
    <t>Observasjoner</t>
  </si>
  <si>
    <t>Variansanalyse</t>
  </si>
  <si>
    <t>Regresjon</t>
  </si>
  <si>
    <t>Residualer</t>
  </si>
  <si>
    <t>Totalt</t>
  </si>
  <si>
    <t>Skjæringspunkt</t>
  </si>
  <si>
    <t>fg</t>
  </si>
  <si>
    <t>SK</t>
  </si>
  <si>
    <t>GK</t>
  </si>
  <si>
    <t>F</t>
  </si>
  <si>
    <t>Signifkans-F</t>
  </si>
  <si>
    <t>Koeffisienter</t>
  </si>
  <si>
    <t>t-Stat</t>
  </si>
  <si>
    <t>P-verdi</t>
  </si>
  <si>
    <t>Nederste 95%</t>
  </si>
  <si>
    <t>Øverste 95%</t>
  </si>
  <si>
    <t>Nedre 95,0%</t>
  </si>
  <si>
    <t>Øverste 95,0%</t>
  </si>
  <si>
    <t>Regresjonsanalyse</t>
  </si>
  <si>
    <t>Monte Carlo Simulering</t>
  </si>
  <si>
    <t>Koeffisient</t>
  </si>
  <si>
    <t>Konstant</t>
  </si>
  <si>
    <t>Forventingsverdi</t>
  </si>
  <si>
    <t>Standardavvik</t>
  </si>
  <si>
    <t>Base Case</t>
  </si>
  <si>
    <t>Gjennomsnitt</t>
  </si>
  <si>
    <t>Normalfordeling</t>
  </si>
  <si>
    <t xml:space="preserve">Base Case Utrangeringsverdi </t>
  </si>
  <si>
    <t>Simulert Utrangeringsverdi</t>
  </si>
  <si>
    <t>Standardavvik Utrangeringsverdi</t>
  </si>
  <si>
    <t>Durbin-Watson</t>
  </si>
  <si>
    <t>Verdi med regresjon</t>
  </si>
  <si>
    <t>Engentlig verdi</t>
  </si>
  <si>
    <t>Differanse</t>
  </si>
  <si>
    <t>Hopphøyd</t>
  </si>
  <si>
    <t>Differanse opphøyd</t>
  </si>
  <si>
    <t>Durbin Watson</t>
  </si>
  <si>
    <t>Regresjon med alle uavhengige variabler</t>
  </si>
  <si>
    <t>Regresjon med Alder og Kilometer</t>
  </si>
  <si>
    <t>Datasett Volvo FH16</t>
  </si>
  <si>
    <t xml:space="preserve">5% Signifikansnivå </t>
  </si>
  <si>
    <t>T-verdi</t>
  </si>
  <si>
    <t>Leasing Kostnader</t>
  </si>
  <si>
    <t>Årlige Utbetalinger</t>
  </si>
  <si>
    <t>Antall simuleringer</t>
  </si>
  <si>
    <t>Sannslynlighet for at det lønner seg å eie</t>
  </si>
  <si>
    <t>Leasing Data</t>
  </si>
  <si>
    <t xml:space="preserve">Sensitivitetsanalyse </t>
  </si>
  <si>
    <t>NNV Eie</t>
  </si>
  <si>
    <t>NNV Leie</t>
  </si>
  <si>
    <t>Utrangersingsverdi</t>
  </si>
  <si>
    <t xml:space="preserve">Sannsynlighet </t>
  </si>
  <si>
    <t>Ett Standardavvik</t>
  </si>
  <si>
    <t>To Standardavvik</t>
  </si>
  <si>
    <t>Restverdi ved salg</t>
  </si>
  <si>
    <t>Internrente</t>
  </si>
  <si>
    <t>Input</t>
  </si>
  <si>
    <t xml:space="preserve">Leasingkostnader </t>
  </si>
  <si>
    <t>Hva leasing kostnadene må være lavere enn for at det skal lønne seg å lease, med BaseCase Utrangeringsverdi på maskinen.</t>
  </si>
  <si>
    <t>Guide</t>
  </si>
  <si>
    <t xml:space="preserve">Passord i beskyttet ark: </t>
  </si>
  <si>
    <t>Oterainfra1</t>
  </si>
  <si>
    <t>For informasjon om hva som skal inn i de ulike cellene, hold over og en kommentar dukker opp automatisk.</t>
  </si>
  <si>
    <t xml:space="preserve">* Innteker og kostnader skal skrives inn med positivt fortegn. </t>
  </si>
  <si>
    <t>* Med Finansiell leasing er det "levetid" på EIE data som bestemmer lengden</t>
  </si>
  <si>
    <t xml:space="preserve">   på kontantstrømmen, mens "Avtale tid" er over hvor mange år leasingavtalen strekker 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</si>
</sst>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kr&quot;\ #,##0;[Red]\-&quot;kr&quot;\ #,##0"/>
    <numFmt numFmtId="8" formatCode="&quot;kr&quot;\ #,##0.00;[Red]\-&quot;kr&quot;\ #,##0.00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\ %"/>
    <numFmt numFmtId="165" formatCode="_-* #,##0_-;\-* #,##0_-;_-* &quot;-&quot;??_-;_-@_-"/>
    <numFmt numFmtId="166" formatCode="_-&quot;kr&quot;\ * #,##0_-;\-&quot;kr&quot;\ * #,##0_-;_-&quot;kr&quot;\ * &quot;-&quot;??_-;_-@_-"/>
    <numFmt numFmtId="167" formatCode="0\ &quot;ÅR&quot;"/>
    <numFmt numFmtId="168" formatCode="0\ "/>
    <numFmt numFmtId="169" formatCode="0.00_ ;\-0.00\ "/>
    <numFmt numFmtId="170" formatCode="&quot;kr&quot;\ #,##0.0;[Red]\-&quot;kr&quot;\ #,##0.0"/>
    <numFmt numFmtId="171" formatCode="0.000\ %"/>
    <numFmt numFmtId="172" formatCode="0.00_ ;[Red]\-0.00\ "/>
    <numFmt numFmtId="173" formatCode="0&quot;Hk&quot;"/>
    <numFmt numFmtId="174" formatCode="0.000"/>
    <numFmt numFmtId="175" formatCode="&quot;kr&quot;\ #,##0.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color indexed="206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2"/>
      <color theme="1"/>
      <name val="Calibri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i/>
      <sz val="10"/>
      <color indexed="81"/>
      <name val="Calibri"/>
    </font>
    <font>
      <b/>
      <sz val="24"/>
      <color theme="1"/>
      <name val="Calibri"/>
      <scheme val="minor"/>
    </font>
    <font>
      <b/>
      <sz val="14"/>
      <color theme="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left"/>
    </xf>
    <xf numFmtId="44" fontId="0" fillId="0" borderId="0" xfId="2" applyNumberFormat="1" applyFont="1" applyFill="1" applyBorder="1" applyAlignment="1">
      <alignment horizontal="left"/>
    </xf>
    <xf numFmtId="0" fontId="0" fillId="0" borderId="0" xfId="0" applyBorder="1"/>
    <xf numFmtId="8" fontId="0" fillId="0" borderId="0" xfId="0" applyNumberFormat="1"/>
    <xf numFmtId="2" fontId="0" fillId="0" borderId="0" xfId="0" applyNumberFormat="1" applyFill="1" applyBorder="1" applyAlignment="1">
      <alignment horizontal="right"/>
    </xf>
    <xf numFmtId="2" fontId="0" fillId="0" borderId="0" xfId="0" applyNumberFormat="1"/>
    <xf numFmtId="44" fontId="0" fillId="0" borderId="0" xfId="2" applyFont="1"/>
    <xf numFmtId="8" fontId="0" fillId="0" borderId="0" xfId="0" applyNumberFormat="1" applyBorder="1"/>
    <xf numFmtId="0" fontId="0" fillId="0" borderId="0" xfId="0" applyFont="1" applyBorder="1"/>
    <xf numFmtId="0" fontId="0" fillId="3" borderId="0" xfId="0" applyFont="1" applyFill="1" applyBorder="1"/>
    <xf numFmtId="0" fontId="3" fillId="3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166" fontId="0" fillId="0" borderId="0" xfId="0" applyNumberFormat="1" applyFont="1" applyFill="1"/>
    <xf numFmtId="8" fontId="0" fillId="0" borderId="0" xfId="0" applyNumberFormat="1" applyFont="1" applyFill="1"/>
    <xf numFmtId="44" fontId="3" fillId="3" borderId="0" xfId="2" applyNumberFormat="1" applyFont="1" applyFill="1" applyBorder="1" applyAlignment="1">
      <alignment horizontal="left"/>
    </xf>
    <xf numFmtId="44" fontId="0" fillId="0" borderId="0" xfId="2" applyNumberFormat="1" applyFont="1" applyAlignment="1">
      <alignment horizontal="left"/>
    </xf>
    <xf numFmtId="44" fontId="3" fillId="3" borderId="0" xfId="0" applyNumberFormat="1" applyFont="1" applyFill="1" applyBorder="1"/>
    <xf numFmtId="44" fontId="3" fillId="0" borderId="0" xfId="2" applyNumberFormat="1" applyFont="1" applyFill="1" applyBorder="1" applyAlignment="1">
      <alignment horizontal="left"/>
    </xf>
    <xf numFmtId="0" fontId="0" fillId="0" borderId="5" xfId="0" applyBorder="1"/>
    <xf numFmtId="8" fontId="3" fillId="0" borderId="0" xfId="1" applyNumberFormat="1" applyFont="1" applyFill="1"/>
    <xf numFmtId="165" fontId="3" fillId="0" borderId="0" xfId="1" applyNumberFormat="1" applyFont="1" applyFill="1"/>
    <xf numFmtId="0" fontId="5" fillId="0" borderId="0" xfId="0" applyFont="1"/>
    <xf numFmtId="0" fontId="5" fillId="0" borderId="3" xfId="0" applyFont="1" applyBorder="1"/>
    <xf numFmtId="8" fontId="0" fillId="0" borderId="9" xfId="0" applyNumberFormat="1" applyBorder="1"/>
    <xf numFmtId="8" fontId="0" fillId="0" borderId="10" xfId="0" applyNumberFormat="1" applyBorder="1"/>
    <xf numFmtId="0" fontId="5" fillId="0" borderId="11" xfId="0" applyFont="1" applyBorder="1"/>
    <xf numFmtId="0" fontId="0" fillId="0" borderId="8" xfId="0" applyFill="1" applyBorder="1"/>
    <xf numFmtId="0" fontId="0" fillId="5" borderId="9" xfId="0" applyFill="1" applyBorder="1"/>
    <xf numFmtId="0" fontId="0" fillId="5" borderId="8" xfId="0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7" borderId="6" xfId="0" applyFont="1" applyFill="1" applyBorder="1"/>
    <xf numFmtId="169" fontId="0" fillId="0" borderId="0" xfId="0" applyNumberFormat="1" applyAlignment="1">
      <alignment horizontal="left"/>
    </xf>
    <xf numFmtId="169" fontId="0" fillId="0" borderId="0" xfId="2" applyNumberFormat="1" applyFont="1" applyAlignment="1">
      <alignment horizontal="left"/>
    </xf>
    <xf numFmtId="169" fontId="0" fillId="0" borderId="0" xfId="0" applyNumberFormat="1" applyFill="1" applyBorder="1" applyAlignment="1"/>
    <xf numFmtId="169" fontId="0" fillId="0" borderId="0" xfId="2" applyNumberFormat="1" applyFont="1" applyFill="1" applyBorder="1" applyAlignment="1">
      <alignment horizontal="left"/>
    </xf>
    <xf numFmtId="169" fontId="0" fillId="0" borderId="0" xfId="0" applyNumberFormat="1"/>
    <xf numFmtId="169" fontId="5" fillId="2" borderId="1" xfId="0" applyNumberFormat="1" applyFont="1" applyFill="1" applyBorder="1" applyAlignment="1">
      <alignment horizontal="left"/>
    </xf>
    <xf numFmtId="169" fontId="3" fillId="3" borderId="0" xfId="2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0" xfId="0" applyFont="1"/>
    <xf numFmtId="0" fontId="9" fillId="0" borderId="0" xfId="0" applyFont="1" applyFill="1"/>
    <xf numFmtId="0" fontId="5" fillId="0" borderId="5" xfId="0" applyFont="1" applyBorder="1"/>
    <xf numFmtId="164" fontId="0" fillId="0" borderId="0" xfId="0" applyNumberFormat="1"/>
    <xf numFmtId="9" fontId="0" fillId="0" borderId="0" xfId="0" applyNumberFormat="1" applyFont="1" applyFill="1"/>
    <xf numFmtId="0" fontId="5" fillId="0" borderId="0" xfId="0" applyFont="1" applyAlignment="1"/>
    <xf numFmtId="8" fontId="5" fillId="8" borderId="4" xfId="0" applyNumberFormat="1" applyFont="1" applyFill="1" applyBorder="1"/>
    <xf numFmtId="0" fontId="5" fillId="7" borderId="3" xfId="0" applyFont="1" applyFill="1" applyBorder="1"/>
    <xf numFmtId="8" fontId="0" fillId="0" borderId="0" xfId="0" applyNumberFormat="1" applyAlignment="1">
      <alignment horizontal="left"/>
    </xf>
    <xf numFmtId="8" fontId="0" fillId="0" borderId="0" xfId="2" applyNumberFormat="1" applyFont="1" applyAlignment="1">
      <alignment horizontal="left"/>
    </xf>
    <xf numFmtId="8" fontId="0" fillId="0" borderId="0" xfId="0" applyNumberFormat="1" applyFill="1" applyBorder="1" applyAlignment="1">
      <alignment horizontal="left"/>
    </xf>
    <xf numFmtId="8" fontId="0" fillId="0" borderId="0" xfId="0" applyNumberFormat="1" applyFill="1" applyBorder="1" applyAlignment="1"/>
    <xf numFmtId="8" fontId="0" fillId="0" borderId="0" xfId="2" applyNumberFormat="1" applyFont="1" applyFill="1" applyBorder="1" applyAlignment="1">
      <alignment horizontal="left"/>
    </xf>
    <xf numFmtId="8" fontId="5" fillId="2" borderId="2" xfId="2" applyNumberFormat="1" applyFont="1" applyFill="1" applyBorder="1" applyAlignment="1">
      <alignment horizontal="left"/>
    </xf>
    <xf numFmtId="8" fontId="3" fillId="3" borderId="0" xfId="2" applyNumberFormat="1" applyFont="1" applyFill="1" applyBorder="1" applyAlignment="1">
      <alignment horizontal="left"/>
    </xf>
    <xf numFmtId="8" fontId="0" fillId="0" borderId="0" xfId="2" applyNumberFormat="1" applyFont="1" applyBorder="1" applyAlignment="1">
      <alignment horizontal="left"/>
    </xf>
    <xf numFmtId="172" fontId="0" fillId="0" borderId="0" xfId="0" applyNumberFormat="1"/>
    <xf numFmtId="172" fontId="0" fillId="0" borderId="0" xfId="0" applyNumberFormat="1" applyAlignment="1">
      <alignment horizontal="left"/>
    </xf>
    <xf numFmtId="172" fontId="6" fillId="0" borderId="5" xfId="0" applyNumberFormat="1" applyFont="1" applyBorder="1" applyAlignment="1">
      <alignment horizontal="left"/>
    </xf>
    <xf numFmtId="172" fontId="0" fillId="0" borderId="0" xfId="3" applyNumberFormat="1" applyFont="1"/>
    <xf numFmtId="8" fontId="5" fillId="0" borderId="0" xfId="0" applyNumberFormat="1" applyFont="1" applyAlignment="1">
      <alignment horizontal="center"/>
    </xf>
    <xf numFmtId="8" fontId="0" fillId="0" borderId="0" xfId="0" applyNumberFormat="1" applyFill="1" applyBorder="1" applyAlignment="1">
      <alignment horizontal="right"/>
    </xf>
    <xf numFmtId="8" fontId="5" fillId="4" borderId="1" xfId="0" applyNumberFormat="1" applyFont="1" applyFill="1" applyBorder="1" applyAlignment="1">
      <alignment horizontal="left"/>
    </xf>
    <xf numFmtId="8" fontId="5" fillId="4" borderId="2" xfId="2" applyNumberFormat="1" applyFont="1" applyFill="1" applyBorder="1" applyAlignment="1">
      <alignment horizontal="left"/>
    </xf>
    <xf numFmtId="8" fontId="5" fillId="2" borderId="1" xfId="0" applyNumberFormat="1" applyFont="1" applyFill="1" applyBorder="1" applyAlignment="1">
      <alignment horizontal="left"/>
    </xf>
    <xf numFmtId="8" fontId="3" fillId="0" borderId="0" xfId="2" applyNumberFormat="1" applyFont="1" applyFill="1" applyBorder="1" applyAlignment="1">
      <alignment horizontal="left"/>
    </xf>
    <xf numFmtId="8" fontId="6" fillId="0" borderId="5" xfId="0" applyNumberFormat="1" applyFont="1" applyBorder="1" applyAlignment="1">
      <alignment horizontal="left"/>
    </xf>
    <xf numFmtId="0" fontId="7" fillId="0" borderId="0" xfId="0" applyFont="1" applyFill="1"/>
    <xf numFmtId="168" fontId="5" fillId="0" borderId="0" xfId="0" applyNumberFormat="1" applyFont="1" applyAlignment="1">
      <alignment horizontal="center"/>
    </xf>
    <xf numFmtId="0" fontId="0" fillId="9" borderId="6" xfId="0" applyFill="1" applyBorder="1"/>
    <xf numFmtId="2" fontId="0" fillId="0" borderId="0" xfId="0" applyNumberFormat="1" applyBorder="1"/>
    <xf numFmtId="171" fontId="0" fillId="0" borderId="0" xfId="0" applyNumberFormat="1" applyBorder="1"/>
    <xf numFmtId="0" fontId="0" fillId="0" borderId="0" xfId="0" applyFill="1" applyBorder="1"/>
    <xf numFmtId="0" fontId="5" fillId="0" borderId="6" xfId="0" applyFont="1" applyBorder="1"/>
    <xf numFmtId="8" fontId="0" fillId="0" borderId="0" xfId="3" applyNumberFormat="1" applyFont="1"/>
    <xf numFmtId="8" fontId="5" fillId="0" borderId="0" xfId="2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0" fillId="0" borderId="5" xfId="0" applyNumberFormat="1" applyBorder="1"/>
    <xf numFmtId="3" fontId="0" fillId="0" borderId="5" xfId="0" applyNumberFormat="1" applyBorder="1"/>
    <xf numFmtId="0" fontId="0" fillId="0" borderId="0" xfId="0" applyFill="1" applyBorder="1" applyAlignment="1"/>
    <xf numFmtId="0" fontId="0" fillId="0" borderId="7" xfId="0" applyFill="1" applyBorder="1" applyAlignment="1"/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/>
    </xf>
    <xf numFmtId="0" fontId="5" fillId="8" borderId="5" xfId="0" applyFont="1" applyFill="1" applyBorder="1"/>
    <xf numFmtId="0" fontId="0" fillId="0" borderId="0" xfId="0" applyFill="1"/>
    <xf numFmtId="1" fontId="0" fillId="0" borderId="0" xfId="0" applyNumberFormat="1"/>
    <xf numFmtId="1" fontId="5" fillId="0" borderId="5" xfId="0" applyNumberFormat="1" applyFont="1" applyBorder="1"/>
    <xf numFmtId="6" fontId="0" fillId="0" borderId="0" xfId="0" applyNumberFormat="1"/>
    <xf numFmtId="6" fontId="0" fillId="0" borderId="5" xfId="0" applyNumberFormat="1" applyBorder="1"/>
    <xf numFmtId="1" fontId="0" fillId="0" borderId="5" xfId="0" applyNumberFormat="1" applyBorder="1"/>
    <xf numFmtId="9" fontId="5" fillId="0" borderId="5" xfId="0" applyNumberFormat="1" applyFont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7" xfId="0" applyFont="1" applyFill="1" applyBorder="1" applyAlignment="1"/>
    <xf numFmtId="0" fontId="13" fillId="0" borderId="13" xfId="0" applyFont="1" applyFill="1" applyBorder="1" applyAlignment="1">
      <alignment horizontal="center"/>
    </xf>
    <xf numFmtId="174" fontId="5" fillId="0" borderId="5" xfId="0" applyNumberFormat="1" applyFont="1" applyBorder="1"/>
    <xf numFmtId="6" fontId="5" fillId="0" borderId="5" xfId="0" applyNumberFormat="1" applyFont="1" applyBorder="1"/>
    <xf numFmtId="0" fontId="13" fillId="0" borderId="13" xfId="0" applyFont="1" applyFill="1" applyBorder="1" applyAlignment="1">
      <alignment horizontal="centerContinuous"/>
    </xf>
    <xf numFmtId="6" fontId="5" fillId="0" borderId="14" xfId="0" applyNumberFormat="1" applyFont="1" applyBorder="1"/>
    <xf numFmtId="9" fontId="5" fillId="0" borderId="0" xfId="0" applyNumberFormat="1" applyFont="1" applyBorder="1"/>
    <xf numFmtId="10" fontId="14" fillId="0" borderId="5" xfId="0" applyNumberFormat="1" applyFont="1" applyBorder="1"/>
    <xf numFmtId="8" fontId="0" fillId="6" borderId="14" xfId="0" applyNumberFormat="1" applyFill="1" applyBorder="1"/>
    <xf numFmtId="8" fontId="0" fillId="6" borderId="14" xfId="0" applyNumberFormat="1" applyFont="1" applyFill="1" applyBorder="1"/>
    <xf numFmtId="8" fontId="0" fillId="6" borderId="5" xfId="0" applyNumberFormat="1" applyFill="1" applyBorder="1"/>
    <xf numFmtId="8" fontId="0" fillId="6" borderId="5" xfId="0" applyNumberFormat="1" applyFont="1" applyFill="1" applyBorder="1"/>
    <xf numFmtId="8" fontId="5" fillId="10" borderId="5" xfId="0" applyNumberFormat="1" applyFont="1" applyFill="1" applyBorder="1"/>
    <xf numFmtId="0" fontId="5" fillId="0" borderId="0" xfId="0" applyFont="1" applyFill="1" applyBorder="1"/>
    <xf numFmtId="0" fontId="15" fillId="11" borderId="3" xfId="0" applyFont="1" applyFill="1" applyBorder="1"/>
    <xf numFmtId="0" fontId="15" fillId="11" borderId="6" xfId="0" applyFont="1" applyFill="1" applyBorder="1"/>
    <xf numFmtId="0" fontId="17" fillId="7" borderId="6" xfId="0" applyFont="1" applyFill="1" applyBorder="1"/>
    <xf numFmtId="0" fontId="18" fillId="11" borderId="6" xfId="0" applyFont="1" applyFill="1" applyBorder="1"/>
    <xf numFmtId="0" fontId="15" fillId="11" borderId="5" xfId="0" applyFont="1" applyFill="1" applyBorder="1"/>
    <xf numFmtId="0" fontId="16" fillId="11" borderId="5" xfId="0" applyFont="1" applyFill="1" applyBorder="1"/>
    <xf numFmtId="0" fontId="19" fillId="0" borderId="0" xfId="0" applyFont="1" applyFill="1" applyBorder="1"/>
    <xf numFmtId="0" fontId="8" fillId="0" borderId="0" xfId="0" applyFont="1" applyFill="1" applyBorder="1" applyAlignment="1"/>
    <xf numFmtId="0" fontId="19" fillId="11" borderId="6" xfId="0" applyFont="1" applyFill="1" applyBorder="1"/>
    <xf numFmtId="0" fontId="8" fillId="7" borderId="6" xfId="0" applyFont="1" applyFill="1" applyBorder="1" applyAlignment="1"/>
    <xf numFmtId="174" fontId="5" fillId="0" borderId="5" xfId="0" applyNumberFormat="1" applyFont="1" applyFill="1" applyBorder="1"/>
    <xf numFmtId="0" fontId="5" fillId="0" borderId="5" xfId="0" applyFont="1" applyFill="1" applyBorder="1"/>
    <xf numFmtId="174" fontId="5" fillId="0" borderId="0" xfId="0" applyNumberFormat="1" applyFont="1" applyFill="1" applyBorder="1"/>
    <xf numFmtId="0" fontId="15" fillId="11" borderId="0" xfId="0" applyFont="1" applyFill="1"/>
    <xf numFmtId="0" fontId="5" fillId="7" borderId="0" xfId="0" applyFont="1" applyFill="1"/>
    <xf numFmtId="1" fontId="5" fillId="7" borderId="0" xfId="0" applyNumberFormat="1" applyFont="1" applyFill="1"/>
    <xf numFmtId="0" fontId="18" fillId="0" borderId="0" xfId="0" applyFont="1" applyFill="1" applyBorder="1"/>
    <xf numFmtId="0" fontId="17" fillId="0" borderId="0" xfId="0" applyFont="1" applyFill="1" applyBorder="1"/>
    <xf numFmtId="0" fontId="15" fillId="11" borderId="0" xfId="0" applyFont="1" applyFill="1" applyBorder="1"/>
    <xf numFmtId="0" fontId="15" fillId="0" borderId="0" xfId="0" applyFont="1" applyFill="1" applyBorder="1"/>
    <xf numFmtId="44" fontId="0" fillId="0" borderId="0" xfId="2" applyFont="1" applyFill="1" applyBorder="1"/>
    <xf numFmtId="8" fontId="5" fillId="0" borderId="5" xfId="2" applyNumberFormat="1" applyFont="1" applyFill="1" applyBorder="1" applyAlignment="1">
      <alignment horizontal="left"/>
    </xf>
    <xf numFmtId="10" fontId="5" fillId="0" borderId="5" xfId="2" applyNumberFormat="1" applyFont="1" applyFill="1" applyBorder="1" applyAlignment="1">
      <alignment horizontal="left"/>
    </xf>
    <xf numFmtId="9" fontId="5" fillId="0" borderId="5" xfId="2" applyNumberFormat="1" applyFont="1" applyFill="1" applyBorder="1" applyAlignment="1">
      <alignment horizontal="left"/>
    </xf>
    <xf numFmtId="164" fontId="5" fillId="0" borderId="5" xfId="2" applyNumberFormat="1" applyFont="1" applyFill="1" applyBorder="1" applyAlignment="1">
      <alignment horizontal="left"/>
    </xf>
    <xf numFmtId="0" fontId="0" fillId="7" borderId="5" xfId="0" applyFill="1" applyBorder="1"/>
    <xf numFmtId="8" fontId="0" fillId="0" borderId="15" xfId="0" applyNumberFormat="1" applyBorder="1"/>
    <xf numFmtId="173" fontId="0" fillId="0" borderId="1" xfId="0" applyNumberFormat="1" applyBorder="1"/>
    <xf numFmtId="8" fontId="0" fillId="0" borderId="8" xfId="0" applyNumberFormat="1" applyBorder="1"/>
    <xf numFmtId="0" fontId="0" fillId="0" borderId="18" xfId="0" applyBorder="1"/>
    <xf numFmtId="167" fontId="0" fillId="0" borderId="18" xfId="0" applyNumberFormat="1" applyBorder="1"/>
    <xf numFmtId="3" fontId="0" fillId="0" borderId="18" xfId="0" applyNumberFormat="1" applyBorder="1"/>
    <xf numFmtId="173" fontId="0" fillId="0" borderId="19" xfId="0" applyNumberFormat="1" applyBorder="1"/>
    <xf numFmtId="170" fontId="15" fillId="11" borderId="10" xfId="0" applyNumberFormat="1" applyFont="1" applyFill="1" applyBorder="1"/>
    <xf numFmtId="0" fontId="15" fillId="11" borderId="14" xfId="0" applyFont="1" applyFill="1" applyBorder="1"/>
    <xf numFmtId="0" fontId="15" fillId="11" borderId="17" xfId="0" applyFont="1" applyFill="1" applyBorder="1"/>
    <xf numFmtId="9" fontId="0" fillId="6" borderId="10" xfId="0" applyNumberFormat="1" applyFill="1" applyBorder="1"/>
    <xf numFmtId="9" fontId="0" fillId="6" borderId="15" xfId="0" applyNumberFormat="1" applyFill="1" applyBorder="1"/>
    <xf numFmtId="9" fontId="5" fillId="10" borderId="15" xfId="0" applyNumberFormat="1" applyFont="1" applyFill="1" applyBorder="1"/>
    <xf numFmtId="10" fontId="0" fillId="6" borderId="17" xfId="0" applyNumberFormat="1" applyFill="1" applyBorder="1"/>
    <xf numFmtId="10" fontId="0" fillId="6" borderId="1" xfId="0" applyNumberFormat="1" applyFill="1" applyBorder="1"/>
    <xf numFmtId="10" fontId="5" fillId="10" borderId="1" xfId="0" applyNumberFormat="1" applyFont="1" applyFill="1" applyBorder="1"/>
    <xf numFmtId="0" fontId="15" fillId="11" borderId="20" xfId="0" applyFont="1" applyFill="1" applyBorder="1"/>
    <xf numFmtId="0" fontId="15" fillId="11" borderId="21" xfId="0" applyFont="1" applyFill="1" applyBorder="1"/>
    <xf numFmtId="9" fontId="0" fillId="6" borderId="8" xfId="0" applyNumberFormat="1" applyFill="1" applyBorder="1"/>
    <xf numFmtId="8" fontId="0" fillId="6" borderId="18" xfId="0" applyNumberFormat="1" applyFill="1" applyBorder="1"/>
    <xf numFmtId="10" fontId="0" fillId="6" borderId="19" xfId="0" applyNumberFormat="1" applyFill="1" applyBorder="1"/>
    <xf numFmtId="44" fontId="0" fillId="0" borderId="24" xfId="2" applyFont="1" applyFill="1" applyBorder="1"/>
    <xf numFmtId="164" fontId="0" fillId="0" borderId="0" xfId="3" applyNumberFormat="1" applyFont="1" applyFill="1" applyBorder="1"/>
    <xf numFmtId="164" fontId="0" fillId="0" borderId="0" xfId="0" applyNumberFormat="1" applyFont="1" applyFill="1" applyBorder="1"/>
    <xf numFmtId="0" fontId="16" fillId="11" borderId="12" xfId="0" applyFont="1" applyFill="1" applyBorder="1"/>
    <xf numFmtId="9" fontId="0" fillId="0" borderId="0" xfId="3" applyNumberFormat="1" applyFont="1" applyFill="1" applyBorder="1"/>
    <xf numFmtId="9" fontId="0" fillId="0" borderId="0" xfId="0" applyNumberFormat="1" applyFont="1" applyFill="1" applyBorder="1"/>
    <xf numFmtId="44" fontId="0" fillId="0" borderId="0" xfId="2" applyNumberFormat="1" applyFont="1" applyFill="1" applyBorder="1"/>
    <xf numFmtId="9" fontId="0" fillId="0" borderId="0" xfId="2" applyNumberFormat="1" applyFont="1" applyFill="1" applyBorder="1"/>
    <xf numFmtId="167" fontId="0" fillId="0" borderId="0" xfId="0" applyNumberFormat="1" applyFont="1" applyFill="1" applyBorder="1"/>
    <xf numFmtId="8" fontId="0" fillId="0" borderId="0" xfId="0" applyNumberFormat="1" applyFont="1" applyFill="1" applyBorder="1"/>
    <xf numFmtId="44" fontId="0" fillId="0" borderId="12" xfId="2" applyFont="1" applyFill="1" applyBorder="1"/>
    <xf numFmtId="44" fontId="0" fillId="0" borderId="16" xfId="2" applyFont="1" applyFill="1" applyBorder="1"/>
    <xf numFmtId="0" fontId="5" fillId="0" borderId="26" xfId="0" applyFont="1" applyBorder="1"/>
    <xf numFmtId="44" fontId="2" fillId="11" borderId="24" xfId="2" applyFont="1" applyFill="1" applyBorder="1"/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5" fillId="11" borderId="3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left"/>
    </xf>
    <xf numFmtId="8" fontId="5" fillId="7" borderId="6" xfId="0" applyNumberFormat="1" applyFont="1" applyFill="1" applyBorder="1"/>
    <xf numFmtId="9" fontId="5" fillId="7" borderId="6" xfId="0" applyNumberFormat="1" applyFont="1" applyFill="1" applyBorder="1"/>
    <xf numFmtId="8" fontId="5" fillId="7" borderId="6" xfId="2" applyNumberFormat="1" applyFont="1" applyFill="1" applyBorder="1"/>
    <xf numFmtId="9" fontId="5" fillId="7" borderId="4" xfId="2" applyNumberFormat="1" applyFont="1" applyFill="1" applyBorder="1"/>
    <xf numFmtId="0" fontId="18" fillId="11" borderId="25" xfId="0" applyFont="1" applyFill="1" applyBorder="1"/>
    <xf numFmtId="0" fontId="18" fillId="11" borderId="7" xfId="0" applyFont="1" applyFill="1" applyBorder="1"/>
    <xf numFmtId="0" fontId="18" fillId="11" borderId="16" xfId="0" applyFont="1" applyFill="1" applyBorder="1"/>
    <xf numFmtId="9" fontId="0" fillId="6" borderId="27" xfId="0" applyNumberFormat="1" applyFont="1" applyFill="1" applyBorder="1"/>
    <xf numFmtId="9" fontId="0" fillId="6" borderId="15" xfId="0" applyNumberFormat="1" applyFont="1" applyFill="1" applyBorder="1"/>
    <xf numFmtId="9" fontId="0" fillId="6" borderId="8" xfId="0" applyNumberFormat="1" applyFont="1" applyFill="1" applyBorder="1"/>
    <xf numFmtId="8" fontId="0" fillId="6" borderId="1" xfId="0" applyNumberFormat="1" applyFont="1" applyFill="1" applyBorder="1"/>
    <xf numFmtId="8" fontId="0" fillId="6" borderId="1" xfId="2" applyNumberFormat="1" applyFont="1" applyFill="1" applyBorder="1"/>
    <xf numFmtId="8" fontId="5" fillId="10" borderId="1" xfId="0" applyNumberFormat="1" applyFont="1" applyFill="1" applyBorder="1"/>
    <xf numFmtId="8" fontId="0" fillId="6" borderId="19" xfId="0" applyNumberFormat="1" applyFont="1" applyFill="1" applyBorder="1"/>
    <xf numFmtId="10" fontId="0" fillId="6" borderId="1" xfId="0" applyNumberFormat="1" applyFont="1" applyFill="1" applyBorder="1"/>
    <xf numFmtId="0" fontId="15" fillId="11" borderId="29" xfId="0" applyFont="1" applyFill="1" applyBorder="1"/>
    <xf numFmtId="175" fontId="0" fillId="6" borderId="5" xfId="0" applyNumberFormat="1" applyFill="1" applyBorder="1"/>
    <xf numFmtId="175" fontId="0" fillId="0" borderId="5" xfId="0" applyNumberFormat="1" applyBorder="1"/>
    <xf numFmtId="8" fontId="1" fillId="6" borderId="5" xfId="2" applyNumberFormat="1" applyFont="1" applyFill="1" applyBorder="1"/>
    <xf numFmtId="8" fontId="0" fillId="0" borderId="5" xfId="0" applyNumberFormat="1" applyFont="1" applyBorder="1"/>
    <xf numFmtId="0" fontId="15" fillId="11" borderId="28" xfId="0" applyFont="1" applyFill="1" applyBorder="1"/>
    <xf numFmtId="8" fontId="0" fillId="0" borderId="5" xfId="0" applyNumberFormat="1" applyBorder="1"/>
    <xf numFmtId="0" fontId="2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8" fontId="8" fillId="0" borderId="0" xfId="0" applyNumberFormat="1" applyFont="1" applyAlignment="1">
      <alignment horizontal="center"/>
    </xf>
    <xf numFmtId="0" fontId="12" fillId="0" borderId="7" xfId="0" applyFont="1" applyBorder="1" applyAlignment="1">
      <alignment horizontal="center"/>
    </xf>
    <xf numFmtId="10" fontId="5" fillId="0" borderId="5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8" fillId="0" borderId="0" xfId="0" applyFont="1" applyFill="1"/>
  </cellXfs>
  <cellStyles count="16"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Komma" xfId="1" builtinId="3"/>
    <cellStyle name="Normal" xfId="0" builtinId="0"/>
    <cellStyle name="Prosent" xfId="3" builtinId="5"/>
    <cellStyle name="Valuta" xfId="2" builtinId="4"/>
  </cellStyles>
  <dxfs count="118"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34998626667073579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 tint="-0.34998626667073579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kr&quot;\ #,##0.00;[Red]\-&quot;kr&quot;\ 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\ %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4" formatCode="0.00\ %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2" formatCode="&quot;kr&quot;\ #,##0.00;[Red]\-&quot;kr&quot;\ 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2" formatCode="&quot;kr&quot;\ #,##0.00;[Red]\-&quot;kr&quot;\ 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2" formatCode="&quot;kr&quot;\ #,##0.00;[Red]\-&quot;kr&quot;\ 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\ %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4" tint="0.79998168889431442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73" formatCode="0&quot;Hk&quot;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\ &quot;ÅR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2" formatCode="&quot;kr&quot;\ #,##0.00;[Red]\-&quot;kr&quot;\ #,##0.0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/>
        <top/>
        <bottom style="medium">
          <color auto="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 style="medium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/>
        <top/>
        <bottom style="medium">
          <color auto="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 style="medium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/>
        <top/>
        <bottom style="medium">
          <color auto="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 style="medium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/>
        <top/>
        <bottom style="medium">
          <color auto="1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auto="1"/>
        </right>
        <top/>
        <bottom style="medium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&quot;kr&quot;\ #,##0.00;[Red]\-&quot;kr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Normalfordeling</a:t>
            </a:r>
            <a:r>
              <a:rPr lang="en-US" baseline="0"/>
              <a:t> </a:t>
            </a:r>
            <a:r>
              <a:rPr lang="en-US"/>
              <a:t>Utrangeringsverdi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Utrangeringsverdi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Simulering!$E$10:$E$1010</c:f>
              <c:numCache>
                <c:formatCode>0</c:formatCode>
                <c:ptCount val="1001"/>
                <c:pt idx="0">
                  <c:v>541520.6310679612</c:v>
                </c:pt>
                <c:pt idx="1">
                  <c:v>537732.5573834797</c:v>
                </c:pt>
                <c:pt idx="2">
                  <c:v>451906.3455445282</c:v>
                </c:pt>
                <c:pt idx="3">
                  <c:v>491315.9176790835</c:v>
                </c:pt>
                <c:pt idx="4">
                  <c:v>595592.844282881</c:v>
                </c:pt>
                <c:pt idx="5">
                  <c:v>606368.579503678</c:v>
                </c:pt>
                <c:pt idx="6">
                  <c:v>391740.6434773868</c:v>
                </c:pt>
                <c:pt idx="7">
                  <c:v>500350.4982229182</c:v>
                </c:pt>
                <c:pt idx="8">
                  <c:v>516397.9817985276</c:v>
                </c:pt>
                <c:pt idx="9">
                  <c:v>578602.0733846021</c:v>
                </c:pt>
                <c:pt idx="10">
                  <c:v>555588.2427538147</c:v>
                </c:pt>
                <c:pt idx="11">
                  <c:v>579235.3381616172</c:v>
                </c:pt>
                <c:pt idx="12">
                  <c:v>461228.8485122129</c:v>
                </c:pt>
                <c:pt idx="13">
                  <c:v>489516.7804666296</c:v>
                </c:pt>
                <c:pt idx="14">
                  <c:v>500866.867843444</c:v>
                </c:pt>
                <c:pt idx="15">
                  <c:v>514557.9205558146</c:v>
                </c:pt>
                <c:pt idx="16">
                  <c:v>520504.1752017381</c:v>
                </c:pt>
                <c:pt idx="17">
                  <c:v>625333.8536308418</c:v>
                </c:pt>
                <c:pt idx="18">
                  <c:v>505655.7800758812</c:v>
                </c:pt>
                <c:pt idx="19">
                  <c:v>486996.9495682554</c:v>
                </c:pt>
                <c:pt idx="20">
                  <c:v>559883.8333240088</c:v>
                </c:pt>
                <c:pt idx="21">
                  <c:v>527957.903533684</c:v>
                </c:pt>
                <c:pt idx="22">
                  <c:v>633636.7287104088</c:v>
                </c:pt>
                <c:pt idx="23">
                  <c:v>532467.5893097969</c:v>
                </c:pt>
                <c:pt idx="24">
                  <c:v>564645.8463422248</c:v>
                </c:pt>
                <c:pt idx="25">
                  <c:v>444607.3205481251</c:v>
                </c:pt>
                <c:pt idx="26">
                  <c:v>574970.3197416607</c:v>
                </c:pt>
                <c:pt idx="27">
                  <c:v>607095.81500713</c:v>
                </c:pt>
                <c:pt idx="28">
                  <c:v>631063.4264896705</c:v>
                </c:pt>
                <c:pt idx="29">
                  <c:v>573499.5959778081</c:v>
                </c:pt>
                <c:pt idx="30">
                  <c:v>525573.569729449</c:v>
                </c:pt>
                <c:pt idx="31">
                  <c:v>507932.60233585</c:v>
                </c:pt>
                <c:pt idx="32">
                  <c:v>540752.7380096193</c:v>
                </c:pt>
                <c:pt idx="33">
                  <c:v>636487.2699177825</c:v>
                </c:pt>
                <c:pt idx="34">
                  <c:v>567904.4316170357</c:v>
                </c:pt>
                <c:pt idx="35">
                  <c:v>536603.8680242125</c:v>
                </c:pt>
                <c:pt idx="36">
                  <c:v>594983.793027528</c:v>
                </c:pt>
                <c:pt idx="37">
                  <c:v>580372.8034718326</c:v>
                </c:pt>
                <c:pt idx="38">
                  <c:v>472163.6655338185</c:v>
                </c:pt>
                <c:pt idx="39">
                  <c:v>600229.3647564284</c:v>
                </c:pt>
                <c:pt idx="40">
                  <c:v>621772.766985891</c:v>
                </c:pt>
                <c:pt idx="41">
                  <c:v>589339.8698221272</c:v>
                </c:pt>
                <c:pt idx="42">
                  <c:v>494089.2778966925</c:v>
                </c:pt>
                <c:pt idx="43">
                  <c:v>484301.2439762751</c:v>
                </c:pt>
                <c:pt idx="44">
                  <c:v>568009.5168126054</c:v>
                </c:pt>
                <c:pt idx="45">
                  <c:v>619081.6915693211</c:v>
                </c:pt>
                <c:pt idx="46">
                  <c:v>565520.5089659444</c:v>
                </c:pt>
                <c:pt idx="47">
                  <c:v>532655.9245269326</c:v>
                </c:pt>
                <c:pt idx="48">
                  <c:v>596950.1977730885</c:v>
                </c:pt>
                <c:pt idx="49">
                  <c:v>620266.9206642273</c:v>
                </c:pt>
                <c:pt idx="50">
                  <c:v>604633.8328092561</c:v>
                </c:pt>
                <c:pt idx="51">
                  <c:v>500745.745302014</c:v>
                </c:pt>
                <c:pt idx="52">
                  <c:v>457385.8636421638</c:v>
                </c:pt>
                <c:pt idx="53">
                  <c:v>632144.4242045402</c:v>
                </c:pt>
                <c:pt idx="54">
                  <c:v>498665.3904425516</c:v>
                </c:pt>
                <c:pt idx="55">
                  <c:v>485004.6562259477</c:v>
                </c:pt>
                <c:pt idx="56">
                  <c:v>531313.0245153964</c:v>
                </c:pt>
                <c:pt idx="57">
                  <c:v>455194.7259074138</c:v>
                </c:pt>
                <c:pt idx="58">
                  <c:v>575374.2458821136</c:v>
                </c:pt>
                <c:pt idx="59">
                  <c:v>569349.5547800716</c:v>
                </c:pt>
                <c:pt idx="60">
                  <c:v>529675.962959383</c:v>
                </c:pt>
                <c:pt idx="61">
                  <c:v>450308.2201250925</c:v>
                </c:pt>
                <c:pt idx="62">
                  <c:v>533507.533216141</c:v>
                </c:pt>
                <c:pt idx="63">
                  <c:v>649664.9513249238</c:v>
                </c:pt>
                <c:pt idx="64">
                  <c:v>536880.9092343738</c:v>
                </c:pt>
                <c:pt idx="65">
                  <c:v>507107.2536725753</c:v>
                </c:pt>
                <c:pt idx="66">
                  <c:v>512044.1197654458</c:v>
                </c:pt>
                <c:pt idx="67">
                  <c:v>682798.8096735637</c:v>
                </c:pt>
                <c:pt idx="68">
                  <c:v>609041.4893420488</c:v>
                </c:pt>
                <c:pt idx="69">
                  <c:v>588339.7641331989</c:v>
                </c:pt>
                <c:pt idx="70">
                  <c:v>626452.7102035443</c:v>
                </c:pt>
                <c:pt idx="71">
                  <c:v>528226.9362666185</c:v>
                </c:pt>
                <c:pt idx="72">
                  <c:v>469089.1392393974</c:v>
                </c:pt>
                <c:pt idx="73">
                  <c:v>671954.3548844857</c:v>
                </c:pt>
                <c:pt idx="74">
                  <c:v>537187.6330151475</c:v>
                </c:pt>
                <c:pt idx="75">
                  <c:v>508017.524239097</c:v>
                </c:pt>
                <c:pt idx="76">
                  <c:v>478735.1553686096</c:v>
                </c:pt>
                <c:pt idx="77">
                  <c:v>568180.027431637</c:v>
                </c:pt>
                <c:pt idx="78">
                  <c:v>610685.3004700516</c:v>
                </c:pt>
                <c:pt idx="79">
                  <c:v>558917.9406612482</c:v>
                </c:pt>
                <c:pt idx="80">
                  <c:v>563500.1709820253</c:v>
                </c:pt>
                <c:pt idx="81">
                  <c:v>477028.1773530208</c:v>
                </c:pt>
                <c:pt idx="82">
                  <c:v>543418.0779364872</c:v>
                </c:pt>
                <c:pt idx="83">
                  <c:v>481605.0750991763</c:v>
                </c:pt>
                <c:pt idx="84">
                  <c:v>495542.8773954691</c:v>
                </c:pt>
                <c:pt idx="85">
                  <c:v>605663.7349789976</c:v>
                </c:pt>
                <c:pt idx="86">
                  <c:v>584475.775473506</c:v>
                </c:pt>
                <c:pt idx="87">
                  <c:v>498746.0359205088</c:v>
                </c:pt>
                <c:pt idx="88">
                  <c:v>545279.2733695072</c:v>
                </c:pt>
                <c:pt idx="89">
                  <c:v>608325.4943162088</c:v>
                </c:pt>
                <c:pt idx="90">
                  <c:v>506687.3261341173</c:v>
                </c:pt>
                <c:pt idx="91">
                  <c:v>564479.0155394555</c:v>
                </c:pt>
                <c:pt idx="92">
                  <c:v>522017.6917780117</c:v>
                </c:pt>
                <c:pt idx="93">
                  <c:v>570205.1821496913</c:v>
                </c:pt>
                <c:pt idx="94">
                  <c:v>483196.6967719862</c:v>
                </c:pt>
                <c:pt idx="95">
                  <c:v>517985.7816331886</c:v>
                </c:pt>
                <c:pt idx="96">
                  <c:v>599640.6494172452</c:v>
                </c:pt>
                <c:pt idx="97">
                  <c:v>521717.1621041826</c:v>
                </c:pt>
                <c:pt idx="98">
                  <c:v>485001.4632878537</c:v>
                </c:pt>
                <c:pt idx="99">
                  <c:v>564599.3756851941</c:v>
                </c:pt>
                <c:pt idx="100">
                  <c:v>493027.9887745639</c:v>
                </c:pt>
                <c:pt idx="101">
                  <c:v>560747.9367137383</c:v>
                </c:pt>
                <c:pt idx="102">
                  <c:v>544913.8367971676</c:v>
                </c:pt>
                <c:pt idx="103">
                  <c:v>547768.6884280431</c:v>
                </c:pt>
                <c:pt idx="104">
                  <c:v>538726.0432716712</c:v>
                </c:pt>
                <c:pt idx="105">
                  <c:v>591783.1490172257</c:v>
                </c:pt>
                <c:pt idx="106">
                  <c:v>562196.0135549067</c:v>
                </c:pt>
                <c:pt idx="107">
                  <c:v>511161.9177366151</c:v>
                </c:pt>
                <c:pt idx="108">
                  <c:v>509267.9391896227</c:v>
                </c:pt>
                <c:pt idx="109">
                  <c:v>564130.6886998743</c:v>
                </c:pt>
                <c:pt idx="110">
                  <c:v>559816.2599328177</c:v>
                </c:pt>
                <c:pt idx="111">
                  <c:v>533798.380213053</c:v>
                </c:pt>
                <c:pt idx="112">
                  <c:v>491535.5898376804</c:v>
                </c:pt>
                <c:pt idx="113">
                  <c:v>558905.6275307875</c:v>
                </c:pt>
                <c:pt idx="114">
                  <c:v>530850.0672081677</c:v>
                </c:pt>
                <c:pt idx="115">
                  <c:v>602982.9163997867</c:v>
                </c:pt>
                <c:pt idx="116">
                  <c:v>539102.2465861518</c:v>
                </c:pt>
                <c:pt idx="117">
                  <c:v>447961.5801122084</c:v>
                </c:pt>
                <c:pt idx="118">
                  <c:v>474134.8954609303</c:v>
                </c:pt>
                <c:pt idx="119">
                  <c:v>587741.06013349</c:v>
                </c:pt>
                <c:pt idx="120">
                  <c:v>536079.2938819844</c:v>
                </c:pt>
                <c:pt idx="121">
                  <c:v>565805.717779859</c:v>
                </c:pt>
                <c:pt idx="122">
                  <c:v>654159.9341399398</c:v>
                </c:pt>
                <c:pt idx="123">
                  <c:v>478655.1554632297</c:v>
                </c:pt>
                <c:pt idx="124">
                  <c:v>485411.9350368354</c:v>
                </c:pt>
                <c:pt idx="125">
                  <c:v>496398.2168696258</c:v>
                </c:pt>
                <c:pt idx="126">
                  <c:v>614906.0217747851</c:v>
                </c:pt>
                <c:pt idx="127">
                  <c:v>562989.2705221989</c:v>
                </c:pt>
                <c:pt idx="128">
                  <c:v>542500.2239981648</c:v>
                </c:pt>
                <c:pt idx="129">
                  <c:v>457543.4707115143</c:v>
                </c:pt>
                <c:pt idx="130">
                  <c:v>615725.1801066092</c:v>
                </c:pt>
                <c:pt idx="131">
                  <c:v>499929.2442768055</c:v>
                </c:pt>
                <c:pt idx="132">
                  <c:v>459963.7639857946</c:v>
                </c:pt>
                <c:pt idx="133">
                  <c:v>559864.8739290503</c:v>
                </c:pt>
                <c:pt idx="134">
                  <c:v>521408.0283310829</c:v>
                </c:pt>
                <c:pt idx="135">
                  <c:v>554820.4761096975</c:v>
                </c:pt>
                <c:pt idx="136">
                  <c:v>471242.5921832537</c:v>
                </c:pt>
                <c:pt idx="137">
                  <c:v>648635.629989911</c:v>
                </c:pt>
                <c:pt idx="138">
                  <c:v>538795.6829750249</c:v>
                </c:pt>
                <c:pt idx="139">
                  <c:v>527906.9060047473</c:v>
                </c:pt>
                <c:pt idx="140">
                  <c:v>458162.8305214415</c:v>
                </c:pt>
                <c:pt idx="141">
                  <c:v>488144.3266066121</c:v>
                </c:pt>
                <c:pt idx="142">
                  <c:v>578735.4437633717</c:v>
                </c:pt>
                <c:pt idx="143">
                  <c:v>578048.3490402427</c:v>
                </c:pt>
                <c:pt idx="144">
                  <c:v>458664.1797176892</c:v>
                </c:pt>
                <c:pt idx="145">
                  <c:v>462810.3576013183</c:v>
                </c:pt>
                <c:pt idx="146">
                  <c:v>497915.9604843986</c:v>
                </c:pt>
                <c:pt idx="147">
                  <c:v>463004.4961661178</c:v>
                </c:pt>
                <c:pt idx="148">
                  <c:v>501647.0026940301</c:v>
                </c:pt>
                <c:pt idx="149">
                  <c:v>683958.999318145</c:v>
                </c:pt>
                <c:pt idx="150">
                  <c:v>511055.7584872704</c:v>
                </c:pt>
                <c:pt idx="151">
                  <c:v>675954.4834402073</c:v>
                </c:pt>
                <c:pt idx="152">
                  <c:v>569167.3873371175</c:v>
                </c:pt>
                <c:pt idx="153">
                  <c:v>630162.1540087305</c:v>
                </c:pt>
                <c:pt idx="154">
                  <c:v>567323.957956525</c:v>
                </c:pt>
                <c:pt idx="155">
                  <c:v>482761.6520998905</c:v>
                </c:pt>
                <c:pt idx="156">
                  <c:v>619338.753467541</c:v>
                </c:pt>
                <c:pt idx="157">
                  <c:v>531482.1429532484</c:v>
                </c:pt>
                <c:pt idx="158">
                  <c:v>533948.8721624649</c:v>
                </c:pt>
                <c:pt idx="159">
                  <c:v>525203.4651069725</c:v>
                </c:pt>
                <c:pt idx="160">
                  <c:v>537045.0737901882</c:v>
                </c:pt>
                <c:pt idx="161">
                  <c:v>509422.8216328385</c:v>
                </c:pt>
                <c:pt idx="162">
                  <c:v>416964.5658691387</c:v>
                </c:pt>
                <c:pt idx="163">
                  <c:v>457950.8447581772</c:v>
                </c:pt>
                <c:pt idx="164">
                  <c:v>563087.8065930355</c:v>
                </c:pt>
                <c:pt idx="165">
                  <c:v>522779.5352779246</c:v>
                </c:pt>
                <c:pt idx="166">
                  <c:v>417770.7583924528</c:v>
                </c:pt>
                <c:pt idx="167">
                  <c:v>421992.3306509548</c:v>
                </c:pt>
                <c:pt idx="168">
                  <c:v>616712.5332281624</c:v>
                </c:pt>
                <c:pt idx="169">
                  <c:v>507193.0457702303</c:v>
                </c:pt>
                <c:pt idx="170">
                  <c:v>425494.9407111524</c:v>
                </c:pt>
                <c:pt idx="171">
                  <c:v>513497.47796937</c:v>
                </c:pt>
                <c:pt idx="172">
                  <c:v>495835.0832794923</c:v>
                </c:pt>
                <c:pt idx="173">
                  <c:v>503746.0500621831</c:v>
                </c:pt>
                <c:pt idx="174">
                  <c:v>535265.126137008</c:v>
                </c:pt>
                <c:pt idx="175">
                  <c:v>501006.4697266447</c:v>
                </c:pt>
                <c:pt idx="176">
                  <c:v>618237.7327906948</c:v>
                </c:pt>
                <c:pt idx="177">
                  <c:v>384484.8462695717</c:v>
                </c:pt>
                <c:pt idx="178">
                  <c:v>541931.240182216</c:v>
                </c:pt>
                <c:pt idx="179">
                  <c:v>475711.2637520852</c:v>
                </c:pt>
                <c:pt idx="180">
                  <c:v>476420.4259566675</c:v>
                </c:pt>
                <c:pt idx="181">
                  <c:v>501911.0347531946</c:v>
                </c:pt>
                <c:pt idx="182">
                  <c:v>552562.4961465122</c:v>
                </c:pt>
                <c:pt idx="183">
                  <c:v>582371.9950170881</c:v>
                </c:pt>
                <c:pt idx="184">
                  <c:v>570248.8890566531</c:v>
                </c:pt>
                <c:pt idx="185">
                  <c:v>531477.5955864107</c:v>
                </c:pt>
                <c:pt idx="186">
                  <c:v>544135.9775734192</c:v>
                </c:pt>
                <c:pt idx="187">
                  <c:v>592870.934048337</c:v>
                </c:pt>
                <c:pt idx="188">
                  <c:v>470788.7149920764</c:v>
                </c:pt>
                <c:pt idx="189">
                  <c:v>462861.2428922009</c:v>
                </c:pt>
                <c:pt idx="190">
                  <c:v>494366.5687097723</c:v>
                </c:pt>
                <c:pt idx="191">
                  <c:v>613503.8122341127</c:v>
                </c:pt>
                <c:pt idx="192">
                  <c:v>650315.2744064025</c:v>
                </c:pt>
                <c:pt idx="193">
                  <c:v>542494.513200383</c:v>
                </c:pt>
                <c:pt idx="194">
                  <c:v>547001.4127112674</c:v>
                </c:pt>
                <c:pt idx="195">
                  <c:v>536598.714737797</c:v>
                </c:pt>
                <c:pt idx="196">
                  <c:v>423874.2872701442</c:v>
                </c:pt>
                <c:pt idx="197">
                  <c:v>558270.5817122095</c:v>
                </c:pt>
                <c:pt idx="198">
                  <c:v>635663.753727524</c:v>
                </c:pt>
                <c:pt idx="199">
                  <c:v>451688.0139354553</c:v>
                </c:pt>
                <c:pt idx="200">
                  <c:v>585112.8739598701</c:v>
                </c:pt>
                <c:pt idx="201">
                  <c:v>518201.5940305523</c:v>
                </c:pt>
                <c:pt idx="202">
                  <c:v>494468.9504951322</c:v>
                </c:pt>
                <c:pt idx="203">
                  <c:v>518825.260108119</c:v>
                </c:pt>
                <c:pt idx="204">
                  <c:v>472850.8365540907</c:v>
                </c:pt>
                <c:pt idx="205">
                  <c:v>508056.2997129023</c:v>
                </c:pt>
                <c:pt idx="206">
                  <c:v>524747.4190894534</c:v>
                </c:pt>
                <c:pt idx="207">
                  <c:v>603192.3015063013</c:v>
                </c:pt>
                <c:pt idx="208">
                  <c:v>538774.5011419265</c:v>
                </c:pt>
                <c:pt idx="209">
                  <c:v>490171.8428878997</c:v>
                </c:pt>
                <c:pt idx="210">
                  <c:v>533210.8295581712</c:v>
                </c:pt>
                <c:pt idx="211">
                  <c:v>619353.5075259744</c:v>
                </c:pt>
                <c:pt idx="212">
                  <c:v>711835.4342649512</c:v>
                </c:pt>
                <c:pt idx="213">
                  <c:v>556437.175459468</c:v>
                </c:pt>
                <c:pt idx="214">
                  <c:v>561780.5335174184</c:v>
                </c:pt>
                <c:pt idx="215">
                  <c:v>508920.7541371138</c:v>
                </c:pt>
                <c:pt idx="216">
                  <c:v>490359.6987128282</c:v>
                </c:pt>
                <c:pt idx="217">
                  <c:v>458416.6072509396</c:v>
                </c:pt>
                <c:pt idx="218">
                  <c:v>491034.5737108312</c:v>
                </c:pt>
                <c:pt idx="219">
                  <c:v>429548.8647926782</c:v>
                </c:pt>
                <c:pt idx="220">
                  <c:v>540857.746901735</c:v>
                </c:pt>
                <c:pt idx="221">
                  <c:v>580859.7640262453</c:v>
                </c:pt>
                <c:pt idx="222">
                  <c:v>563971.531621092</c:v>
                </c:pt>
                <c:pt idx="223">
                  <c:v>443255.1082526816</c:v>
                </c:pt>
                <c:pt idx="224">
                  <c:v>512762.3643778054</c:v>
                </c:pt>
                <c:pt idx="225">
                  <c:v>637563.2359124623</c:v>
                </c:pt>
                <c:pt idx="226">
                  <c:v>533701.2638741034</c:v>
                </c:pt>
                <c:pt idx="227">
                  <c:v>591338.0709544376</c:v>
                </c:pt>
                <c:pt idx="228">
                  <c:v>580879.7162195252</c:v>
                </c:pt>
                <c:pt idx="229">
                  <c:v>535242.4883594839</c:v>
                </c:pt>
                <c:pt idx="230">
                  <c:v>586854.5386419474</c:v>
                </c:pt>
                <c:pt idx="231">
                  <c:v>611343.1647207633</c:v>
                </c:pt>
                <c:pt idx="232">
                  <c:v>485694.3800236234</c:v>
                </c:pt>
                <c:pt idx="233">
                  <c:v>600061.6557571324</c:v>
                </c:pt>
                <c:pt idx="234">
                  <c:v>506263.2000485352</c:v>
                </c:pt>
                <c:pt idx="235">
                  <c:v>581824.7838924829</c:v>
                </c:pt>
                <c:pt idx="236">
                  <c:v>635375.0794963902</c:v>
                </c:pt>
                <c:pt idx="237">
                  <c:v>511610.0912492771</c:v>
                </c:pt>
                <c:pt idx="238">
                  <c:v>466366.2640791326</c:v>
                </c:pt>
                <c:pt idx="239">
                  <c:v>456550.9905985528</c:v>
                </c:pt>
                <c:pt idx="240">
                  <c:v>502908.9486303321</c:v>
                </c:pt>
                <c:pt idx="241">
                  <c:v>429069.6104240199</c:v>
                </c:pt>
                <c:pt idx="242">
                  <c:v>630761.070398035</c:v>
                </c:pt>
                <c:pt idx="243">
                  <c:v>667151.0161707217</c:v>
                </c:pt>
                <c:pt idx="244">
                  <c:v>540570.6781056984</c:v>
                </c:pt>
                <c:pt idx="245">
                  <c:v>588210.02799184</c:v>
                </c:pt>
                <c:pt idx="246">
                  <c:v>473907.3780241444</c:v>
                </c:pt>
                <c:pt idx="247">
                  <c:v>569570.0160370643</c:v>
                </c:pt>
                <c:pt idx="248">
                  <c:v>537788.2802740887</c:v>
                </c:pt>
                <c:pt idx="249">
                  <c:v>572503.3169677732</c:v>
                </c:pt>
                <c:pt idx="250">
                  <c:v>541491.8229876153</c:v>
                </c:pt>
                <c:pt idx="251">
                  <c:v>411745.4146515756</c:v>
                </c:pt>
                <c:pt idx="252">
                  <c:v>503209.9656867537</c:v>
                </c:pt>
                <c:pt idx="253">
                  <c:v>462722.2103228326</c:v>
                </c:pt>
                <c:pt idx="254">
                  <c:v>497700.8068633001</c:v>
                </c:pt>
                <c:pt idx="255">
                  <c:v>532684.5275730438</c:v>
                </c:pt>
                <c:pt idx="256">
                  <c:v>589546.934264935</c:v>
                </c:pt>
                <c:pt idx="257">
                  <c:v>479307.3640644728</c:v>
                </c:pt>
                <c:pt idx="258">
                  <c:v>485243.2076401768</c:v>
                </c:pt>
                <c:pt idx="259">
                  <c:v>579528.4667028828</c:v>
                </c:pt>
                <c:pt idx="260">
                  <c:v>505536.7973154876</c:v>
                </c:pt>
                <c:pt idx="261">
                  <c:v>508802.5516797563</c:v>
                </c:pt>
                <c:pt idx="262">
                  <c:v>578407.7907692397</c:v>
                </c:pt>
                <c:pt idx="263">
                  <c:v>533749.8427629345</c:v>
                </c:pt>
                <c:pt idx="264">
                  <c:v>555174.8386513313</c:v>
                </c:pt>
                <c:pt idx="265">
                  <c:v>471558.1650197543</c:v>
                </c:pt>
                <c:pt idx="266">
                  <c:v>563006.0471445848</c:v>
                </c:pt>
                <c:pt idx="267">
                  <c:v>578922.62182213</c:v>
                </c:pt>
                <c:pt idx="268">
                  <c:v>548587.006727476</c:v>
                </c:pt>
                <c:pt idx="269">
                  <c:v>520235.7729395499</c:v>
                </c:pt>
                <c:pt idx="270">
                  <c:v>557313.0574428529</c:v>
                </c:pt>
                <c:pt idx="271">
                  <c:v>527667.6630117327</c:v>
                </c:pt>
                <c:pt idx="272">
                  <c:v>488553.2647086684</c:v>
                </c:pt>
                <c:pt idx="273">
                  <c:v>496731.630035795</c:v>
                </c:pt>
                <c:pt idx="274">
                  <c:v>580093.594254124</c:v>
                </c:pt>
                <c:pt idx="275">
                  <c:v>584583.4778841222</c:v>
                </c:pt>
                <c:pt idx="276">
                  <c:v>546771.6485142405</c:v>
                </c:pt>
                <c:pt idx="277">
                  <c:v>611203.8317523588</c:v>
                </c:pt>
                <c:pt idx="278">
                  <c:v>469454.093659203</c:v>
                </c:pt>
                <c:pt idx="279">
                  <c:v>513229.6097644725</c:v>
                </c:pt>
                <c:pt idx="280">
                  <c:v>590974.4219627527</c:v>
                </c:pt>
                <c:pt idx="281">
                  <c:v>562963.7141926184</c:v>
                </c:pt>
                <c:pt idx="282">
                  <c:v>551306.8498749337</c:v>
                </c:pt>
                <c:pt idx="283">
                  <c:v>643018.268842063</c:v>
                </c:pt>
                <c:pt idx="284">
                  <c:v>596596.4178023302</c:v>
                </c:pt>
                <c:pt idx="285">
                  <c:v>472094.6304877636</c:v>
                </c:pt>
                <c:pt idx="286">
                  <c:v>545578.223774648</c:v>
                </c:pt>
                <c:pt idx="287">
                  <c:v>569706.2613406328</c:v>
                </c:pt>
                <c:pt idx="288">
                  <c:v>475082.3343019253</c:v>
                </c:pt>
                <c:pt idx="289">
                  <c:v>566005.1712818267</c:v>
                </c:pt>
                <c:pt idx="290">
                  <c:v>498620.3602032409</c:v>
                </c:pt>
                <c:pt idx="291">
                  <c:v>602988.4892888906</c:v>
                </c:pt>
                <c:pt idx="292">
                  <c:v>508970.6758646247</c:v>
                </c:pt>
                <c:pt idx="293">
                  <c:v>546910.5773085046</c:v>
                </c:pt>
                <c:pt idx="294">
                  <c:v>594341.561874216</c:v>
                </c:pt>
                <c:pt idx="295">
                  <c:v>573634.0554399295</c:v>
                </c:pt>
                <c:pt idx="296">
                  <c:v>469673.6994536671</c:v>
                </c:pt>
                <c:pt idx="297">
                  <c:v>637389.5778732058</c:v>
                </c:pt>
                <c:pt idx="298">
                  <c:v>548649.3165335372</c:v>
                </c:pt>
                <c:pt idx="299">
                  <c:v>559870.3889877272</c:v>
                </c:pt>
                <c:pt idx="300">
                  <c:v>592126.0738681196</c:v>
                </c:pt>
                <c:pt idx="301">
                  <c:v>519408.7039854084</c:v>
                </c:pt>
                <c:pt idx="302">
                  <c:v>529118.9567842842</c:v>
                </c:pt>
                <c:pt idx="303">
                  <c:v>613926.653533283</c:v>
                </c:pt>
                <c:pt idx="304">
                  <c:v>616778.3809518692</c:v>
                </c:pt>
                <c:pt idx="305">
                  <c:v>467056.477489553</c:v>
                </c:pt>
                <c:pt idx="306">
                  <c:v>535651.6985289403</c:v>
                </c:pt>
                <c:pt idx="307">
                  <c:v>462013.957461536</c:v>
                </c:pt>
                <c:pt idx="308">
                  <c:v>621164.7312060901</c:v>
                </c:pt>
                <c:pt idx="309">
                  <c:v>489123.2365072172</c:v>
                </c:pt>
                <c:pt idx="310">
                  <c:v>550325.1892022733</c:v>
                </c:pt>
                <c:pt idx="311">
                  <c:v>531306.8875062356</c:v>
                </c:pt>
                <c:pt idx="312">
                  <c:v>641173.6613538196</c:v>
                </c:pt>
                <c:pt idx="313">
                  <c:v>577028.855662836</c:v>
                </c:pt>
                <c:pt idx="314">
                  <c:v>584923.261802531</c:v>
                </c:pt>
                <c:pt idx="315">
                  <c:v>495218.7539534298</c:v>
                </c:pt>
                <c:pt idx="316">
                  <c:v>528326.1186382252</c:v>
                </c:pt>
                <c:pt idx="317">
                  <c:v>558880.2863974532</c:v>
                </c:pt>
                <c:pt idx="318">
                  <c:v>601312.940764983</c:v>
                </c:pt>
                <c:pt idx="319">
                  <c:v>470211.2616538951</c:v>
                </c:pt>
                <c:pt idx="320">
                  <c:v>573185.168847868</c:v>
                </c:pt>
                <c:pt idx="321">
                  <c:v>576562.0081414199</c:v>
                </c:pt>
                <c:pt idx="322">
                  <c:v>593730.766397886</c:v>
                </c:pt>
                <c:pt idx="323">
                  <c:v>571712.1414280282</c:v>
                </c:pt>
                <c:pt idx="324">
                  <c:v>608253.1308014931</c:v>
                </c:pt>
                <c:pt idx="325">
                  <c:v>532066.635623083</c:v>
                </c:pt>
                <c:pt idx="326">
                  <c:v>643210.7075396455</c:v>
                </c:pt>
                <c:pt idx="327">
                  <c:v>492500.4105929842</c:v>
                </c:pt>
                <c:pt idx="328">
                  <c:v>464032.1872827689</c:v>
                </c:pt>
                <c:pt idx="329">
                  <c:v>490225.4800547996</c:v>
                </c:pt>
                <c:pt idx="330">
                  <c:v>598253.1232559587</c:v>
                </c:pt>
                <c:pt idx="331">
                  <c:v>438586.3852358608</c:v>
                </c:pt>
                <c:pt idx="332">
                  <c:v>455360.464889573</c:v>
                </c:pt>
                <c:pt idx="333">
                  <c:v>605848.3496668388</c:v>
                </c:pt>
                <c:pt idx="334">
                  <c:v>522438.8140471775</c:v>
                </c:pt>
                <c:pt idx="335">
                  <c:v>527158.5190725362</c:v>
                </c:pt>
                <c:pt idx="336">
                  <c:v>586803.8661966992</c:v>
                </c:pt>
                <c:pt idx="337">
                  <c:v>619230.88318774</c:v>
                </c:pt>
                <c:pt idx="338">
                  <c:v>545445.4496344267</c:v>
                </c:pt>
                <c:pt idx="339">
                  <c:v>415511.8081997087</c:v>
                </c:pt>
                <c:pt idx="340">
                  <c:v>542738.5365520066</c:v>
                </c:pt>
                <c:pt idx="341">
                  <c:v>487848.3123964228</c:v>
                </c:pt>
                <c:pt idx="342">
                  <c:v>477796.3390063812</c:v>
                </c:pt>
                <c:pt idx="343">
                  <c:v>631919.6601137051</c:v>
                </c:pt>
                <c:pt idx="344">
                  <c:v>614923.3908395033</c:v>
                </c:pt>
                <c:pt idx="345">
                  <c:v>612414.4134925646</c:v>
                </c:pt>
                <c:pt idx="346">
                  <c:v>571481.3451195194</c:v>
                </c:pt>
                <c:pt idx="347">
                  <c:v>482503.0865884545</c:v>
                </c:pt>
                <c:pt idx="348">
                  <c:v>495749.8861556998</c:v>
                </c:pt>
                <c:pt idx="349">
                  <c:v>571072.5430895805</c:v>
                </c:pt>
                <c:pt idx="350">
                  <c:v>550158.9972743792</c:v>
                </c:pt>
                <c:pt idx="351">
                  <c:v>428306.6718325688</c:v>
                </c:pt>
                <c:pt idx="352">
                  <c:v>598014.6324964454</c:v>
                </c:pt>
                <c:pt idx="353">
                  <c:v>542829.3796845262</c:v>
                </c:pt>
                <c:pt idx="354">
                  <c:v>519499.8856098265</c:v>
                </c:pt>
                <c:pt idx="355">
                  <c:v>507690.7063985387</c:v>
                </c:pt>
                <c:pt idx="356">
                  <c:v>590086.9087822295</c:v>
                </c:pt>
                <c:pt idx="357">
                  <c:v>609607.1008953908</c:v>
                </c:pt>
                <c:pt idx="358">
                  <c:v>612522.4212645895</c:v>
                </c:pt>
                <c:pt idx="359">
                  <c:v>661756.9806324206</c:v>
                </c:pt>
                <c:pt idx="360">
                  <c:v>504558.041811422</c:v>
                </c:pt>
                <c:pt idx="361">
                  <c:v>534780.355686956</c:v>
                </c:pt>
                <c:pt idx="362">
                  <c:v>435304.4703499007</c:v>
                </c:pt>
                <c:pt idx="363">
                  <c:v>563806.193331941</c:v>
                </c:pt>
                <c:pt idx="364">
                  <c:v>478940.8419735471</c:v>
                </c:pt>
                <c:pt idx="365">
                  <c:v>582205.3301142575</c:v>
                </c:pt>
                <c:pt idx="366">
                  <c:v>518957.5782645543</c:v>
                </c:pt>
                <c:pt idx="367">
                  <c:v>527245.8852554552</c:v>
                </c:pt>
                <c:pt idx="368">
                  <c:v>611018.1134383676</c:v>
                </c:pt>
                <c:pt idx="369">
                  <c:v>535526.6500100944</c:v>
                </c:pt>
                <c:pt idx="370">
                  <c:v>465339.3405185064</c:v>
                </c:pt>
                <c:pt idx="371">
                  <c:v>565811.4902951905</c:v>
                </c:pt>
                <c:pt idx="372">
                  <c:v>636155.681128112</c:v>
                </c:pt>
                <c:pt idx="373">
                  <c:v>598472.8381038018</c:v>
                </c:pt>
                <c:pt idx="374">
                  <c:v>507397.5450961937</c:v>
                </c:pt>
                <c:pt idx="375">
                  <c:v>590787.9053348242</c:v>
                </c:pt>
                <c:pt idx="376">
                  <c:v>574205.0441331492</c:v>
                </c:pt>
                <c:pt idx="377">
                  <c:v>502366.7607804266</c:v>
                </c:pt>
                <c:pt idx="378">
                  <c:v>407501.47539871</c:v>
                </c:pt>
                <c:pt idx="379">
                  <c:v>638128.9293515787</c:v>
                </c:pt>
                <c:pt idx="380">
                  <c:v>626822.239512529</c:v>
                </c:pt>
                <c:pt idx="381">
                  <c:v>673509.4268716415</c:v>
                </c:pt>
                <c:pt idx="382">
                  <c:v>526877.8544700217</c:v>
                </c:pt>
                <c:pt idx="383">
                  <c:v>552384.6832616618</c:v>
                </c:pt>
                <c:pt idx="384">
                  <c:v>467891.0727643428</c:v>
                </c:pt>
                <c:pt idx="385">
                  <c:v>520120.1250437297</c:v>
                </c:pt>
                <c:pt idx="386">
                  <c:v>546943.0599421907</c:v>
                </c:pt>
                <c:pt idx="387">
                  <c:v>618623.1174747199</c:v>
                </c:pt>
                <c:pt idx="388">
                  <c:v>465475.6680649578</c:v>
                </c:pt>
                <c:pt idx="389">
                  <c:v>520993.2561842463</c:v>
                </c:pt>
                <c:pt idx="390">
                  <c:v>454832.2221209784</c:v>
                </c:pt>
                <c:pt idx="391">
                  <c:v>515193.2480890209</c:v>
                </c:pt>
                <c:pt idx="392">
                  <c:v>631807.0929331313</c:v>
                </c:pt>
                <c:pt idx="393">
                  <c:v>580206.0713745233</c:v>
                </c:pt>
                <c:pt idx="394">
                  <c:v>457594.9770741816</c:v>
                </c:pt>
                <c:pt idx="395">
                  <c:v>573302.3035182644</c:v>
                </c:pt>
                <c:pt idx="396">
                  <c:v>510765.6058547088</c:v>
                </c:pt>
                <c:pt idx="397">
                  <c:v>523165.0493004328</c:v>
                </c:pt>
                <c:pt idx="398">
                  <c:v>549082.6994601176</c:v>
                </c:pt>
                <c:pt idx="399">
                  <c:v>577614.2281748902</c:v>
                </c:pt>
                <c:pt idx="400">
                  <c:v>562681.9121315011</c:v>
                </c:pt>
                <c:pt idx="401">
                  <c:v>561114.9559091371</c:v>
                </c:pt>
                <c:pt idx="402">
                  <c:v>614166.492552712</c:v>
                </c:pt>
                <c:pt idx="403">
                  <c:v>643351.7379967512</c:v>
                </c:pt>
                <c:pt idx="404">
                  <c:v>526054.8261810882</c:v>
                </c:pt>
                <c:pt idx="405">
                  <c:v>551791.0438357485</c:v>
                </c:pt>
                <c:pt idx="406">
                  <c:v>494457.275208296</c:v>
                </c:pt>
                <c:pt idx="407">
                  <c:v>585746.9319294667</c:v>
                </c:pt>
                <c:pt idx="408">
                  <c:v>546052.9733667406</c:v>
                </c:pt>
                <c:pt idx="409">
                  <c:v>535921.8365240637</c:v>
                </c:pt>
                <c:pt idx="410">
                  <c:v>453096.595302724</c:v>
                </c:pt>
                <c:pt idx="411">
                  <c:v>528379.1270543771</c:v>
                </c:pt>
                <c:pt idx="412">
                  <c:v>644307.1225009251</c:v>
                </c:pt>
                <c:pt idx="413">
                  <c:v>569564.2666225888</c:v>
                </c:pt>
                <c:pt idx="414">
                  <c:v>548191.5712675291</c:v>
                </c:pt>
                <c:pt idx="415">
                  <c:v>484091.4159025007</c:v>
                </c:pt>
                <c:pt idx="416">
                  <c:v>476340.5793305445</c:v>
                </c:pt>
                <c:pt idx="417">
                  <c:v>476754.7089814726</c:v>
                </c:pt>
                <c:pt idx="418">
                  <c:v>563607.9976298522</c:v>
                </c:pt>
                <c:pt idx="419">
                  <c:v>546111.8104450206</c:v>
                </c:pt>
                <c:pt idx="420">
                  <c:v>517604.0692513342</c:v>
                </c:pt>
                <c:pt idx="421">
                  <c:v>541563.826286153</c:v>
                </c:pt>
                <c:pt idx="422">
                  <c:v>586347.9113244693</c:v>
                </c:pt>
                <c:pt idx="423">
                  <c:v>517214.1047248128</c:v>
                </c:pt>
                <c:pt idx="424">
                  <c:v>692356.79767832</c:v>
                </c:pt>
                <c:pt idx="425">
                  <c:v>387485.9031282746</c:v>
                </c:pt>
                <c:pt idx="426">
                  <c:v>558334.8859763782</c:v>
                </c:pt>
                <c:pt idx="427">
                  <c:v>501357.6873148324</c:v>
                </c:pt>
                <c:pt idx="428">
                  <c:v>475831.7292809292</c:v>
                </c:pt>
                <c:pt idx="429">
                  <c:v>672132.8019392478</c:v>
                </c:pt>
                <c:pt idx="430">
                  <c:v>565701.7187595727</c:v>
                </c:pt>
                <c:pt idx="431">
                  <c:v>587606.4715982327</c:v>
                </c:pt>
                <c:pt idx="432">
                  <c:v>583225.5963342783</c:v>
                </c:pt>
                <c:pt idx="433">
                  <c:v>527979.953965902</c:v>
                </c:pt>
                <c:pt idx="434">
                  <c:v>694940.6259770007</c:v>
                </c:pt>
                <c:pt idx="435">
                  <c:v>547068.9284959043</c:v>
                </c:pt>
                <c:pt idx="436">
                  <c:v>569409.2273296511</c:v>
                </c:pt>
                <c:pt idx="437">
                  <c:v>554302.8453337964</c:v>
                </c:pt>
                <c:pt idx="438">
                  <c:v>474768.9462693906</c:v>
                </c:pt>
                <c:pt idx="439">
                  <c:v>570774.0656756337</c:v>
                </c:pt>
                <c:pt idx="440">
                  <c:v>579549.6214590307</c:v>
                </c:pt>
                <c:pt idx="441">
                  <c:v>550279.7475361701</c:v>
                </c:pt>
                <c:pt idx="442">
                  <c:v>426676.999697824</c:v>
                </c:pt>
                <c:pt idx="443">
                  <c:v>619118.7252739086</c:v>
                </c:pt>
                <c:pt idx="444">
                  <c:v>492680.767284879</c:v>
                </c:pt>
                <c:pt idx="445">
                  <c:v>415937.656027256</c:v>
                </c:pt>
                <c:pt idx="446">
                  <c:v>660388.6502929653</c:v>
                </c:pt>
                <c:pt idx="447">
                  <c:v>558316.4371824178</c:v>
                </c:pt>
                <c:pt idx="448">
                  <c:v>540466.3435369888</c:v>
                </c:pt>
                <c:pt idx="449">
                  <c:v>595212.0298278687</c:v>
                </c:pt>
                <c:pt idx="450">
                  <c:v>460543.4854867755</c:v>
                </c:pt>
                <c:pt idx="451">
                  <c:v>600132.391753986</c:v>
                </c:pt>
                <c:pt idx="452">
                  <c:v>504089.075587714</c:v>
                </c:pt>
                <c:pt idx="453">
                  <c:v>658707.9521999035</c:v>
                </c:pt>
                <c:pt idx="454">
                  <c:v>460305.7408363419</c:v>
                </c:pt>
                <c:pt idx="455">
                  <c:v>589704.8031136994</c:v>
                </c:pt>
                <c:pt idx="456">
                  <c:v>604205.9638741413</c:v>
                </c:pt>
                <c:pt idx="457">
                  <c:v>408083.7383116107</c:v>
                </c:pt>
                <c:pt idx="458">
                  <c:v>526717.0696181018</c:v>
                </c:pt>
                <c:pt idx="459">
                  <c:v>458835.9171245114</c:v>
                </c:pt>
                <c:pt idx="460">
                  <c:v>585604.5161776414</c:v>
                </c:pt>
                <c:pt idx="461">
                  <c:v>567618.0306413596</c:v>
                </c:pt>
                <c:pt idx="462">
                  <c:v>574523.5542774487</c:v>
                </c:pt>
                <c:pt idx="463">
                  <c:v>523844.5812144576</c:v>
                </c:pt>
                <c:pt idx="464">
                  <c:v>471295.5530738098</c:v>
                </c:pt>
                <c:pt idx="465">
                  <c:v>598961.9612632717</c:v>
                </c:pt>
                <c:pt idx="466">
                  <c:v>537120.2043328655</c:v>
                </c:pt>
                <c:pt idx="467">
                  <c:v>498344.3289259484</c:v>
                </c:pt>
                <c:pt idx="468">
                  <c:v>515142.3625508355</c:v>
                </c:pt>
                <c:pt idx="469">
                  <c:v>592669.9216246546</c:v>
                </c:pt>
                <c:pt idx="470">
                  <c:v>613298.1591692124</c:v>
                </c:pt>
                <c:pt idx="471">
                  <c:v>605284.0998600974</c:v>
                </c:pt>
                <c:pt idx="472">
                  <c:v>575510.2501327955</c:v>
                </c:pt>
                <c:pt idx="473">
                  <c:v>638892.1662852235</c:v>
                </c:pt>
                <c:pt idx="474">
                  <c:v>676531.917814635</c:v>
                </c:pt>
                <c:pt idx="475">
                  <c:v>559275.3565485293</c:v>
                </c:pt>
                <c:pt idx="476">
                  <c:v>536010.8016370998</c:v>
                </c:pt>
                <c:pt idx="477">
                  <c:v>459210.5533906978</c:v>
                </c:pt>
                <c:pt idx="478">
                  <c:v>564785.2680264227</c:v>
                </c:pt>
                <c:pt idx="479">
                  <c:v>621671.9208228973</c:v>
                </c:pt>
                <c:pt idx="480">
                  <c:v>531222.0651006668</c:v>
                </c:pt>
                <c:pt idx="481">
                  <c:v>514432.2615255805</c:v>
                </c:pt>
                <c:pt idx="482">
                  <c:v>535346.6416812755</c:v>
                </c:pt>
                <c:pt idx="483">
                  <c:v>552501.7278567712</c:v>
                </c:pt>
                <c:pt idx="484">
                  <c:v>446231.991434354</c:v>
                </c:pt>
                <c:pt idx="485">
                  <c:v>516340.816843783</c:v>
                </c:pt>
                <c:pt idx="486">
                  <c:v>487265.4773518984</c:v>
                </c:pt>
                <c:pt idx="487">
                  <c:v>484817.1085124073</c:v>
                </c:pt>
                <c:pt idx="488">
                  <c:v>535865.589016808</c:v>
                </c:pt>
                <c:pt idx="489">
                  <c:v>485080.3088256712</c:v>
                </c:pt>
                <c:pt idx="490">
                  <c:v>539635.061843878</c:v>
                </c:pt>
                <c:pt idx="491">
                  <c:v>660674.5033143749</c:v>
                </c:pt>
                <c:pt idx="492">
                  <c:v>482571.427182682</c:v>
                </c:pt>
                <c:pt idx="493">
                  <c:v>631493.8153115357</c:v>
                </c:pt>
                <c:pt idx="494">
                  <c:v>548349.280454092</c:v>
                </c:pt>
                <c:pt idx="495">
                  <c:v>461843.8651596602</c:v>
                </c:pt>
                <c:pt idx="496">
                  <c:v>530158.2588625595</c:v>
                </c:pt>
                <c:pt idx="497">
                  <c:v>631652.8802037528</c:v>
                </c:pt>
                <c:pt idx="498">
                  <c:v>454610.9659460875</c:v>
                </c:pt>
                <c:pt idx="499">
                  <c:v>440836.3532266566</c:v>
                </c:pt>
                <c:pt idx="500">
                  <c:v>577105.8862516767</c:v>
                </c:pt>
                <c:pt idx="501">
                  <c:v>538439.8930631508</c:v>
                </c:pt>
                <c:pt idx="502">
                  <c:v>538156.4128076173</c:v>
                </c:pt>
                <c:pt idx="503">
                  <c:v>491861.416611645</c:v>
                </c:pt>
                <c:pt idx="504">
                  <c:v>552675.8923707088</c:v>
                </c:pt>
                <c:pt idx="505">
                  <c:v>562370.3801349422</c:v>
                </c:pt>
                <c:pt idx="506">
                  <c:v>477845.1834940688</c:v>
                </c:pt>
                <c:pt idx="507">
                  <c:v>650810.600335467</c:v>
                </c:pt>
                <c:pt idx="508">
                  <c:v>574321.8361681723</c:v>
                </c:pt>
                <c:pt idx="509">
                  <c:v>530297.8601058337</c:v>
                </c:pt>
                <c:pt idx="510">
                  <c:v>529339.9226922627</c:v>
                </c:pt>
                <c:pt idx="511">
                  <c:v>520144.3261032653</c:v>
                </c:pt>
                <c:pt idx="512">
                  <c:v>511756.9320935667</c:v>
                </c:pt>
                <c:pt idx="513">
                  <c:v>366948.9407635547</c:v>
                </c:pt>
                <c:pt idx="514">
                  <c:v>521572.1990321254</c:v>
                </c:pt>
                <c:pt idx="515">
                  <c:v>490211.1237357627</c:v>
                </c:pt>
                <c:pt idx="516">
                  <c:v>508521.1179881367</c:v>
                </c:pt>
                <c:pt idx="517">
                  <c:v>534933.2997431876</c:v>
                </c:pt>
                <c:pt idx="518">
                  <c:v>518321.8397167051</c:v>
                </c:pt>
                <c:pt idx="519">
                  <c:v>613677.2174871628</c:v>
                </c:pt>
                <c:pt idx="520">
                  <c:v>498058.6155352462</c:v>
                </c:pt>
                <c:pt idx="521">
                  <c:v>587172.7868047971</c:v>
                </c:pt>
                <c:pt idx="522">
                  <c:v>563335.9412188583</c:v>
                </c:pt>
                <c:pt idx="523">
                  <c:v>474576.3201822414</c:v>
                </c:pt>
                <c:pt idx="524">
                  <c:v>612852.9485014006</c:v>
                </c:pt>
                <c:pt idx="525">
                  <c:v>558461.3531053214</c:v>
                </c:pt>
                <c:pt idx="526">
                  <c:v>525230.5049102486</c:v>
                </c:pt>
                <c:pt idx="527">
                  <c:v>610024.4776994804</c:v>
                </c:pt>
                <c:pt idx="528">
                  <c:v>496391.9152413133</c:v>
                </c:pt>
                <c:pt idx="529">
                  <c:v>515550.542121908</c:v>
                </c:pt>
                <c:pt idx="530">
                  <c:v>540586.1255376015</c:v>
                </c:pt>
                <c:pt idx="531">
                  <c:v>543761.727691303</c:v>
                </c:pt>
                <c:pt idx="532">
                  <c:v>642964.4421394974</c:v>
                </c:pt>
                <c:pt idx="533">
                  <c:v>595122.8006154247</c:v>
                </c:pt>
                <c:pt idx="534">
                  <c:v>535166.0268018976</c:v>
                </c:pt>
                <c:pt idx="535">
                  <c:v>544091.5026928135</c:v>
                </c:pt>
                <c:pt idx="536">
                  <c:v>470147.7698118247</c:v>
                </c:pt>
                <c:pt idx="537">
                  <c:v>449016.1413286161</c:v>
                </c:pt>
                <c:pt idx="538">
                  <c:v>511052.4392827176</c:v>
                </c:pt>
                <c:pt idx="539">
                  <c:v>491579.2180122163</c:v>
                </c:pt>
                <c:pt idx="540">
                  <c:v>690807.7613844396</c:v>
                </c:pt>
                <c:pt idx="541">
                  <c:v>588679.1754284981</c:v>
                </c:pt>
                <c:pt idx="542">
                  <c:v>632523.5347331245</c:v>
                </c:pt>
                <c:pt idx="543">
                  <c:v>619191.8380822897</c:v>
                </c:pt>
                <c:pt idx="544">
                  <c:v>568373.4439278612</c:v>
                </c:pt>
                <c:pt idx="545">
                  <c:v>562438.7203156149</c:v>
                </c:pt>
                <c:pt idx="546">
                  <c:v>612778.5655366332</c:v>
                </c:pt>
                <c:pt idx="547">
                  <c:v>542873.6988994081</c:v>
                </c:pt>
                <c:pt idx="548">
                  <c:v>486651.9440820945</c:v>
                </c:pt>
                <c:pt idx="549">
                  <c:v>568459.2625053716</c:v>
                </c:pt>
                <c:pt idx="550">
                  <c:v>590603.3574303635</c:v>
                </c:pt>
                <c:pt idx="551">
                  <c:v>569131.1522510752</c:v>
                </c:pt>
                <c:pt idx="552">
                  <c:v>576572.2791395946</c:v>
                </c:pt>
                <c:pt idx="553">
                  <c:v>611760.3368940587</c:v>
                </c:pt>
                <c:pt idx="554">
                  <c:v>582468.1430433357</c:v>
                </c:pt>
                <c:pt idx="555">
                  <c:v>569003.033233317</c:v>
                </c:pt>
                <c:pt idx="556">
                  <c:v>502963.6070184136</c:v>
                </c:pt>
                <c:pt idx="557">
                  <c:v>449935.8360937324</c:v>
                </c:pt>
                <c:pt idx="558">
                  <c:v>557854.5206162993</c:v>
                </c:pt>
                <c:pt idx="559">
                  <c:v>527760.7550604955</c:v>
                </c:pt>
                <c:pt idx="560">
                  <c:v>489228.6543392497</c:v>
                </c:pt>
                <c:pt idx="561">
                  <c:v>534304.4985605176</c:v>
                </c:pt>
                <c:pt idx="562">
                  <c:v>444348.0978728731</c:v>
                </c:pt>
                <c:pt idx="563">
                  <c:v>455098.2418601835</c:v>
                </c:pt>
                <c:pt idx="564">
                  <c:v>529605.1801908036</c:v>
                </c:pt>
                <c:pt idx="565">
                  <c:v>544930.701749943</c:v>
                </c:pt>
                <c:pt idx="566">
                  <c:v>529747.1344514372</c:v>
                </c:pt>
                <c:pt idx="567">
                  <c:v>501433.513729675</c:v>
                </c:pt>
                <c:pt idx="568">
                  <c:v>564242.2205642054</c:v>
                </c:pt>
                <c:pt idx="569">
                  <c:v>587094.303865741</c:v>
                </c:pt>
                <c:pt idx="570">
                  <c:v>521814.7898889193</c:v>
                </c:pt>
                <c:pt idx="571">
                  <c:v>537591.0766745886</c:v>
                </c:pt>
                <c:pt idx="572">
                  <c:v>535101.6256804126</c:v>
                </c:pt>
                <c:pt idx="573">
                  <c:v>548807.8389604985</c:v>
                </c:pt>
                <c:pt idx="574">
                  <c:v>485922.163442599</c:v>
                </c:pt>
                <c:pt idx="575">
                  <c:v>580727.5302426021</c:v>
                </c:pt>
                <c:pt idx="576">
                  <c:v>370453.0720770531</c:v>
                </c:pt>
                <c:pt idx="577">
                  <c:v>609552.9180156062</c:v>
                </c:pt>
                <c:pt idx="578">
                  <c:v>587347.2319793461</c:v>
                </c:pt>
                <c:pt idx="579">
                  <c:v>658482.3430368355</c:v>
                </c:pt>
                <c:pt idx="580">
                  <c:v>432204.141158787</c:v>
                </c:pt>
                <c:pt idx="581">
                  <c:v>456069.85887041</c:v>
                </c:pt>
                <c:pt idx="582">
                  <c:v>627589.2111528673</c:v>
                </c:pt>
                <c:pt idx="583">
                  <c:v>564796.9258119188</c:v>
                </c:pt>
                <c:pt idx="584">
                  <c:v>603528.4449697924</c:v>
                </c:pt>
                <c:pt idx="585">
                  <c:v>483441.2131674015</c:v>
                </c:pt>
                <c:pt idx="586">
                  <c:v>576257.7779165583</c:v>
                </c:pt>
                <c:pt idx="587">
                  <c:v>582537.7622813921</c:v>
                </c:pt>
                <c:pt idx="588">
                  <c:v>564437.6268754294</c:v>
                </c:pt>
                <c:pt idx="589">
                  <c:v>508592.6090764105</c:v>
                </c:pt>
                <c:pt idx="590">
                  <c:v>683554.0225748813</c:v>
                </c:pt>
                <c:pt idx="591">
                  <c:v>487306.1707386784</c:v>
                </c:pt>
                <c:pt idx="592">
                  <c:v>537849.1514372425</c:v>
                </c:pt>
                <c:pt idx="593">
                  <c:v>615772.422038327</c:v>
                </c:pt>
                <c:pt idx="594">
                  <c:v>541032.4536078847</c:v>
                </c:pt>
                <c:pt idx="595">
                  <c:v>576092.1558791255</c:v>
                </c:pt>
                <c:pt idx="596">
                  <c:v>553853.0599905172</c:v>
                </c:pt>
                <c:pt idx="597">
                  <c:v>497199.8871976445</c:v>
                </c:pt>
                <c:pt idx="598">
                  <c:v>692886.7445046953</c:v>
                </c:pt>
                <c:pt idx="599">
                  <c:v>646925.486023862</c:v>
                </c:pt>
                <c:pt idx="600">
                  <c:v>552785.6270801607</c:v>
                </c:pt>
                <c:pt idx="601">
                  <c:v>491521.8359028165</c:v>
                </c:pt>
                <c:pt idx="602">
                  <c:v>482217.4576036329</c:v>
                </c:pt>
                <c:pt idx="603">
                  <c:v>537513.5798778047</c:v>
                </c:pt>
                <c:pt idx="604">
                  <c:v>418768.8421673804</c:v>
                </c:pt>
                <c:pt idx="605">
                  <c:v>566391.9653599628</c:v>
                </c:pt>
                <c:pt idx="606">
                  <c:v>551753.518377923</c:v>
                </c:pt>
                <c:pt idx="607">
                  <c:v>519052.8706338533</c:v>
                </c:pt>
                <c:pt idx="608">
                  <c:v>527834.812580288</c:v>
                </c:pt>
                <c:pt idx="609">
                  <c:v>532465.588794789</c:v>
                </c:pt>
                <c:pt idx="610">
                  <c:v>552906.8652431358</c:v>
                </c:pt>
                <c:pt idx="611">
                  <c:v>526367.0847284032</c:v>
                </c:pt>
                <c:pt idx="612">
                  <c:v>553306.9094364227</c:v>
                </c:pt>
                <c:pt idx="613">
                  <c:v>601422.7949684155</c:v>
                </c:pt>
                <c:pt idx="614">
                  <c:v>565095.1551778086</c:v>
                </c:pt>
                <c:pt idx="615">
                  <c:v>548442.5825629762</c:v>
                </c:pt>
                <c:pt idx="616">
                  <c:v>550765.1315491137</c:v>
                </c:pt>
                <c:pt idx="617">
                  <c:v>593707.134006473</c:v>
                </c:pt>
                <c:pt idx="618">
                  <c:v>494058.7109523241</c:v>
                </c:pt>
                <c:pt idx="619">
                  <c:v>489018.8838400241</c:v>
                </c:pt>
                <c:pt idx="620">
                  <c:v>522833.8933491688</c:v>
                </c:pt>
                <c:pt idx="621">
                  <c:v>556418.4439999629</c:v>
                </c:pt>
                <c:pt idx="622">
                  <c:v>526527.845915183</c:v>
                </c:pt>
                <c:pt idx="623">
                  <c:v>402553.2187673787</c:v>
                </c:pt>
                <c:pt idx="624">
                  <c:v>583170.7213379692</c:v>
                </c:pt>
                <c:pt idx="625">
                  <c:v>669077.1629296031</c:v>
                </c:pt>
                <c:pt idx="626">
                  <c:v>454153.315396109</c:v>
                </c:pt>
                <c:pt idx="627">
                  <c:v>538518.6539998233</c:v>
                </c:pt>
                <c:pt idx="628">
                  <c:v>506624.6990576264</c:v>
                </c:pt>
                <c:pt idx="629">
                  <c:v>604113.6070021293</c:v>
                </c:pt>
                <c:pt idx="630">
                  <c:v>490542.4140250656</c:v>
                </c:pt>
                <c:pt idx="631">
                  <c:v>517151.6843409604</c:v>
                </c:pt>
                <c:pt idx="632">
                  <c:v>616619.9164119008</c:v>
                </c:pt>
                <c:pt idx="633">
                  <c:v>682833.535322509</c:v>
                </c:pt>
                <c:pt idx="634">
                  <c:v>454112.5192429835</c:v>
                </c:pt>
                <c:pt idx="635">
                  <c:v>606021.3102792361</c:v>
                </c:pt>
                <c:pt idx="636">
                  <c:v>607097.371605823</c:v>
                </c:pt>
                <c:pt idx="637">
                  <c:v>567993.8137317923</c:v>
                </c:pt>
                <c:pt idx="638">
                  <c:v>544351.4037395152</c:v>
                </c:pt>
                <c:pt idx="639">
                  <c:v>612640.6367274394</c:v>
                </c:pt>
                <c:pt idx="640">
                  <c:v>475766.2829257687</c:v>
                </c:pt>
                <c:pt idx="641">
                  <c:v>522003.3890507594</c:v>
                </c:pt>
                <c:pt idx="642">
                  <c:v>587011.9055679925</c:v>
                </c:pt>
                <c:pt idx="643">
                  <c:v>484286.405205693</c:v>
                </c:pt>
                <c:pt idx="644">
                  <c:v>528281.3322665804</c:v>
                </c:pt>
                <c:pt idx="645">
                  <c:v>504187.4389052748</c:v>
                </c:pt>
                <c:pt idx="646">
                  <c:v>447911.1778881133</c:v>
                </c:pt>
                <c:pt idx="647">
                  <c:v>535797.276639662</c:v>
                </c:pt>
                <c:pt idx="648">
                  <c:v>487275.0637343465</c:v>
                </c:pt>
                <c:pt idx="649">
                  <c:v>557026.3460303017</c:v>
                </c:pt>
                <c:pt idx="650">
                  <c:v>527132.7664400642</c:v>
                </c:pt>
                <c:pt idx="651">
                  <c:v>541493.689048382</c:v>
                </c:pt>
                <c:pt idx="652">
                  <c:v>530751.8543663443</c:v>
                </c:pt>
                <c:pt idx="653">
                  <c:v>568197.4602980522</c:v>
                </c:pt>
                <c:pt idx="654">
                  <c:v>551888.907256936</c:v>
                </c:pt>
                <c:pt idx="655">
                  <c:v>510209.6905803889</c:v>
                </c:pt>
                <c:pt idx="656">
                  <c:v>549780.8363616354</c:v>
                </c:pt>
                <c:pt idx="657">
                  <c:v>675015.074698035</c:v>
                </c:pt>
                <c:pt idx="658">
                  <c:v>590717.0078128888</c:v>
                </c:pt>
                <c:pt idx="659">
                  <c:v>444220.6453741691</c:v>
                </c:pt>
                <c:pt idx="660">
                  <c:v>677580.240502173</c:v>
                </c:pt>
                <c:pt idx="661">
                  <c:v>542030.1213055717</c:v>
                </c:pt>
                <c:pt idx="662">
                  <c:v>481052.6991204084</c:v>
                </c:pt>
                <c:pt idx="663">
                  <c:v>557940.688235014</c:v>
                </c:pt>
                <c:pt idx="664">
                  <c:v>632246.5901299112</c:v>
                </c:pt>
                <c:pt idx="665">
                  <c:v>531082.7758099643</c:v>
                </c:pt>
                <c:pt idx="666">
                  <c:v>620107.164775194</c:v>
                </c:pt>
                <c:pt idx="667">
                  <c:v>580797.467820785</c:v>
                </c:pt>
                <c:pt idx="668">
                  <c:v>568890.5762371227</c:v>
                </c:pt>
                <c:pt idx="669">
                  <c:v>500886.9314796737</c:v>
                </c:pt>
                <c:pt idx="670">
                  <c:v>523381.3361891257</c:v>
                </c:pt>
                <c:pt idx="671">
                  <c:v>452312.22266295</c:v>
                </c:pt>
                <c:pt idx="672">
                  <c:v>491263.0027419607</c:v>
                </c:pt>
                <c:pt idx="673">
                  <c:v>476933.3129545598</c:v>
                </c:pt>
                <c:pt idx="674">
                  <c:v>670955.4663695728</c:v>
                </c:pt>
                <c:pt idx="675">
                  <c:v>438199.7696688196</c:v>
                </c:pt>
                <c:pt idx="676">
                  <c:v>491702.3740047115</c:v>
                </c:pt>
                <c:pt idx="677">
                  <c:v>605185.766793529</c:v>
                </c:pt>
                <c:pt idx="678">
                  <c:v>571243.1554430712</c:v>
                </c:pt>
                <c:pt idx="679">
                  <c:v>507846.5310142382</c:v>
                </c:pt>
                <c:pt idx="680">
                  <c:v>562361.758694766</c:v>
                </c:pt>
                <c:pt idx="681">
                  <c:v>623880.0508121284</c:v>
                </c:pt>
                <c:pt idx="682">
                  <c:v>534673.8281503936</c:v>
                </c:pt>
                <c:pt idx="683">
                  <c:v>601162.9272434762</c:v>
                </c:pt>
                <c:pt idx="684">
                  <c:v>697571.0517159963</c:v>
                </c:pt>
                <c:pt idx="685">
                  <c:v>609456.0119466981</c:v>
                </c:pt>
                <c:pt idx="686">
                  <c:v>533190.4986076958</c:v>
                </c:pt>
                <c:pt idx="687">
                  <c:v>538020.0704656678</c:v>
                </c:pt>
                <c:pt idx="688">
                  <c:v>658537.7893411894</c:v>
                </c:pt>
                <c:pt idx="689">
                  <c:v>432962.0491256281</c:v>
                </c:pt>
                <c:pt idx="690">
                  <c:v>451886.3894062515</c:v>
                </c:pt>
                <c:pt idx="691">
                  <c:v>586136.0955670273</c:v>
                </c:pt>
                <c:pt idx="692">
                  <c:v>477290.7112465119</c:v>
                </c:pt>
                <c:pt idx="693">
                  <c:v>471439.2523220448</c:v>
                </c:pt>
                <c:pt idx="694">
                  <c:v>538902.5126309</c:v>
                </c:pt>
                <c:pt idx="695">
                  <c:v>480539.1365605837</c:v>
                </c:pt>
                <c:pt idx="696">
                  <c:v>472549.8961809191</c:v>
                </c:pt>
                <c:pt idx="697">
                  <c:v>518996.025867515</c:v>
                </c:pt>
                <c:pt idx="698">
                  <c:v>539214.479943004</c:v>
                </c:pt>
                <c:pt idx="699">
                  <c:v>431345.7790221724</c:v>
                </c:pt>
                <c:pt idx="700">
                  <c:v>561183.0067374664</c:v>
                </c:pt>
                <c:pt idx="701">
                  <c:v>554370.2683699545</c:v>
                </c:pt>
                <c:pt idx="702">
                  <c:v>518918.2966375445</c:v>
                </c:pt>
                <c:pt idx="703">
                  <c:v>491216.3137504804</c:v>
                </c:pt>
                <c:pt idx="704">
                  <c:v>483814.7964833406</c:v>
                </c:pt>
                <c:pt idx="705">
                  <c:v>525551.275076407</c:v>
                </c:pt>
                <c:pt idx="706">
                  <c:v>446572.5057221416</c:v>
                </c:pt>
                <c:pt idx="707">
                  <c:v>550911.3699167086</c:v>
                </c:pt>
                <c:pt idx="708">
                  <c:v>474399.9063799225</c:v>
                </c:pt>
                <c:pt idx="709">
                  <c:v>588373.865242709</c:v>
                </c:pt>
                <c:pt idx="710">
                  <c:v>388222.335560293</c:v>
                </c:pt>
                <c:pt idx="711">
                  <c:v>603873.6110530605</c:v>
                </c:pt>
                <c:pt idx="712">
                  <c:v>631702.2200981239</c:v>
                </c:pt>
                <c:pt idx="713">
                  <c:v>452865.2848530567</c:v>
                </c:pt>
                <c:pt idx="714">
                  <c:v>616291.479763438</c:v>
                </c:pt>
                <c:pt idx="715">
                  <c:v>496828.3353233325</c:v>
                </c:pt>
                <c:pt idx="716">
                  <c:v>530247.1974486134</c:v>
                </c:pt>
                <c:pt idx="717">
                  <c:v>661471.435896429</c:v>
                </c:pt>
                <c:pt idx="718">
                  <c:v>476058.8104138413</c:v>
                </c:pt>
                <c:pt idx="719">
                  <c:v>545827.8382300086</c:v>
                </c:pt>
                <c:pt idx="720">
                  <c:v>639571.064097387</c:v>
                </c:pt>
                <c:pt idx="721">
                  <c:v>594162.9495947952</c:v>
                </c:pt>
                <c:pt idx="722">
                  <c:v>544161.9450071691</c:v>
                </c:pt>
                <c:pt idx="723">
                  <c:v>440104.3360680448</c:v>
                </c:pt>
                <c:pt idx="724">
                  <c:v>525954.4581824245</c:v>
                </c:pt>
                <c:pt idx="725">
                  <c:v>392103.7654648517</c:v>
                </c:pt>
                <c:pt idx="726">
                  <c:v>504344.5365488843</c:v>
                </c:pt>
                <c:pt idx="727">
                  <c:v>466224.8567764619</c:v>
                </c:pt>
                <c:pt idx="728">
                  <c:v>599800.504021239</c:v>
                </c:pt>
                <c:pt idx="729">
                  <c:v>572425.117587683</c:v>
                </c:pt>
                <c:pt idx="730">
                  <c:v>591098.4093931094</c:v>
                </c:pt>
                <c:pt idx="731">
                  <c:v>532276.990730022</c:v>
                </c:pt>
                <c:pt idx="732">
                  <c:v>471066.5048588897</c:v>
                </c:pt>
                <c:pt idx="733">
                  <c:v>536025.0783174846</c:v>
                </c:pt>
                <c:pt idx="734">
                  <c:v>666024.065522074</c:v>
                </c:pt>
                <c:pt idx="735">
                  <c:v>513928.6178823985</c:v>
                </c:pt>
                <c:pt idx="736">
                  <c:v>564186.9301049198</c:v>
                </c:pt>
                <c:pt idx="737">
                  <c:v>599626.4002779778</c:v>
                </c:pt>
                <c:pt idx="738">
                  <c:v>516466.964590066</c:v>
                </c:pt>
                <c:pt idx="739">
                  <c:v>509399.2684062927</c:v>
                </c:pt>
                <c:pt idx="740">
                  <c:v>716590.5339946946</c:v>
                </c:pt>
                <c:pt idx="741">
                  <c:v>533103.6759456851</c:v>
                </c:pt>
                <c:pt idx="742">
                  <c:v>578958.8831599011</c:v>
                </c:pt>
                <c:pt idx="743">
                  <c:v>455952.6692210038</c:v>
                </c:pt>
                <c:pt idx="744">
                  <c:v>493628.0835179785</c:v>
                </c:pt>
                <c:pt idx="745">
                  <c:v>579151.8100699243</c:v>
                </c:pt>
                <c:pt idx="746">
                  <c:v>521553.6551957221</c:v>
                </c:pt>
                <c:pt idx="747">
                  <c:v>579852.4887640849</c:v>
                </c:pt>
                <c:pt idx="748">
                  <c:v>605956.270651656</c:v>
                </c:pt>
                <c:pt idx="749">
                  <c:v>542331.444274534</c:v>
                </c:pt>
                <c:pt idx="750">
                  <c:v>508817.825431691</c:v>
                </c:pt>
                <c:pt idx="751">
                  <c:v>428057.4689816261</c:v>
                </c:pt>
                <c:pt idx="752">
                  <c:v>526021.3018398463</c:v>
                </c:pt>
                <c:pt idx="753">
                  <c:v>543808.147045531</c:v>
                </c:pt>
                <c:pt idx="754">
                  <c:v>570889.8557090663</c:v>
                </c:pt>
                <c:pt idx="755">
                  <c:v>593238.2347050676</c:v>
                </c:pt>
                <c:pt idx="756">
                  <c:v>447001.78523112</c:v>
                </c:pt>
                <c:pt idx="757">
                  <c:v>537637.166275151</c:v>
                </c:pt>
                <c:pt idx="758">
                  <c:v>387782.4695703634</c:v>
                </c:pt>
                <c:pt idx="759">
                  <c:v>567013.1594191646</c:v>
                </c:pt>
                <c:pt idx="760">
                  <c:v>604243.7791104143</c:v>
                </c:pt>
                <c:pt idx="761">
                  <c:v>576358.013580139</c:v>
                </c:pt>
                <c:pt idx="762">
                  <c:v>543112.395333919</c:v>
                </c:pt>
                <c:pt idx="763">
                  <c:v>582393.5102703176</c:v>
                </c:pt>
                <c:pt idx="764">
                  <c:v>458105.9091856064</c:v>
                </c:pt>
                <c:pt idx="765">
                  <c:v>632995.5416520705</c:v>
                </c:pt>
                <c:pt idx="766">
                  <c:v>504543.6503233985</c:v>
                </c:pt>
                <c:pt idx="767">
                  <c:v>659190.5940280667</c:v>
                </c:pt>
                <c:pt idx="768">
                  <c:v>506676.6003487085</c:v>
                </c:pt>
                <c:pt idx="769">
                  <c:v>581144.3550496438</c:v>
                </c:pt>
                <c:pt idx="770">
                  <c:v>546524.5837808645</c:v>
                </c:pt>
                <c:pt idx="771">
                  <c:v>535351.8660963225</c:v>
                </c:pt>
                <c:pt idx="772">
                  <c:v>515984.5023773323</c:v>
                </c:pt>
                <c:pt idx="773">
                  <c:v>534866.006518629</c:v>
                </c:pt>
                <c:pt idx="774">
                  <c:v>468182.1875559924</c:v>
                </c:pt>
                <c:pt idx="775">
                  <c:v>632967.8620122846</c:v>
                </c:pt>
                <c:pt idx="776">
                  <c:v>542039.0558668528</c:v>
                </c:pt>
                <c:pt idx="777">
                  <c:v>557536.6975998182</c:v>
                </c:pt>
                <c:pt idx="778">
                  <c:v>533379.2596636747</c:v>
                </c:pt>
                <c:pt idx="779">
                  <c:v>492901.8023417387</c:v>
                </c:pt>
                <c:pt idx="780">
                  <c:v>500101.2573162033</c:v>
                </c:pt>
                <c:pt idx="781">
                  <c:v>503688.8586917603</c:v>
                </c:pt>
                <c:pt idx="782">
                  <c:v>590141.2826186805</c:v>
                </c:pt>
                <c:pt idx="783">
                  <c:v>600537.6750708113</c:v>
                </c:pt>
                <c:pt idx="784">
                  <c:v>535509.35823727</c:v>
                </c:pt>
                <c:pt idx="785">
                  <c:v>497371.7626400489</c:v>
                </c:pt>
                <c:pt idx="786">
                  <c:v>505437.7075551111</c:v>
                </c:pt>
                <c:pt idx="787">
                  <c:v>600169.1534770207</c:v>
                </c:pt>
                <c:pt idx="788">
                  <c:v>649258.3443532776</c:v>
                </c:pt>
                <c:pt idx="789">
                  <c:v>594314.7667211955</c:v>
                </c:pt>
                <c:pt idx="790">
                  <c:v>405736.1133150569</c:v>
                </c:pt>
                <c:pt idx="791">
                  <c:v>534190.5114261198</c:v>
                </c:pt>
                <c:pt idx="792">
                  <c:v>562532.383421321</c:v>
                </c:pt>
                <c:pt idx="793">
                  <c:v>515037.3068732497</c:v>
                </c:pt>
                <c:pt idx="794">
                  <c:v>563503.6811732335</c:v>
                </c:pt>
                <c:pt idx="795">
                  <c:v>483587.1989025936</c:v>
                </c:pt>
                <c:pt idx="796">
                  <c:v>532434.9969949992</c:v>
                </c:pt>
                <c:pt idx="797">
                  <c:v>569940.907891544</c:v>
                </c:pt>
                <c:pt idx="798">
                  <c:v>537071.314535582</c:v>
                </c:pt>
                <c:pt idx="799">
                  <c:v>648044.756693343</c:v>
                </c:pt>
                <c:pt idx="800">
                  <c:v>369385.2988636303</c:v>
                </c:pt>
                <c:pt idx="801">
                  <c:v>669416.8441289437</c:v>
                </c:pt>
                <c:pt idx="802">
                  <c:v>511479.5426227632</c:v>
                </c:pt>
                <c:pt idx="803">
                  <c:v>614385.9832973286</c:v>
                </c:pt>
                <c:pt idx="804">
                  <c:v>513816.3364198961</c:v>
                </c:pt>
                <c:pt idx="805">
                  <c:v>557880.1035947755</c:v>
                </c:pt>
                <c:pt idx="806">
                  <c:v>557961.1072155236</c:v>
                </c:pt>
                <c:pt idx="807">
                  <c:v>540320.146223466</c:v>
                </c:pt>
                <c:pt idx="808">
                  <c:v>611401.7419786677</c:v>
                </c:pt>
                <c:pt idx="809">
                  <c:v>563757.4198273976</c:v>
                </c:pt>
                <c:pt idx="810">
                  <c:v>503624.2069314227</c:v>
                </c:pt>
                <c:pt idx="811">
                  <c:v>476312.8781738151</c:v>
                </c:pt>
                <c:pt idx="812">
                  <c:v>584030.8479883505</c:v>
                </c:pt>
                <c:pt idx="813">
                  <c:v>629349.0369370116</c:v>
                </c:pt>
                <c:pt idx="814">
                  <c:v>607047.2000442157</c:v>
                </c:pt>
                <c:pt idx="815">
                  <c:v>503357.8308581198</c:v>
                </c:pt>
                <c:pt idx="816">
                  <c:v>542927.0424389293</c:v>
                </c:pt>
                <c:pt idx="817">
                  <c:v>546982.5837564398</c:v>
                </c:pt>
                <c:pt idx="818">
                  <c:v>568271.561646673</c:v>
                </c:pt>
                <c:pt idx="819">
                  <c:v>631519.5443671264</c:v>
                </c:pt>
                <c:pt idx="820">
                  <c:v>554528.318631599</c:v>
                </c:pt>
                <c:pt idx="821">
                  <c:v>454123.692462102</c:v>
                </c:pt>
                <c:pt idx="822">
                  <c:v>637020.9693727986</c:v>
                </c:pt>
                <c:pt idx="823">
                  <c:v>560634.8851754859</c:v>
                </c:pt>
                <c:pt idx="824">
                  <c:v>517433.768642479</c:v>
                </c:pt>
                <c:pt idx="825">
                  <c:v>531426.36057038</c:v>
                </c:pt>
                <c:pt idx="826">
                  <c:v>492193.9403531167</c:v>
                </c:pt>
                <c:pt idx="827">
                  <c:v>541187.1358397021</c:v>
                </c:pt>
                <c:pt idx="828">
                  <c:v>564577.8167753913</c:v>
                </c:pt>
                <c:pt idx="829">
                  <c:v>546282.3773912296</c:v>
                </c:pt>
                <c:pt idx="830">
                  <c:v>566470.6823359884</c:v>
                </c:pt>
                <c:pt idx="831">
                  <c:v>532913.5081272642</c:v>
                </c:pt>
                <c:pt idx="832">
                  <c:v>568172.3855506331</c:v>
                </c:pt>
                <c:pt idx="833">
                  <c:v>396058.2227707197</c:v>
                </c:pt>
                <c:pt idx="834">
                  <c:v>695566.9395076443</c:v>
                </c:pt>
                <c:pt idx="835">
                  <c:v>655939.310862427</c:v>
                </c:pt>
                <c:pt idx="836">
                  <c:v>571745.1942467081</c:v>
                </c:pt>
                <c:pt idx="837">
                  <c:v>571078.076996948</c:v>
                </c:pt>
                <c:pt idx="838">
                  <c:v>515211.2133715863</c:v>
                </c:pt>
                <c:pt idx="839">
                  <c:v>537404.5955651005</c:v>
                </c:pt>
                <c:pt idx="840">
                  <c:v>482220.2455614125</c:v>
                </c:pt>
                <c:pt idx="841">
                  <c:v>471867.0458119114</c:v>
                </c:pt>
                <c:pt idx="842">
                  <c:v>575892.0028387487</c:v>
                </c:pt>
                <c:pt idx="843">
                  <c:v>540035.4694226682</c:v>
                </c:pt>
                <c:pt idx="844">
                  <c:v>526525.4035297264</c:v>
                </c:pt>
                <c:pt idx="845">
                  <c:v>595674.2718248677</c:v>
                </c:pt>
                <c:pt idx="846">
                  <c:v>579585.3427236338</c:v>
                </c:pt>
                <c:pt idx="847">
                  <c:v>498833.1840606323</c:v>
                </c:pt>
                <c:pt idx="848">
                  <c:v>508430.2502122964</c:v>
                </c:pt>
                <c:pt idx="849">
                  <c:v>553795.463512046</c:v>
                </c:pt>
                <c:pt idx="850">
                  <c:v>521039.6287297588</c:v>
                </c:pt>
                <c:pt idx="851">
                  <c:v>606777.069368133</c:v>
                </c:pt>
                <c:pt idx="852">
                  <c:v>550799.9157421198</c:v>
                </c:pt>
                <c:pt idx="853">
                  <c:v>585133.9593421156</c:v>
                </c:pt>
                <c:pt idx="854">
                  <c:v>421849.6946112934</c:v>
                </c:pt>
                <c:pt idx="855">
                  <c:v>541983.523205306</c:v>
                </c:pt>
                <c:pt idx="856">
                  <c:v>531666.3221967821</c:v>
                </c:pt>
                <c:pt idx="857">
                  <c:v>635784.9577101156</c:v>
                </c:pt>
                <c:pt idx="858">
                  <c:v>601093.4991295333</c:v>
                </c:pt>
                <c:pt idx="859">
                  <c:v>460398.6348623408</c:v>
                </c:pt>
                <c:pt idx="860">
                  <c:v>695624.784346988</c:v>
                </c:pt>
                <c:pt idx="861">
                  <c:v>564400.3085935264</c:v>
                </c:pt>
                <c:pt idx="862">
                  <c:v>568665.4553059402</c:v>
                </c:pt>
                <c:pt idx="863">
                  <c:v>509784.2640848387</c:v>
                </c:pt>
                <c:pt idx="864">
                  <c:v>535828.254245237</c:v>
                </c:pt>
                <c:pt idx="865">
                  <c:v>480046.054119794</c:v>
                </c:pt>
                <c:pt idx="866">
                  <c:v>451263.2926894065</c:v>
                </c:pt>
                <c:pt idx="867">
                  <c:v>560577.1839553521</c:v>
                </c:pt>
                <c:pt idx="868">
                  <c:v>599302.1872589509</c:v>
                </c:pt>
                <c:pt idx="869">
                  <c:v>545338.01775183</c:v>
                </c:pt>
                <c:pt idx="870">
                  <c:v>550795.5913302165</c:v>
                </c:pt>
                <c:pt idx="871">
                  <c:v>566935.3578592572</c:v>
                </c:pt>
                <c:pt idx="872">
                  <c:v>605765.0317624267</c:v>
                </c:pt>
                <c:pt idx="873">
                  <c:v>498610.6314842947</c:v>
                </c:pt>
                <c:pt idx="874">
                  <c:v>467816.6965562433</c:v>
                </c:pt>
                <c:pt idx="875">
                  <c:v>561188.1997618787</c:v>
                </c:pt>
                <c:pt idx="876">
                  <c:v>567952.2467222566</c:v>
                </c:pt>
                <c:pt idx="877">
                  <c:v>504434.2591059181</c:v>
                </c:pt>
                <c:pt idx="878">
                  <c:v>541490.757268782</c:v>
                </c:pt>
                <c:pt idx="879">
                  <c:v>510127.3182103343</c:v>
                </c:pt>
                <c:pt idx="880">
                  <c:v>487630.6775228629</c:v>
                </c:pt>
                <c:pt idx="881">
                  <c:v>505592.1095637195</c:v>
                </c:pt>
                <c:pt idx="882">
                  <c:v>496367.4879663562</c:v>
                </c:pt>
                <c:pt idx="883">
                  <c:v>401069.6888347171</c:v>
                </c:pt>
                <c:pt idx="884">
                  <c:v>422296.233017936</c:v>
                </c:pt>
                <c:pt idx="885">
                  <c:v>404955.5355417333</c:v>
                </c:pt>
                <c:pt idx="886">
                  <c:v>635921.3652018492</c:v>
                </c:pt>
                <c:pt idx="887">
                  <c:v>460892.7627942323</c:v>
                </c:pt>
                <c:pt idx="888">
                  <c:v>528651.4314832367</c:v>
                </c:pt>
                <c:pt idx="889">
                  <c:v>617534.7440610959</c:v>
                </c:pt>
                <c:pt idx="890">
                  <c:v>508542.4759069582</c:v>
                </c:pt>
                <c:pt idx="891">
                  <c:v>540066.5041246077</c:v>
                </c:pt>
                <c:pt idx="892">
                  <c:v>375690.2952105368</c:v>
                </c:pt>
                <c:pt idx="893">
                  <c:v>517375.3434694969</c:v>
                </c:pt>
                <c:pt idx="894">
                  <c:v>542507.1624552828</c:v>
                </c:pt>
                <c:pt idx="895">
                  <c:v>588681.0487190811</c:v>
                </c:pt>
                <c:pt idx="896">
                  <c:v>471533.1777389692</c:v>
                </c:pt>
                <c:pt idx="897">
                  <c:v>475669.0870457587</c:v>
                </c:pt>
                <c:pt idx="898">
                  <c:v>526600.0856308824</c:v>
                </c:pt>
                <c:pt idx="899">
                  <c:v>684635.849587594</c:v>
                </c:pt>
                <c:pt idx="900">
                  <c:v>607622.7526109979</c:v>
                </c:pt>
                <c:pt idx="901">
                  <c:v>430242.078885321</c:v>
                </c:pt>
                <c:pt idx="902">
                  <c:v>505095.4057497037</c:v>
                </c:pt>
                <c:pt idx="903">
                  <c:v>594982.7990497749</c:v>
                </c:pt>
                <c:pt idx="904">
                  <c:v>505721.5839796203</c:v>
                </c:pt>
                <c:pt idx="905">
                  <c:v>574086.3808982805</c:v>
                </c:pt>
                <c:pt idx="906">
                  <c:v>604414.268142133</c:v>
                </c:pt>
                <c:pt idx="907">
                  <c:v>543644.5125737926</c:v>
                </c:pt>
                <c:pt idx="908">
                  <c:v>553326.9870721968</c:v>
                </c:pt>
                <c:pt idx="909">
                  <c:v>446373.4326583477</c:v>
                </c:pt>
                <c:pt idx="910">
                  <c:v>484977.7024675189</c:v>
                </c:pt>
                <c:pt idx="911">
                  <c:v>631721.5992337813</c:v>
                </c:pt>
                <c:pt idx="912">
                  <c:v>493712.228813152</c:v>
                </c:pt>
                <c:pt idx="913">
                  <c:v>656610.5931571088</c:v>
                </c:pt>
                <c:pt idx="914">
                  <c:v>434817.1572349148</c:v>
                </c:pt>
                <c:pt idx="915">
                  <c:v>457020.5514136082</c:v>
                </c:pt>
                <c:pt idx="916">
                  <c:v>538985.7086971004</c:v>
                </c:pt>
                <c:pt idx="917">
                  <c:v>565192.372148332</c:v>
                </c:pt>
                <c:pt idx="918">
                  <c:v>621492.5686639363</c:v>
                </c:pt>
                <c:pt idx="919">
                  <c:v>467050.2156271873</c:v>
                </c:pt>
                <c:pt idx="920">
                  <c:v>587826.7622832595</c:v>
                </c:pt>
                <c:pt idx="921">
                  <c:v>566961.8604715205</c:v>
                </c:pt>
                <c:pt idx="922">
                  <c:v>467747.6269208102</c:v>
                </c:pt>
                <c:pt idx="923">
                  <c:v>554371.8242804474</c:v>
                </c:pt>
                <c:pt idx="924">
                  <c:v>528429.3019679498</c:v>
                </c:pt>
                <c:pt idx="925">
                  <c:v>569107.0732981032</c:v>
                </c:pt>
                <c:pt idx="926">
                  <c:v>513116.3982097034</c:v>
                </c:pt>
                <c:pt idx="927">
                  <c:v>534430.4734809448</c:v>
                </c:pt>
                <c:pt idx="928">
                  <c:v>529169.7357767311</c:v>
                </c:pt>
                <c:pt idx="929">
                  <c:v>655119.9082074523</c:v>
                </c:pt>
                <c:pt idx="930">
                  <c:v>541504.3899141871</c:v>
                </c:pt>
                <c:pt idx="931">
                  <c:v>500736.4664802377</c:v>
                </c:pt>
                <c:pt idx="932">
                  <c:v>535987.096056008</c:v>
                </c:pt>
                <c:pt idx="933">
                  <c:v>566875.9302060767</c:v>
                </c:pt>
                <c:pt idx="934">
                  <c:v>508936.3545742694</c:v>
                </c:pt>
                <c:pt idx="935">
                  <c:v>519628.1348590345</c:v>
                </c:pt>
                <c:pt idx="936">
                  <c:v>473793.5384748311</c:v>
                </c:pt>
                <c:pt idx="937">
                  <c:v>671230.4405946468</c:v>
                </c:pt>
                <c:pt idx="938">
                  <c:v>677363.4167979734</c:v>
                </c:pt>
                <c:pt idx="939">
                  <c:v>538471.1206292775</c:v>
                </c:pt>
                <c:pt idx="940">
                  <c:v>557197.8052786571</c:v>
                </c:pt>
                <c:pt idx="941">
                  <c:v>570182.302762317</c:v>
                </c:pt>
                <c:pt idx="942">
                  <c:v>634529.6243476509</c:v>
                </c:pt>
                <c:pt idx="943">
                  <c:v>563039.0489789101</c:v>
                </c:pt>
                <c:pt idx="944">
                  <c:v>568424.3225564998</c:v>
                </c:pt>
                <c:pt idx="945">
                  <c:v>486037.7192674265</c:v>
                </c:pt>
                <c:pt idx="946">
                  <c:v>530014.3688342178</c:v>
                </c:pt>
                <c:pt idx="947">
                  <c:v>467630.0381291063</c:v>
                </c:pt>
                <c:pt idx="948">
                  <c:v>424065.4190682788</c:v>
                </c:pt>
                <c:pt idx="949">
                  <c:v>439755.0176932451</c:v>
                </c:pt>
                <c:pt idx="950">
                  <c:v>416651.6390081603</c:v>
                </c:pt>
                <c:pt idx="951">
                  <c:v>497678.5343866255</c:v>
                </c:pt>
                <c:pt idx="952">
                  <c:v>548086.5851847503</c:v>
                </c:pt>
                <c:pt idx="953">
                  <c:v>605544.0762392078</c:v>
                </c:pt>
                <c:pt idx="954">
                  <c:v>554787.2898817542</c:v>
                </c:pt>
                <c:pt idx="955">
                  <c:v>526783.0980244905</c:v>
                </c:pt>
                <c:pt idx="956">
                  <c:v>535465.0714836446</c:v>
                </c:pt>
                <c:pt idx="957">
                  <c:v>599487.0287051528</c:v>
                </c:pt>
                <c:pt idx="958">
                  <c:v>470473.7315214554</c:v>
                </c:pt>
                <c:pt idx="959">
                  <c:v>627241.2152150438</c:v>
                </c:pt>
                <c:pt idx="960">
                  <c:v>584999.7309134103</c:v>
                </c:pt>
                <c:pt idx="961">
                  <c:v>524608.2742825175</c:v>
                </c:pt>
                <c:pt idx="962">
                  <c:v>515249.4826720493</c:v>
                </c:pt>
                <c:pt idx="963">
                  <c:v>539122.2491040071</c:v>
                </c:pt>
                <c:pt idx="964">
                  <c:v>532941.1840512089</c:v>
                </c:pt>
                <c:pt idx="965">
                  <c:v>536985.141049148</c:v>
                </c:pt>
                <c:pt idx="966">
                  <c:v>574990.3004244033</c:v>
                </c:pt>
                <c:pt idx="967">
                  <c:v>467439.6115401044</c:v>
                </c:pt>
                <c:pt idx="968">
                  <c:v>513502.2425907831</c:v>
                </c:pt>
                <c:pt idx="969">
                  <c:v>518542.0141089444</c:v>
                </c:pt>
                <c:pt idx="970">
                  <c:v>547844.2531084243</c:v>
                </c:pt>
                <c:pt idx="971">
                  <c:v>605925.3483781231</c:v>
                </c:pt>
                <c:pt idx="972">
                  <c:v>540444.0110469544</c:v>
                </c:pt>
                <c:pt idx="973">
                  <c:v>506142.5100274732</c:v>
                </c:pt>
                <c:pt idx="974">
                  <c:v>496972.0819745718</c:v>
                </c:pt>
                <c:pt idx="975">
                  <c:v>566121.9963228084</c:v>
                </c:pt>
                <c:pt idx="976">
                  <c:v>626045.1767097082</c:v>
                </c:pt>
                <c:pt idx="977">
                  <c:v>536796.537437545</c:v>
                </c:pt>
                <c:pt idx="978">
                  <c:v>496602.7460266105</c:v>
                </c:pt>
                <c:pt idx="979">
                  <c:v>642024.8975798042</c:v>
                </c:pt>
                <c:pt idx="980">
                  <c:v>466350.715151052</c:v>
                </c:pt>
                <c:pt idx="981">
                  <c:v>515115.4695534164</c:v>
                </c:pt>
                <c:pt idx="982">
                  <c:v>563012.9631152155</c:v>
                </c:pt>
                <c:pt idx="983">
                  <c:v>580385.0197736828</c:v>
                </c:pt>
                <c:pt idx="984">
                  <c:v>526853.4263666277</c:v>
                </c:pt>
                <c:pt idx="985">
                  <c:v>530234.235589178</c:v>
                </c:pt>
                <c:pt idx="986">
                  <c:v>516285.0126266988</c:v>
                </c:pt>
                <c:pt idx="987">
                  <c:v>555722.1064039697</c:v>
                </c:pt>
                <c:pt idx="988">
                  <c:v>551258.1619340783</c:v>
                </c:pt>
                <c:pt idx="989">
                  <c:v>588759.402624524</c:v>
                </c:pt>
                <c:pt idx="990">
                  <c:v>536419.279674367</c:v>
                </c:pt>
                <c:pt idx="991">
                  <c:v>589204.9036506584</c:v>
                </c:pt>
                <c:pt idx="992">
                  <c:v>453086.8182646133</c:v>
                </c:pt>
                <c:pt idx="993">
                  <c:v>509902.7308874972</c:v>
                </c:pt>
                <c:pt idx="994">
                  <c:v>509724.5887304472</c:v>
                </c:pt>
                <c:pt idx="995">
                  <c:v>464421.8029764892</c:v>
                </c:pt>
                <c:pt idx="996">
                  <c:v>480031.7049544133</c:v>
                </c:pt>
                <c:pt idx="997">
                  <c:v>436139.5997639878</c:v>
                </c:pt>
                <c:pt idx="998">
                  <c:v>490605.0696302701</c:v>
                </c:pt>
                <c:pt idx="999">
                  <c:v>503637.383583534</c:v>
                </c:pt>
                <c:pt idx="1000">
                  <c:v>520546.2995692711</c:v>
                </c:pt>
              </c:numCache>
            </c:numRef>
          </c:xVal>
          <c:yVal>
            <c:numRef>
              <c:f>Simulering!$F$10:$F$1010</c:f>
              <c:numCache>
                <c:formatCode>General</c:formatCode>
                <c:ptCount val="1001"/>
                <c:pt idx="0">
                  <c:v>6.53905689252443E-6</c:v>
                </c:pt>
                <c:pt idx="1">
                  <c:v>6.5293811408797E-6</c:v>
                </c:pt>
                <c:pt idx="2">
                  <c:v>2.24684166958842E-6</c:v>
                </c:pt>
                <c:pt idx="3">
                  <c:v>4.68849906579443E-6</c:v>
                </c:pt>
                <c:pt idx="4">
                  <c:v>4.38694072129201E-6</c:v>
                </c:pt>
                <c:pt idx="5">
                  <c:v>3.68846944094955E-6</c:v>
                </c:pt>
                <c:pt idx="6">
                  <c:v>3.26832813564508E-7</c:v>
                </c:pt>
                <c:pt idx="7">
                  <c:v>5.23280811517185E-6</c:v>
                </c:pt>
                <c:pt idx="8">
                  <c:v>6.02531105544607E-6</c:v>
                </c:pt>
                <c:pt idx="9">
                  <c:v>5.41242508909519E-6</c:v>
                </c:pt>
                <c:pt idx="10">
                  <c:v>6.35694451024101E-6</c:v>
                </c:pt>
                <c:pt idx="11">
                  <c:v>5.37769295343491E-6</c:v>
                </c:pt>
                <c:pt idx="12">
                  <c:v>2.7765582826706E-6</c:v>
                </c:pt>
                <c:pt idx="13">
                  <c:v>4.57506776489267E-6</c:v>
                </c:pt>
                <c:pt idx="14">
                  <c:v>5.26227346392266E-6</c:v>
                </c:pt>
                <c:pt idx="15">
                  <c:v>5.94952329741956E-6</c:v>
                </c:pt>
                <c:pt idx="16">
                  <c:v>6.17763817467121E-6</c:v>
                </c:pt>
                <c:pt idx="17">
                  <c:v>2.51989761113655E-6</c:v>
                </c:pt>
                <c:pt idx="18">
                  <c:v>5.52468104988807E-6</c:v>
                </c:pt>
                <c:pt idx="19">
                  <c:v>4.41433834983235E-6</c:v>
                </c:pt>
                <c:pt idx="20">
                  <c:v>6.23592125729572E-6</c:v>
                </c:pt>
                <c:pt idx="21">
                  <c:v>6.38966423651266E-6</c:v>
                </c:pt>
                <c:pt idx="22">
                  <c:v>2.06887901000062E-6</c:v>
                </c:pt>
                <c:pt idx="23">
                  <c:v>6.4743675020135E-6</c:v>
                </c:pt>
                <c:pt idx="24">
                  <c:v>6.06917894193162E-6</c:v>
                </c:pt>
                <c:pt idx="25">
                  <c:v>1.87289993783348E-6</c:v>
                </c:pt>
                <c:pt idx="26">
                  <c:v>5.60431551940894E-6</c:v>
                </c:pt>
                <c:pt idx="27">
                  <c:v>3.64145724046805E-6</c:v>
                </c:pt>
                <c:pt idx="28">
                  <c:v>2.20363690260315E-6</c:v>
                </c:pt>
                <c:pt idx="29">
                  <c:v>5.67821863739443E-6</c:v>
                </c:pt>
                <c:pt idx="30">
                  <c:v>6.33133278164054E-6</c:v>
                </c:pt>
                <c:pt idx="31">
                  <c:v>5.64178326596124E-6</c:v>
                </c:pt>
                <c:pt idx="32">
                  <c:v>6.53913131955988E-6</c:v>
                </c:pt>
                <c:pt idx="33">
                  <c:v>1.9251988894591E-6</c:v>
                </c:pt>
                <c:pt idx="34">
                  <c:v>5.93677486572057E-6</c:v>
                </c:pt>
                <c:pt idx="35">
                  <c:v>6.52163714603117E-6</c:v>
                </c:pt>
                <c:pt idx="36">
                  <c:v>4.42602747312304E-6</c:v>
                </c:pt>
                <c:pt idx="37">
                  <c:v>5.3144279488668E-6</c:v>
                </c:pt>
                <c:pt idx="38">
                  <c:v>3.45475715801793E-6</c:v>
                </c:pt>
                <c:pt idx="39">
                  <c:v>4.08710807733941E-6</c:v>
                </c:pt>
                <c:pt idx="40">
                  <c:v>2.72679298150748E-6</c:v>
                </c:pt>
                <c:pt idx="41">
                  <c:v>4.78248661009054E-6</c:v>
                </c:pt>
                <c:pt idx="42">
                  <c:v>4.86059886783626E-6</c:v>
                </c:pt>
                <c:pt idx="43">
                  <c:v>4.24062005339903E-6</c:v>
                </c:pt>
                <c:pt idx="44">
                  <c:v>5.9322717220002E-6</c:v>
                </c:pt>
                <c:pt idx="45">
                  <c:v>2.88780240901111E-6</c:v>
                </c:pt>
                <c:pt idx="46">
                  <c:v>6.0350423501702E-6</c:v>
                </c:pt>
                <c:pt idx="47">
                  <c:v>6.47715929037502E-6</c:v>
                </c:pt>
                <c:pt idx="48">
                  <c:v>4.29952601758481E-6</c:v>
                </c:pt>
                <c:pt idx="49">
                  <c:v>2.81642483928189E-6</c:v>
                </c:pt>
                <c:pt idx="50">
                  <c:v>3.80089620300588E-6</c:v>
                </c:pt>
                <c:pt idx="51">
                  <c:v>5.25538084556529E-6</c:v>
                </c:pt>
                <c:pt idx="52">
                  <c:v>2.55174676643376E-6</c:v>
                </c:pt>
                <c:pt idx="53">
                  <c:v>2.1464552219177E-6</c:v>
                </c:pt>
                <c:pt idx="54">
                  <c:v>5.13523467895141E-6</c:v>
                </c:pt>
                <c:pt idx="55">
                  <c:v>4.28608626243873E-6</c:v>
                </c:pt>
                <c:pt idx="56">
                  <c:v>6.45593424848635E-6</c:v>
                </c:pt>
                <c:pt idx="57">
                  <c:v>2.42749677094398E-6</c:v>
                </c:pt>
                <c:pt idx="58">
                  <c:v>5.58361931297841E-6</c:v>
                </c:pt>
                <c:pt idx="59">
                  <c:v>5.87361837918365E-6</c:v>
                </c:pt>
                <c:pt idx="60">
                  <c:v>6.42594125495501E-6</c:v>
                </c:pt>
                <c:pt idx="61">
                  <c:v>2.161694152839E-6</c:v>
                </c:pt>
                <c:pt idx="62">
                  <c:v>6.48902608166722E-6</c:v>
                </c:pt>
                <c:pt idx="63">
                  <c:v>1.34166529583565E-6</c:v>
                </c:pt>
                <c:pt idx="64">
                  <c:v>6.52374386347272E-6</c:v>
                </c:pt>
                <c:pt idx="65">
                  <c:v>5.59995076031508E-6</c:v>
                </c:pt>
                <c:pt idx="66">
                  <c:v>5.83893283617879E-6</c:v>
                </c:pt>
                <c:pt idx="67">
                  <c:v>4.4033450804128E-7</c:v>
                </c:pt>
                <c:pt idx="68">
                  <c:v>3.51614674568879E-6</c:v>
                </c:pt>
                <c:pt idx="69">
                  <c:v>4.8442556341977E-6</c:v>
                </c:pt>
                <c:pt idx="70">
                  <c:v>2.45646369837883E-6</c:v>
                </c:pt>
                <c:pt idx="71">
                  <c:v>6.39566627304231E-6</c:v>
                </c:pt>
                <c:pt idx="72">
                  <c:v>3.25942930429447E-6</c:v>
                </c:pt>
                <c:pt idx="73">
                  <c:v>6.55011955562845E-7</c:v>
                </c:pt>
                <c:pt idx="74">
                  <c:v>6.52592011464886E-6</c:v>
                </c:pt>
                <c:pt idx="75">
                  <c:v>5.64604656135184E-6</c:v>
                </c:pt>
                <c:pt idx="76">
                  <c:v>3.87921694550459E-6</c:v>
                </c:pt>
                <c:pt idx="77">
                  <c:v>5.92493481056591E-6</c:v>
                </c:pt>
                <c:pt idx="78">
                  <c:v>3.41093947766528E-6</c:v>
                </c:pt>
                <c:pt idx="79">
                  <c:v>6.26563828500752E-6</c:v>
                </c:pt>
                <c:pt idx="80">
                  <c:v>6.1122840714743E-6</c:v>
                </c:pt>
                <c:pt idx="81">
                  <c:v>3.76839091113593E-6</c:v>
                </c:pt>
                <c:pt idx="82">
                  <c:v>6.5344319943139E-6</c:v>
                </c:pt>
                <c:pt idx="83">
                  <c:v>4.06576205954865E-6</c:v>
                </c:pt>
                <c:pt idx="84">
                  <c:v>4.94922328290212E-6</c:v>
                </c:pt>
                <c:pt idx="85">
                  <c:v>3.73410691203855E-6</c:v>
                </c:pt>
                <c:pt idx="86">
                  <c:v>5.07765707528466E-6</c:v>
                </c:pt>
                <c:pt idx="87">
                  <c:v>5.13995194386712E-6</c:v>
                </c:pt>
                <c:pt idx="88">
                  <c:v>6.5237648577116E-6</c:v>
                </c:pt>
                <c:pt idx="89">
                  <c:v>3.56217197727704E-6</c:v>
                </c:pt>
                <c:pt idx="90">
                  <c:v>5.57839418825931E-6</c:v>
                </c:pt>
                <c:pt idx="91">
                  <c:v>6.07557014089534E-6</c:v>
                </c:pt>
                <c:pt idx="92">
                  <c:v>6.22763127643673E-6</c:v>
                </c:pt>
                <c:pt idx="93">
                  <c:v>5.83499854517868E-6</c:v>
                </c:pt>
                <c:pt idx="94">
                  <c:v>4.16907854781463E-6</c:v>
                </c:pt>
                <c:pt idx="95">
                  <c:v>6.08703196067362E-6</c:v>
                </c:pt>
                <c:pt idx="96">
                  <c:v>4.12533323778677E-6</c:v>
                </c:pt>
                <c:pt idx="97">
                  <c:v>6.21797686434284E-6</c:v>
                </c:pt>
                <c:pt idx="98">
                  <c:v>4.28588007147903E-6</c:v>
                </c:pt>
                <c:pt idx="99">
                  <c:v>6.07096309378031E-6</c:v>
                </c:pt>
                <c:pt idx="100">
                  <c:v>4.7951774940559E-6</c:v>
                </c:pt>
                <c:pt idx="101">
                  <c:v>6.20813644177988E-6</c:v>
                </c:pt>
                <c:pt idx="102">
                  <c:v>6.52633713705137E-6</c:v>
                </c:pt>
                <c:pt idx="103">
                  <c:v>6.50006020979615E-6</c:v>
                </c:pt>
                <c:pt idx="104">
                  <c:v>6.53435409260588E-6</c:v>
                </c:pt>
                <c:pt idx="105">
                  <c:v>4.62964031533511E-6</c:v>
                </c:pt>
                <c:pt idx="106">
                  <c:v>6.15908058225888E-6</c:v>
                </c:pt>
                <c:pt idx="107">
                  <c:v>5.79827697956343E-6</c:v>
                </c:pt>
                <c:pt idx="108">
                  <c:v>5.70791432913327E-6</c:v>
                </c:pt>
                <c:pt idx="109">
                  <c:v>6.08878928071923E-6</c:v>
                </c:pt>
                <c:pt idx="110">
                  <c:v>6.23804652269365E-6</c:v>
                </c:pt>
                <c:pt idx="111">
                  <c:v>6.4927940517313E-6</c:v>
                </c:pt>
                <c:pt idx="112">
                  <c:v>4.70225999227062E-6</c:v>
                </c:pt>
                <c:pt idx="113">
                  <c:v>6.26600788933386E-6</c:v>
                </c:pt>
                <c:pt idx="114">
                  <c:v>6.44790894738241E-6</c:v>
                </c:pt>
                <c:pt idx="115">
                  <c:v>3.90813526804155E-6</c:v>
                </c:pt>
                <c:pt idx="116">
                  <c:v>6.53578574974696E-6</c:v>
                </c:pt>
                <c:pt idx="117">
                  <c:v>2.03994063222291E-6</c:v>
                </c:pt>
                <c:pt idx="118">
                  <c:v>3.58131802180626E-6</c:v>
                </c:pt>
                <c:pt idx="119">
                  <c:v>4.88098648485128E-6</c:v>
                </c:pt>
                <c:pt idx="120">
                  <c:v>6.5172817908398E-6</c:v>
                </c:pt>
                <c:pt idx="121">
                  <c:v>6.02368500124229E-6</c:v>
                </c:pt>
                <c:pt idx="122">
                  <c:v>1.1735819978533E-6</c:v>
                </c:pt>
                <c:pt idx="123">
                  <c:v>3.87401860585513E-6</c:v>
                </c:pt>
                <c:pt idx="124">
                  <c:v>4.31237183013944E-6</c:v>
                </c:pt>
                <c:pt idx="125">
                  <c:v>5.00079878237118E-6</c:v>
                </c:pt>
                <c:pt idx="126">
                  <c:v>3.14452471927457E-6</c:v>
                </c:pt>
                <c:pt idx="127">
                  <c:v>6.13090776200611E-6</c:v>
                </c:pt>
                <c:pt idx="128">
                  <c:v>6.53745838777761E-6</c:v>
                </c:pt>
                <c:pt idx="129">
                  <c:v>2.56079802087869E-6</c:v>
                </c:pt>
                <c:pt idx="130">
                  <c:v>3.09356631088291E-6</c:v>
                </c:pt>
                <c:pt idx="131">
                  <c:v>5.20861616642229E-6</c:v>
                </c:pt>
                <c:pt idx="132">
                  <c:v>2.70162960389503E-6</c:v>
                </c:pt>
                <c:pt idx="133">
                  <c:v>6.23651825245655E-6</c:v>
                </c:pt>
                <c:pt idx="134">
                  <c:v>6.20790448669922E-6</c:v>
                </c:pt>
                <c:pt idx="135">
                  <c:v>6.37549114527181E-6</c:v>
                </c:pt>
                <c:pt idx="136">
                  <c:v>3.39594790917859E-6</c:v>
                </c:pt>
                <c:pt idx="137">
                  <c:v>1.38236901065494E-6</c:v>
                </c:pt>
                <c:pt idx="138">
                  <c:v>6.5346378270544E-6</c:v>
                </c:pt>
                <c:pt idx="139">
                  <c:v>6.38851312579931E-6</c:v>
                </c:pt>
                <c:pt idx="140">
                  <c:v>2.59651159042273E-6</c:v>
                </c:pt>
                <c:pt idx="141">
                  <c:v>4.48776157600911E-6</c:v>
                </c:pt>
                <c:pt idx="142">
                  <c:v>5.4051400499214E-6</c:v>
                </c:pt>
                <c:pt idx="143">
                  <c:v>5.44249794028469E-6</c:v>
                </c:pt>
                <c:pt idx="144">
                  <c:v>2.62558667419839E-6</c:v>
                </c:pt>
                <c:pt idx="145">
                  <c:v>2.87142062534738E-6</c:v>
                </c:pt>
                <c:pt idx="146">
                  <c:v>5.09117867095467E-6</c:v>
                </c:pt>
                <c:pt idx="147">
                  <c:v>2.88315310510302E-6</c:v>
                </c:pt>
                <c:pt idx="148">
                  <c:v>5.3063838446204E-6</c:v>
                </c:pt>
                <c:pt idx="149">
                  <c:v>4.21229601621114E-7</c:v>
                </c:pt>
                <c:pt idx="150">
                  <c:v>5.793322142955E-6</c:v>
                </c:pt>
                <c:pt idx="151">
                  <c:v>5.67845079893122E-7</c:v>
                </c:pt>
                <c:pt idx="152">
                  <c:v>5.8817243050529E-6</c:v>
                </c:pt>
                <c:pt idx="153">
                  <c:v>2.2519338640412E-6</c:v>
                </c:pt>
                <c:pt idx="154">
                  <c:v>5.96139246225083E-6</c:v>
                </c:pt>
                <c:pt idx="155">
                  <c:v>4.14086054477996E-6</c:v>
                </c:pt>
                <c:pt idx="156">
                  <c:v>2.87226147249876E-6</c:v>
                </c:pt>
                <c:pt idx="157">
                  <c:v>6.45877563306842E-6</c:v>
                </c:pt>
                <c:pt idx="158">
                  <c:v>6.49468660891679E-6</c:v>
                </c:pt>
                <c:pt idx="159">
                  <c:v>6.32146045734753E-6</c:v>
                </c:pt>
                <c:pt idx="160">
                  <c:v>6.52492905940711E-6</c:v>
                </c:pt>
                <c:pt idx="161">
                  <c:v>5.71545748544878E-6</c:v>
                </c:pt>
                <c:pt idx="162">
                  <c:v>8.25572523335354E-7</c:v>
                </c:pt>
                <c:pt idx="163">
                  <c:v>2.58426231671036E-6</c:v>
                </c:pt>
                <c:pt idx="164">
                  <c:v>6.1273448932939E-6</c:v>
                </c:pt>
                <c:pt idx="165">
                  <c:v>6.25149269844368E-6</c:v>
                </c:pt>
                <c:pt idx="166">
                  <c:v>8.47994653710164E-7</c:v>
                </c:pt>
                <c:pt idx="167">
                  <c:v>9.72961759492968E-7</c:v>
                </c:pt>
                <c:pt idx="168">
                  <c:v>3.03251440096196E-6</c:v>
                </c:pt>
                <c:pt idx="169">
                  <c:v>5.60433238636766E-6</c:v>
                </c:pt>
                <c:pt idx="170">
                  <c:v>1.08655624556477E-6</c:v>
                </c:pt>
                <c:pt idx="171">
                  <c:v>5.90383996508054E-6</c:v>
                </c:pt>
                <c:pt idx="172">
                  <c:v>4.96689249352045E-6</c:v>
                </c:pt>
                <c:pt idx="173">
                  <c:v>5.42250843969463E-6</c:v>
                </c:pt>
                <c:pt idx="174">
                  <c:v>6.50957457114245E-6</c:v>
                </c:pt>
                <c:pt idx="175">
                  <c:v>5.27020311588555E-6</c:v>
                </c:pt>
                <c:pt idx="176">
                  <c:v>2.93905153235068E-6</c:v>
                </c:pt>
                <c:pt idx="177">
                  <c:v>2.425577736024E-7</c:v>
                </c:pt>
                <c:pt idx="178">
                  <c:v>6.53859202562862E-6</c:v>
                </c:pt>
                <c:pt idx="179">
                  <c:v>3.68308741788527E-6</c:v>
                </c:pt>
                <c:pt idx="180">
                  <c:v>3.7289967562859E-6</c:v>
                </c:pt>
                <c:pt idx="181">
                  <c:v>5.32119925403683E-6</c:v>
                </c:pt>
                <c:pt idx="182">
                  <c:v>6.42445127866811E-6</c:v>
                </c:pt>
                <c:pt idx="183">
                  <c:v>5.20064968167206E-6</c:v>
                </c:pt>
                <c:pt idx="184">
                  <c:v>5.8330018080803E-6</c:v>
                </c:pt>
                <c:pt idx="185">
                  <c:v>6.45869986503225E-6</c:v>
                </c:pt>
                <c:pt idx="186">
                  <c:v>6.53103548920537E-6</c:v>
                </c:pt>
                <c:pt idx="187">
                  <c:v>4.56081778088367E-6</c:v>
                </c:pt>
                <c:pt idx="188">
                  <c:v>3.36705545687119E-6</c:v>
                </c:pt>
                <c:pt idx="189">
                  <c:v>2.87449399336922E-6</c:v>
                </c:pt>
                <c:pt idx="190">
                  <c:v>4.87759534783415E-6</c:v>
                </c:pt>
                <c:pt idx="191">
                  <c:v>3.23235671931433E-6</c:v>
                </c:pt>
                <c:pt idx="192">
                  <c:v>1.31637566479936E-6</c:v>
                </c:pt>
                <c:pt idx="193">
                  <c:v>6.53747259000225E-6</c:v>
                </c:pt>
                <c:pt idx="194">
                  <c:v>6.50851236916758E-6</c:v>
                </c:pt>
                <c:pt idx="195">
                  <c:v>6.52159669104125E-6</c:v>
                </c:pt>
                <c:pt idx="196">
                  <c:v>1.03285836353058E-6</c:v>
                </c:pt>
                <c:pt idx="197">
                  <c:v>6.28475260571269E-6</c:v>
                </c:pt>
                <c:pt idx="198">
                  <c:v>1.96609185325441E-6</c:v>
                </c:pt>
                <c:pt idx="199">
                  <c:v>2.23510458720721E-6</c:v>
                </c:pt>
                <c:pt idx="200">
                  <c:v>5.03980519636288E-6</c:v>
                </c:pt>
                <c:pt idx="201">
                  <c:v>6.09515095083255E-6</c:v>
                </c:pt>
                <c:pt idx="202">
                  <c:v>4.88386032567849E-6</c:v>
                </c:pt>
                <c:pt idx="203">
                  <c:v>6.11824422072324E-6</c:v>
                </c:pt>
                <c:pt idx="204">
                  <c:v>3.49877495202336E-6</c:v>
                </c:pt>
                <c:pt idx="205">
                  <c:v>5.64799062060473E-6</c:v>
                </c:pt>
                <c:pt idx="206">
                  <c:v>6.30899753305784E-6</c:v>
                </c:pt>
                <c:pt idx="207">
                  <c:v>3.89452630364562E-6</c:v>
                </c:pt>
                <c:pt idx="208">
                  <c:v>6.53455242522525E-6</c:v>
                </c:pt>
                <c:pt idx="209">
                  <c:v>4.61651140723086E-6</c:v>
                </c:pt>
                <c:pt idx="210">
                  <c:v>6.48503261513908E-6</c:v>
                </c:pt>
                <c:pt idx="211">
                  <c:v>2.87137049621126E-6</c:v>
                </c:pt>
                <c:pt idx="212">
                  <c:v>1.30146519008251E-7</c:v>
                </c:pt>
                <c:pt idx="213">
                  <c:v>6.33533178977852E-6</c:v>
                </c:pt>
                <c:pt idx="214">
                  <c:v>6.17347162235504E-6</c:v>
                </c:pt>
                <c:pt idx="215">
                  <c:v>5.69090844828262E-6</c:v>
                </c:pt>
                <c:pt idx="216">
                  <c:v>4.62836708947912E-6</c:v>
                </c:pt>
                <c:pt idx="217">
                  <c:v>2.61121061017692E-6</c:v>
                </c:pt>
                <c:pt idx="218">
                  <c:v>4.67084518269264E-6</c:v>
                </c:pt>
                <c:pt idx="219">
                  <c:v>1.22961680979269E-6</c:v>
                </c:pt>
                <c:pt idx="220">
                  <c:v>6.53918229043161E-6</c:v>
                </c:pt>
                <c:pt idx="221">
                  <c:v>5.28700972243565E-6</c:v>
                </c:pt>
                <c:pt idx="222">
                  <c:v>6.0947727918394E-6</c:v>
                </c:pt>
                <c:pt idx="223">
                  <c:v>1.80794765834159E-6</c:v>
                </c:pt>
                <c:pt idx="224">
                  <c:v>5.87133647529222E-6</c:v>
                </c:pt>
                <c:pt idx="225">
                  <c:v>1.87253481678367E-6</c:v>
                </c:pt>
                <c:pt idx="226">
                  <c:v>6.49155205799853E-6</c:v>
                </c:pt>
                <c:pt idx="227">
                  <c:v>4.65767134381163E-6</c:v>
                </c:pt>
                <c:pt idx="228">
                  <c:v>5.28588215746365E-6</c:v>
                </c:pt>
                <c:pt idx="229">
                  <c:v>6.50934383839023E-6</c:v>
                </c:pt>
                <c:pt idx="230">
                  <c:v>4.9350142586544E-6</c:v>
                </c:pt>
                <c:pt idx="231">
                  <c:v>3.36903678569392E-6</c:v>
                </c:pt>
                <c:pt idx="232">
                  <c:v>4.33058195272321E-6</c:v>
                </c:pt>
                <c:pt idx="233">
                  <c:v>4.09800003482557E-6</c:v>
                </c:pt>
                <c:pt idx="234">
                  <c:v>5.55643909227139E-6</c:v>
                </c:pt>
                <c:pt idx="235">
                  <c:v>5.23210671841975E-6</c:v>
                </c:pt>
                <c:pt idx="236">
                  <c:v>1.98054565976908E-6</c:v>
                </c:pt>
                <c:pt idx="237">
                  <c:v>5.81904739939982E-6</c:v>
                </c:pt>
                <c:pt idx="238">
                  <c:v>3.08912574394631E-6</c:v>
                </c:pt>
                <c:pt idx="239">
                  <c:v>2.50405278308254E-6</c:v>
                </c:pt>
                <c:pt idx="240">
                  <c:v>5.37665926264772E-6</c:v>
                </c:pt>
                <c:pt idx="241">
                  <c:v>1.21204643349605E-6</c:v>
                </c:pt>
                <c:pt idx="242">
                  <c:v>2.21977684186674E-6</c:v>
                </c:pt>
                <c:pt idx="243">
                  <c:v>7.73133955926883E-7</c:v>
                </c:pt>
                <c:pt idx="244">
                  <c:v>6.5389970385201E-6</c:v>
                </c:pt>
                <c:pt idx="245">
                  <c:v>4.85223115335488E-6</c:v>
                </c:pt>
                <c:pt idx="246">
                  <c:v>3.56666705332858E-6</c:v>
                </c:pt>
                <c:pt idx="247">
                  <c:v>5.86375350545797E-6</c:v>
                </c:pt>
                <c:pt idx="248">
                  <c:v>6.5297058024099E-6</c:v>
                </c:pt>
                <c:pt idx="249">
                  <c:v>5.72694280541084E-6</c:v>
                </c:pt>
                <c:pt idx="250">
                  <c:v>6.53907838838163E-6</c:v>
                </c:pt>
                <c:pt idx="251">
                  <c:v>6.91160427239058E-7</c:v>
                </c:pt>
                <c:pt idx="252">
                  <c:v>5.39321847921729E-6</c:v>
                </c:pt>
                <c:pt idx="253">
                  <c:v>2.86609976479997E-6</c:v>
                </c:pt>
                <c:pt idx="254">
                  <c:v>5.07845902959852E-6</c:v>
                </c:pt>
                <c:pt idx="255">
                  <c:v>6.47757799347935E-6</c:v>
                </c:pt>
                <c:pt idx="256">
                  <c:v>4.7696363774092E-6</c:v>
                </c:pt>
                <c:pt idx="257">
                  <c:v>3.91640626038655E-6</c:v>
                </c:pt>
                <c:pt idx="258">
                  <c:v>4.30148600661242E-6</c:v>
                </c:pt>
                <c:pt idx="259">
                  <c:v>5.36149593779277E-6</c:v>
                </c:pt>
                <c:pt idx="260">
                  <c:v>5.51841743348747E-6</c:v>
                </c:pt>
                <c:pt idx="261">
                  <c:v>5.6850881902733E-6</c:v>
                </c:pt>
                <c:pt idx="262">
                  <c:v>5.42300851108583E-6</c:v>
                </c:pt>
                <c:pt idx="263">
                  <c:v>6.49217534658482E-6</c:v>
                </c:pt>
                <c:pt idx="264">
                  <c:v>6.36704953762106E-6</c:v>
                </c:pt>
                <c:pt idx="265">
                  <c:v>3.41607087693732E-6</c:v>
                </c:pt>
                <c:pt idx="266">
                  <c:v>6.13030213594845E-6</c:v>
                </c:pt>
                <c:pt idx="267">
                  <c:v>5.394888944408E-6</c:v>
                </c:pt>
                <c:pt idx="268">
                  <c:v>6.48992652724305E-6</c:v>
                </c:pt>
                <c:pt idx="269">
                  <c:v>6.16841820665396E-6</c:v>
                </c:pt>
                <c:pt idx="270">
                  <c:v>6.31182886888925E-6</c:v>
                </c:pt>
                <c:pt idx="271">
                  <c:v>6.38305618359147E-6</c:v>
                </c:pt>
                <c:pt idx="272">
                  <c:v>4.51383865098884E-6</c:v>
                </c:pt>
                <c:pt idx="273">
                  <c:v>5.02078096343003E-6</c:v>
                </c:pt>
                <c:pt idx="274">
                  <c:v>5.33005968527152E-6</c:v>
                </c:pt>
                <c:pt idx="275">
                  <c:v>5.07127709572387E-6</c:v>
                </c:pt>
                <c:pt idx="276">
                  <c:v>6.51084517028715E-6</c:v>
                </c:pt>
                <c:pt idx="277">
                  <c:v>3.37790120846111E-6</c:v>
                </c:pt>
                <c:pt idx="278">
                  <c:v>3.28246105901174E-6</c:v>
                </c:pt>
                <c:pt idx="279">
                  <c:v>5.89207429377654E-6</c:v>
                </c:pt>
                <c:pt idx="280">
                  <c:v>4.68051498173604E-6</c:v>
                </c:pt>
                <c:pt idx="281">
                  <c:v>6.13182955405921E-6</c:v>
                </c:pt>
                <c:pt idx="282">
                  <c:v>6.44801735602524E-6</c:v>
                </c:pt>
                <c:pt idx="283">
                  <c:v>1.61912699825094E-6</c:v>
                </c:pt>
                <c:pt idx="284">
                  <c:v>4.32234664682434E-6</c:v>
                </c:pt>
                <c:pt idx="285">
                  <c:v>3.4503415425178E-6</c:v>
                </c:pt>
                <c:pt idx="286">
                  <c:v>6.52148731279225E-6</c:v>
                </c:pt>
                <c:pt idx="287">
                  <c:v>5.8576270441908E-6</c:v>
                </c:pt>
                <c:pt idx="288">
                  <c:v>3.64243345096956E-6</c:v>
                </c:pt>
                <c:pt idx="289">
                  <c:v>6.01567710994607E-6</c:v>
                </c:pt>
                <c:pt idx="290">
                  <c:v>5.13259866842218E-6</c:v>
                </c:pt>
                <c:pt idx="291">
                  <c:v>3.90777303966183E-6</c:v>
                </c:pt>
                <c:pt idx="292">
                  <c:v>5.69336195106388E-6</c:v>
                </c:pt>
                <c:pt idx="293">
                  <c:v>6.50944555870196E-6</c:v>
                </c:pt>
                <c:pt idx="294">
                  <c:v>4.46713860108246E-6</c:v>
                </c:pt>
                <c:pt idx="295">
                  <c:v>5.67155872896187E-6</c:v>
                </c:pt>
                <c:pt idx="296">
                  <c:v>3.29634157693878E-6</c:v>
                </c:pt>
                <c:pt idx="297">
                  <c:v>1.88097571012572E-6</c:v>
                </c:pt>
                <c:pt idx="298">
                  <c:v>6.48910772430702E-6</c:v>
                </c:pt>
                <c:pt idx="299">
                  <c:v>6.23634465000937E-6</c:v>
                </c:pt>
                <c:pt idx="300">
                  <c:v>4.607990732581E-6</c:v>
                </c:pt>
                <c:pt idx="301">
                  <c:v>6.13934645295838E-6</c:v>
                </c:pt>
                <c:pt idx="302">
                  <c:v>6.41471478016275E-6</c:v>
                </c:pt>
                <c:pt idx="303">
                  <c:v>3.20579373171876E-6</c:v>
                </c:pt>
                <c:pt idx="304">
                  <c:v>3.02845768557435E-6</c:v>
                </c:pt>
                <c:pt idx="305">
                  <c:v>3.1320248722251E-6</c:v>
                </c:pt>
                <c:pt idx="306">
                  <c:v>6.5133775076396E-6</c:v>
                </c:pt>
                <c:pt idx="307">
                  <c:v>2.8234896595387E-6</c:v>
                </c:pt>
                <c:pt idx="308">
                  <c:v>2.76283887473161E-6</c:v>
                </c:pt>
                <c:pt idx="309">
                  <c:v>4.55009639398898E-6</c:v>
                </c:pt>
                <c:pt idx="310">
                  <c:v>6.46459380772023E-6</c:v>
                </c:pt>
                <c:pt idx="311">
                  <c:v>6.45583023038085E-6</c:v>
                </c:pt>
                <c:pt idx="312">
                  <c:v>1.70224927873165E-6</c:v>
                </c:pt>
                <c:pt idx="313">
                  <c:v>5.49711992733053E-6</c:v>
                </c:pt>
                <c:pt idx="314">
                  <c:v>5.05109859410011E-6</c:v>
                </c:pt>
                <c:pt idx="315">
                  <c:v>4.92956529636189E-6</c:v>
                </c:pt>
                <c:pt idx="316">
                  <c:v>6.39784903424724E-6</c:v>
                </c:pt>
                <c:pt idx="317">
                  <c:v>6.26676782166953E-6</c:v>
                </c:pt>
                <c:pt idx="318">
                  <c:v>4.01669732501562E-6</c:v>
                </c:pt>
                <c:pt idx="319">
                  <c:v>3.33038510380139E-6</c:v>
                </c:pt>
                <c:pt idx="320">
                  <c:v>5.69371510361992E-6</c:v>
                </c:pt>
                <c:pt idx="321">
                  <c:v>5.52180039764597E-6</c:v>
                </c:pt>
                <c:pt idx="322">
                  <c:v>4.5061283415895E-6</c:v>
                </c:pt>
                <c:pt idx="323">
                  <c:v>5.76483851000142E-6</c:v>
                </c:pt>
                <c:pt idx="324">
                  <c:v>3.56682966703031E-6</c:v>
                </c:pt>
                <c:pt idx="325">
                  <c:v>6.46822265629027E-6</c:v>
                </c:pt>
                <c:pt idx="326">
                  <c:v>1.61060774766597E-6</c:v>
                </c:pt>
                <c:pt idx="327">
                  <c:v>4.76244790477931E-6</c:v>
                </c:pt>
                <c:pt idx="328">
                  <c:v>2.94556643423074E-6</c:v>
                </c:pt>
                <c:pt idx="329">
                  <c:v>4.61989784471373E-6</c:v>
                </c:pt>
                <c:pt idx="330">
                  <c:v>4.2152921686563E-6</c:v>
                </c:pt>
                <c:pt idx="331">
                  <c:v>1.59448720755485E-6</c:v>
                </c:pt>
                <c:pt idx="332">
                  <c:v>2.4367897086814E-6</c:v>
                </c:pt>
                <c:pt idx="333">
                  <c:v>3.72214715309652E-6</c:v>
                </c:pt>
                <c:pt idx="334">
                  <c:v>6.240930110187E-6</c:v>
                </c:pt>
                <c:pt idx="335">
                  <c:v>6.37113239109718E-6</c:v>
                </c:pt>
                <c:pt idx="336">
                  <c:v>4.93808891972442E-6</c:v>
                </c:pt>
                <c:pt idx="337">
                  <c:v>2.87877889271521E-6</c:v>
                </c:pt>
                <c:pt idx="338">
                  <c:v>6.52251808355233E-6</c:v>
                </c:pt>
                <c:pt idx="339">
                  <c:v>7.86307318750861E-7</c:v>
                </c:pt>
                <c:pt idx="340">
                  <c:v>6.53681468606465E-6</c:v>
                </c:pt>
                <c:pt idx="341">
                  <c:v>4.46885417205815E-6</c:v>
                </c:pt>
                <c:pt idx="342">
                  <c:v>3.81823659247301E-6</c:v>
                </c:pt>
                <c:pt idx="343">
                  <c:v>2.15827691776936E-6</c:v>
                </c:pt>
                <c:pt idx="344">
                  <c:v>3.14344143895179E-6</c:v>
                </c:pt>
                <c:pt idx="345">
                  <c:v>3.30108076763087E-6</c:v>
                </c:pt>
                <c:pt idx="346">
                  <c:v>5.77575734121694E-6</c:v>
                </c:pt>
                <c:pt idx="347">
                  <c:v>4.12408059893844E-6</c:v>
                </c:pt>
                <c:pt idx="348">
                  <c:v>4.96174601407202E-6</c:v>
                </c:pt>
                <c:pt idx="349">
                  <c:v>5.79494474129529E-6</c:v>
                </c:pt>
                <c:pt idx="350">
                  <c:v>6.46723862310573E-6</c:v>
                </c:pt>
                <c:pt idx="351">
                  <c:v>1.18444135943308E-6</c:v>
                </c:pt>
                <c:pt idx="352">
                  <c:v>4.23073047075607E-6</c:v>
                </c:pt>
                <c:pt idx="353">
                  <c:v>6.53654307101626E-6</c:v>
                </c:pt>
                <c:pt idx="354">
                  <c:v>6.14260015571967E-6</c:v>
                </c:pt>
                <c:pt idx="355">
                  <c:v>5.62959732309698E-6</c:v>
                </c:pt>
                <c:pt idx="356">
                  <c:v>4.73603158086332E-6</c:v>
                </c:pt>
                <c:pt idx="357">
                  <c:v>3.47987031589479E-6</c:v>
                </c:pt>
                <c:pt idx="358">
                  <c:v>3.29424932359225E-6</c:v>
                </c:pt>
                <c:pt idx="359">
                  <c:v>9.24498260161212E-7</c:v>
                </c:pt>
                <c:pt idx="360">
                  <c:v>5.466372437469E-6</c:v>
                </c:pt>
                <c:pt idx="361">
                  <c:v>6.50443963633457E-6</c:v>
                </c:pt>
                <c:pt idx="362">
                  <c:v>1.45459445016756E-6</c:v>
                </c:pt>
                <c:pt idx="363">
                  <c:v>6.10095093995453E-6</c:v>
                </c:pt>
                <c:pt idx="364">
                  <c:v>3.89258363841768E-6</c:v>
                </c:pt>
                <c:pt idx="365">
                  <c:v>5.21025490854641E-6</c:v>
                </c:pt>
                <c:pt idx="366">
                  <c:v>6.12307268908572E-6</c:v>
                </c:pt>
                <c:pt idx="367">
                  <c:v>6.37320841036872E-6</c:v>
                </c:pt>
                <c:pt idx="368">
                  <c:v>3.38972547021994E-6</c:v>
                </c:pt>
                <c:pt idx="369">
                  <c:v>6.51217569988936E-6</c:v>
                </c:pt>
                <c:pt idx="370">
                  <c:v>3.0256671382003E-6</c:v>
                </c:pt>
                <c:pt idx="371">
                  <c:v>6.02345399454606E-6</c:v>
                </c:pt>
                <c:pt idx="372">
                  <c:v>1.94160369297939E-6</c:v>
                </c:pt>
                <c:pt idx="373">
                  <c:v>4.20106233838755E-6</c:v>
                </c:pt>
                <c:pt idx="374">
                  <c:v>5.61474575313744E-6</c:v>
                </c:pt>
                <c:pt idx="375">
                  <c:v>4.69221030091246E-6</c:v>
                </c:pt>
                <c:pt idx="376">
                  <c:v>5.64305864158916E-6</c:v>
                </c:pt>
                <c:pt idx="377">
                  <c:v>5.34663280194464E-6</c:v>
                </c:pt>
                <c:pt idx="378">
                  <c:v>5.94949374754462E-7</c:v>
                </c:pt>
                <c:pt idx="379">
                  <c:v>1.84519659404064E-6</c:v>
                </c:pt>
                <c:pt idx="380">
                  <c:v>2.43568593148217E-6</c:v>
                </c:pt>
                <c:pt idx="381">
                  <c:v>6.19955750447541E-7</c:v>
                </c:pt>
                <c:pt idx="382">
                  <c:v>6.36437942143344E-6</c:v>
                </c:pt>
                <c:pt idx="383">
                  <c:v>6.4279487388981E-6</c:v>
                </c:pt>
                <c:pt idx="384">
                  <c:v>3.1841499003286E-6</c:v>
                </c:pt>
                <c:pt idx="385">
                  <c:v>6.16441301277496E-6</c:v>
                </c:pt>
                <c:pt idx="386">
                  <c:v>6.50911349328675E-6</c:v>
                </c:pt>
                <c:pt idx="387">
                  <c:v>2.91560652069838E-6</c:v>
                </c:pt>
                <c:pt idx="388">
                  <c:v>3.03406533721847E-6</c:v>
                </c:pt>
                <c:pt idx="389">
                  <c:v>6.19416591126319E-6</c:v>
                </c:pt>
                <c:pt idx="390">
                  <c:v>2.40723269910389E-6</c:v>
                </c:pt>
                <c:pt idx="391">
                  <c:v>5.9761970308073E-6</c:v>
                </c:pt>
                <c:pt idx="392">
                  <c:v>2.16421090996356E-6</c:v>
                </c:pt>
                <c:pt idx="393">
                  <c:v>5.32377045935364E-6</c:v>
                </c:pt>
                <c:pt idx="394">
                  <c:v>2.56375923763666E-6</c:v>
                </c:pt>
                <c:pt idx="395">
                  <c:v>5.6879548710828E-6</c:v>
                </c:pt>
                <c:pt idx="396">
                  <c:v>5.77971197493386E-6</c:v>
                </c:pt>
                <c:pt idx="397">
                  <c:v>6.26322987809977E-6</c:v>
                </c:pt>
                <c:pt idx="398">
                  <c:v>6.48322846302784E-6</c:v>
                </c:pt>
                <c:pt idx="399">
                  <c:v>5.46587701372434E-6</c:v>
                </c:pt>
                <c:pt idx="400">
                  <c:v>6.14193160982399E-6</c:v>
                </c:pt>
                <c:pt idx="401">
                  <c:v>6.19599649982841E-6</c:v>
                </c:pt>
                <c:pt idx="402">
                  <c:v>3.19075599967146E-6</c:v>
                </c:pt>
                <c:pt idx="403">
                  <c:v>1.60438267676991E-6</c:v>
                </c:pt>
                <c:pt idx="404">
                  <c:v>6.34384389168418E-6</c:v>
                </c:pt>
                <c:pt idx="405">
                  <c:v>6.43924285272179E-6</c:v>
                </c:pt>
                <c:pt idx="406">
                  <c:v>4.88314617632707E-6</c:v>
                </c:pt>
                <c:pt idx="407">
                  <c:v>5.00187251038723E-6</c:v>
                </c:pt>
                <c:pt idx="408">
                  <c:v>6.51755046678873E-6</c:v>
                </c:pt>
                <c:pt idx="409">
                  <c:v>6.5158810412642E-6</c:v>
                </c:pt>
                <c:pt idx="410">
                  <c:v>2.31139888859976E-6</c:v>
                </c:pt>
                <c:pt idx="411">
                  <c:v>6.39900899013634E-6</c:v>
                </c:pt>
                <c:pt idx="412">
                  <c:v>1.56262106918088E-6</c:v>
                </c:pt>
                <c:pt idx="413">
                  <c:v>5.86401153368217E-6</c:v>
                </c:pt>
                <c:pt idx="414">
                  <c:v>6.49496735151894E-6</c:v>
                </c:pt>
                <c:pt idx="415">
                  <c:v>4.22704228016791E-6</c:v>
                </c:pt>
                <c:pt idx="416">
                  <c:v>3.72382437067558E-6</c:v>
                </c:pt>
                <c:pt idx="417">
                  <c:v>3.75065964343404E-6</c:v>
                </c:pt>
                <c:pt idx="418">
                  <c:v>6.1083059911421E-6</c:v>
                </c:pt>
                <c:pt idx="419">
                  <c:v>6.51703524184175E-6</c:v>
                </c:pt>
                <c:pt idx="420">
                  <c:v>6.0725121193114E-6</c:v>
                </c:pt>
                <c:pt idx="421">
                  <c:v>6.53902192933933E-6</c:v>
                </c:pt>
                <c:pt idx="422">
                  <c:v>4.96568718735928E-6</c:v>
                </c:pt>
                <c:pt idx="423">
                  <c:v>6.0574692574179E-6</c:v>
                </c:pt>
                <c:pt idx="424">
                  <c:v>3.02272431736953E-7</c:v>
                </c:pt>
                <c:pt idx="425">
                  <c:v>2.74869618361309E-7</c:v>
                </c:pt>
                <c:pt idx="426">
                  <c:v>6.28288295803126E-6</c:v>
                </c:pt>
                <c:pt idx="427">
                  <c:v>5.29008331977914E-6</c:v>
                </c:pt>
                <c:pt idx="428">
                  <c:v>3.69088116553574E-6</c:v>
                </c:pt>
                <c:pt idx="429">
                  <c:v>6.50912048925106E-7</c:v>
                </c:pt>
                <c:pt idx="430">
                  <c:v>6.0278391467145E-6</c:v>
                </c:pt>
                <c:pt idx="431">
                  <c:v>4.88921701567994E-6</c:v>
                </c:pt>
                <c:pt idx="432">
                  <c:v>5.15112914785319E-6</c:v>
                </c:pt>
                <c:pt idx="433">
                  <c:v>6.39016063797602E-6</c:v>
                </c:pt>
                <c:pt idx="434">
                  <c:v>2.7189438960781E-7</c:v>
                </c:pt>
                <c:pt idx="435">
                  <c:v>6.50780949152512E-6</c:v>
                </c:pt>
                <c:pt idx="436">
                  <c:v>5.87095417069705E-6</c:v>
                </c:pt>
                <c:pt idx="437">
                  <c:v>6.38745491394136E-6</c:v>
                </c:pt>
                <c:pt idx="438">
                  <c:v>3.62220018277091E-6</c:v>
                </c:pt>
                <c:pt idx="439">
                  <c:v>5.80882948811093E-6</c:v>
                </c:pt>
                <c:pt idx="440">
                  <c:v>5.36032411891793E-6</c:v>
                </c:pt>
                <c:pt idx="441">
                  <c:v>6.46532163485558E-6</c:v>
                </c:pt>
                <c:pt idx="442">
                  <c:v>1.12697284230188E-6</c:v>
                </c:pt>
                <c:pt idx="443">
                  <c:v>2.8855614839634E-6</c:v>
                </c:pt>
                <c:pt idx="444">
                  <c:v>4.77365172019011E-6</c:v>
                </c:pt>
                <c:pt idx="445">
                  <c:v>7.9766645814395E-7</c:v>
                </c:pt>
                <c:pt idx="446">
                  <c:v>9.66194201556002E-7</c:v>
                </c:pt>
                <c:pt idx="447">
                  <c:v>6.28342001425496E-6</c:v>
                </c:pt>
                <c:pt idx="448">
                  <c:v>6.53889383795549E-6</c:v>
                </c:pt>
                <c:pt idx="449">
                  <c:v>4.41139091770609E-6</c:v>
                </c:pt>
                <c:pt idx="450">
                  <c:v>2.73585714841975E-6</c:v>
                </c:pt>
                <c:pt idx="451">
                  <c:v>4.09340628180025E-6</c:v>
                </c:pt>
                <c:pt idx="452">
                  <c:v>5.44111324684433E-6</c:v>
                </c:pt>
                <c:pt idx="453">
                  <c:v>1.0192889491783E-6</c:v>
                </c:pt>
                <c:pt idx="454">
                  <c:v>2.72179796703198E-6</c:v>
                </c:pt>
                <c:pt idx="455">
                  <c:v>4.75982554239268E-6</c:v>
                </c:pt>
                <c:pt idx="456">
                  <c:v>3.82867275930043E-6</c:v>
                </c:pt>
                <c:pt idx="457">
                  <c:v>6.07485449154148E-7</c:v>
                </c:pt>
                <c:pt idx="458">
                  <c:v>6.3604534120523E-6</c:v>
                </c:pt>
                <c:pt idx="459">
                  <c:v>2.63558011207363E-6</c:v>
                </c:pt>
                <c:pt idx="460">
                  <c:v>5.01041476021082E-6</c:v>
                </c:pt>
                <c:pt idx="461">
                  <c:v>5.94897556479226E-6</c:v>
                </c:pt>
                <c:pt idx="462">
                  <c:v>5.62700876455258E-6</c:v>
                </c:pt>
                <c:pt idx="463">
                  <c:v>6.28336133626176E-6</c:v>
                </c:pt>
                <c:pt idx="464">
                  <c:v>3.39932309335622E-6</c:v>
                </c:pt>
                <c:pt idx="465">
                  <c:v>4.16936234349229E-6</c:v>
                </c:pt>
                <c:pt idx="466">
                  <c:v>6.52545578042539E-6</c:v>
                </c:pt>
                <c:pt idx="467">
                  <c:v>5.11640879272897E-6</c:v>
                </c:pt>
                <c:pt idx="468">
                  <c:v>5.97408011015768E-6</c:v>
                </c:pt>
                <c:pt idx="469">
                  <c:v>4.57356753844183E-6</c:v>
                </c:pt>
                <c:pt idx="470">
                  <c:v>3.24529898459103E-6</c:v>
                </c:pt>
                <c:pt idx="471">
                  <c:v>3.75871327045015E-6</c:v>
                </c:pt>
                <c:pt idx="472">
                  <c:v>5.57661298196341E-6</c:v>
                </c:pt>
                <c:pt idx="473">
                  <c:v>1.80869668563194E-6</c:v>
                </c:pt>
                <c:pt idx="474">
                  <c:v>5.56061610669568E-7</c:v>
                </c:pt>
                <c:pt idx="475">
                  <c:v>6.25480815697127E-6</c:v>
                </c:pt>
                <c:pt idx="476">
                  <c:v>6.51667777740081E-6</c:v>
                </c:pt>
                <c:pt idx="477">
                  <c:v>2.65743939277613E-6</c:v>
                </c:pt>
                <c:pt idx="478">
                  <c:v>6.06380814667899E-6</c:v>
                </c:pt>
                <c:pt idx="479">
                  <c:v>2.73275747630222E-6</c:v>
                </c:pt>
                <c:pt idx="480">
                  <c:v>6.45438603045919E-6</c:v>
                </c:pt>
                <c:pt idx="481">
                  <c:v>5.94418535922449E-6</c:v>
                </c:pt>
                <c:pt idx="482">
                  <c:v>6.51039805054242E-6</c:v>
                </c:pt>
                <c:pt idx="483">
                  <c:v>6.42565247580009E-6</c:v>
                </c:pt>
                <c:pt idx="484">
                  <c:v>1.95276384037828E-6</c:v>
                </c:pt>
                <c:pt idx="485">
                  <c:v>6.02302456447151E-6</c:v>
                </c:pt>
                <c:pt idx="486">
                  <c:v>4.43155413505193E-6</c:v>
                </c:pt>
                <c:pt idx="487">
                  <c:v>4.27397191183655E-6</c:v>
                </c:pt>
                <c:pt idx="488">
                  <c:v>6.5153702121729E-6</c:v>
                </c:pt>
                <c:pt idx="489">
                  <c:v>4.29097115908024E-6</c:v>
                </c:pt>
                <c:pt idx="490">
                  <c:v>6.537388563289E-6</c:v>
                </c:pt>
                <c:pt idx="491">
                  <c:v>9.57370809367593E-7</c:v>
                </c:pt>
                <c:pt idx="492">
                  <c:v>4.12851623869377E-6</c:v>
                </c:pt>
                <c:pt idx="493">
                  <c:v>2.18077231759615E-6</c:v>
                </c:pt>
                <c:pt idx="494">
                  <c:v>6.49298918263017E-6</c:v>
                </c:pt>
                <c:pt idx="495">
                  <c:v>2.81329474868804E-6</c:v>
                </c:pt>
                <c:pt idx="496">
                  <c:v>6.43524446345728E-6</c:v>
                </c:pt>
                <c:pt idx="497">
                  <c:v>2.17235474028524E-6</c:v>
                </c:pt>
                <c:pt idx="498">
                  <c:v>2.39490607917463E-6</c:v>
                </c:pt>
                <c:pt idx="499">
                  <c:v>1.69525338929397E-6</c:v>
                </c:pt>
                <c:pt idx="500">
                  <c:v>5.49302731018221E-6</c:v>
                </c:pt>
                <c:pt idx="501">
                  <c:v>6.53309900065233E-6</c:v>
                </c:pt>
                <c:pt idx="502">
                  <c:v>6.53171416347919E-6</c:v>
                </c:pt>
                <c:pt idx="503">
                  <c:v>4.7226324156054E-6</c:v>
                </c:pt>
                <c:pt idx="504">
                  <c:v>6.42219335491563E-6</c:v>
                </c:pt>
                <c:pt idx="505">
                  <c:v>6.15296600650039E-6</c:v>
                </c:pt>
                <c:pt idx="506">
                  <c:v>3.82140780728377E-6</c:v>
                </c:pt>
                <c:pt idx="507">
                  <c:v>1.29733492133199E-6</c:v>
                </c:pt>
                <c:pt idx="508">
                  <c:v>5.63718596811129E-6</c:v>
                </c:pt>
                <c:pt idx="509">
                  <c:v>6.43786471790412E-6</c:v>
                </c:pt>
                <c:pt idx="510">
                  <c:v>6.41923003761882E-6</c:v>
                </c:pt>
                <c:pt idx="511">
                  <c:v>6.1652527775165E-6</c:v>
                </c:pt>
                <c:pt idx="512">
                  <c:v>5.82580046733473E-6</c:v>
                </c:pt>
                <c:pt idx="513">
                  <c:v>1.1128802119366E-7</c:v>
                </c:pt>
                <c:pt idx="514">
                  <c:v>6.21327142370799E-6</c:v>
                </c:pt>
                <c:pt idx="515">
                  <c:v>4.61899155033901E-6</c:v>
                </c:pt>
                <c:pt idx="516">
                  <c:v>5.67116872850641E-6</c:v>
                </c:pt>
                <c:pt idx="517">
                  <c:v>6.50610361727695E-6</c:v>
                </c:pt>
                <c:pt idx="518">
                  <c:v>6.09964624914206E-6</c:v>
                </c:pt>
                <c:pt idx="519">
                  <c:v>3.22145556043055E-6</c:v>
                </c:pt>
                <c:pt idx="520">
                  <c:v>5.09959486865651E-6</c:v>
                </c:pt>
                <c:pt idx="521">
                  <c:v>4.91567004495392E-6</c:v>
                </c:pt>
                <c:pt idx="522">
                  <c:v>6.11831130345844E-6</c:v>
                </c:pt>
                <c:pt idx="523">
                  <c:v>3.60977221201549E-6</c:v>
                </c:pt>
                <c:pt idx="524">
                  <c:v>3.27336758593853E-6</c:v>
                </c:pt>
                <c:pt idx="525">
                  <c:v>6.27918719478756E-6</c:v>
                </c:pt>
                <c:pt idx="526">
                  <c:v>6.32218908535128E-6</c:v>
                </c:pt>
                <c:pt idx="527">
                  <c:v>3.45315104290201E-6</c:v>
                </c:pt>
                <c:pt idx="528">
                  <c:v>5.00042044067817E-6</c:v>
                </c:pt>
                <c:pt idx="529">
                  <c:v>5.99096480382553E-6</c:v>
                </c:pt>
                <c:pt idx="530">
                  <c:v>6.53901069278491E-6</c:v>
                </c:pt>
                <c:pt idx="531">
                  <c:v>6.53291877999682E-6</c:v>
                </c:pt>
                <c:pt idx="532">
                  <c:v>1.62151507058751E-6</c:v>
                </c:pt>
                <c:pt idx="533">
                  <c:v>4.4171146701479E-6</c:v>
                </c:pt>
                <c:pt idx="534">
                  <c:v>6.50855794862789E-6</c:v>
                </c:pt>
                <c:pt idx="535">
                  <c:v>6.5312721347811E-6</c:v>
                </c:pt>
                <c:pt idx="536">
                  <c:v>3.32635940884141E-6</c:v>
                </c:pt>
                <c:pt idx="537">
                  <c:v>2.09416665843521E-6</c:v>
                </c:pt>
                <c:pt idx="538">
                  <c:v>5.79316700913769E-6</c:v>
                </c:pt>
                <c:pt idx="539">
                  <c:v>4.70499053548629E-6</c:v>
                </c:pt>
                <c:pt idx="540">
                  <c:v>3.21811503989769E-7</c:v>
                </c:pt>
                <c:pt idx="541">
                  <c:v>4.82334912714063E-6</c:v>
                </c:pt>
                <c:pt idx="542">
                  <c:v>2.12659664707171E-6</c:v>
                </c:pt>
                <c:pt idx="543">
                  <c:v>2.88113938428495E-6</c:v>
                </c:pt>
                <c:pt idx="544">
                  <c:v>5.91656731697621E-6</c:v>
                </c:pt>
                <c:pt idx="545">
                  <c:v>6.15055744801619E-6</c:v>
                </c:pt>
                <c:pt idx="546">
                  <c:v>3.27806370071779E-6</c:v>
                </c:pt>
                <c:pt idx="547">
                  <c:v>6.53640530350111E-6</c:v>
                </c:pt>
                <c:pt idx="548">
                  <c:v>4.39219267587982E-6</c:v>
                </c:pt>
                <c:pt idx="549">
                  <c:v>5.9128394248707E-6</c:v>
                </c:pt>
                <c:pt idx="550">
                  <c:v>4.7037676633242E-6</c:v>
                </c:pt>
                <c:pt idx="551">
                  <c:v>5.88333174047301E-6</c:v>
                </c:pt>
                <c:pt idx="552">
                  <c:v>5.52125969665685E-6</c:v>
                </c:pt>
                <c:pt idx="553">
                  <c:v>3.34253071513382E-6</c:v>
                </c:pt>
                <c:pt idx="554">
                  <c:v>5.19509890238349E-6</c:v>
                </c:pt>
                <c:pt idx="555">
                  <c:v>5.88900213112271E-6</c:v>
                </c:pt>
                <c:pt idx="556">
                  <c:v>5.37967201843754E-6</c:v>
                </c:pt>
                <c:pt idx="557">
                  <c:v>2.14211061139665E-6</c:v>
                </c:pt>
                <c:pt idx="558">
                  <c:v>6.29669397924918E-6</c:v>
                </c:pt>
                <c:pt idx="559">
                  <c:v>6.38519065542208E-6</c:v>
                </c:pt>
                <c:pt idx="560">
                  <c:v>4.5567906225539E-6</c:v>
                </c:pt>
                <c:pt idx="561">
                  <c:v>6.49900394393138E-6</c:v>
                </c:pt>
                <c:pt idx="562">
                  <c:v>1.86034096224069E-6</c:v>
                </c:pt>
                <c:pt idx="563">
                  <c:v>2.42209503471753E-6</c:v>
                </c:pt>
                <c:pt idx="564">
                  <c:v>6.42454324075698E-6</c:v>
                </c:pt>
                <c:pt idx="565">
                  <c:v>6.5262235576184E-6</c:v>
                </c:pt>
                <c:pt idx="566">
                  <c:v>6.42733853001099E-6</c:v>
                </c:pt>
                <c:pt idx="567">
                  <c:v>5.29436217540435E-6</c:v>
                </c:pt>
                <c:pt idx="568">
                  <c:v>6.08457506308296E-6</c:v>
                </c:pt>
                <c:pt idx="569">
                  <c:v>4.92044588997992E-6</c:v>
                </c:pt>
                <c:pt idx="570">
                  <c:v>6.22112803589681E-6</c:v>
                </c:pt>
                <c:pt idx="571">
                  <c:v>6.52853242625394E-6</c:v>
                </c:pt>
                <c:pt idx="572">
                  <c:v>6.5078881613814E-6</c:v>
                </c:pt>
                <c:pt idx="573">
                  <c:v>6.48699456574483E-6</c:v>
                </c:pt>
                <c:pt idx="574">
                  <c:v>4.34525602649327E-6</c:v>
                </c:pt>
                <c:pt idx="575">
                  <c:v>5.294474463051E-6</c:v>
                </c:pt>
                <c:pt idx="576">
                  <c:v>1.3089757273445E-7</c:v>
                </c:pt>
                <c:pt idx="577">
                  <c:v>3.48334212075757E-6</c:v>
                </c:pt>
                <c:pt idx="578">
                  <c:v>4.90504222648111E-6</c:v>
                </c:pt>
                <c:pt idx="579">
                  <c:v>1.02657551013185E-6</c:v>
                </c:pt>
                <c:pt idx="580">
                  <c:v>1.33019362105324E-6</c:v>
                </c:pt>
                <c:pt idx="581">
                  <c:v>2.47676234800679E-6</c:v>
                </c:pt>
                <c:pt idx="582">
                  <c:v>2.3928399286031E-6</c:v>
                </c:pt>
                <c:pt idx="583">
                  <c:v>6.06335784679374E-6</c:v>
                </c:pt>
                <c:pt idx="584">
                  <c:v>3.87268232593114E-6</c:v>
                </c:pt>
                <c:pt idx="585">
                  <c:v>4.18492935565501E-6</c:v>
                </c:pt>
                <c:pt idx="586">
                  <c:v>5.5377689867685E-6</c:v>
                </c:pt>
                <c:pt idx="587">
                  <c:v>5.19107532281753E-6</c:v>
                </c:pt>
                <c:pt idx="588">
                  <c:v>6.07714972453544E-6</c:v>
                </c:pt>
                <c:pt idx="589">
                  <c:v>5.67471282410367E-6</c:v>
                </c:pt>
                <c:pt idx="590">
                  <c:v>4.2781989633297E-7</c:v>
                </c:pt>
                <c:pt idx="591">
                  <c:v>4.43416141539819E-6</c:v>
                </c:pt>
                <c:pt idx="592">
                  <c:v>6.53005425209197E-6</c:v>
                </c:pt>
                <c:pt idx="593">
                  <c:v>3.09063579388274E-6</c:v>
                </c:pt>
                <c:pt idx="594">
                  <c:v>6.53922416363986E-6</c:v>
                </c:pt>
                <c:pt idx="595">
                  <c:v>5.54642366173178E-6</c:v>
                </c:pt>
                <c:pt idx="596">
                  <c:v>6.39749485319265E-6</c:v>
                </c:pt>
                <c:pt idx="597">
                  <c:v>5.04872491575052E-6</c:v>
                </c:pt>
                <c:pt idx="598">
                  <c:v>2.95820133044603E-7</c:v>
                </c:pt>
                <c:pt idx="599">
                  <c:v>1.4518297037133E-6</c:v>
                </c:pt>
                <c:pt idx="600">
                  <c:v>6.41998797664137E-6</c:v>
                </c:pt>
                <c:pt idx="601">
                  <c:v>4.70139900906905E-6</c:v>
                </c:pt>
                <c:pt idx="602">
                  <c:v>4.10553763762534E-6</c:v>
                </c:pt>
                <c:pt idx="603">
                  <c:v>6.52805270285402E-6</c:v>
                </c:pt>
                <c:pt idx="604">
                  <c:v>8.76387150386724E-7</c:v>
                </c:pt>
                <c:pt idx="605">
                  <c:v>5.99999520221768E-6</c:v>
                </c:pt>
                <c:pt idx="606">
                  <c:v>6.43993695830344E-6</c:v>
                </c:pt>
                <c:pt idx="607">
                  <c:v>6.12653454534606E-6</c:v>
                </c:pt>
                <c:pt idx="608">
                  <c:v>6.38687858058828E-6</c:v>
                </c:pt>
                <c:pt idx="609">
                  <c:v>6.47433752264853E-6</c:v>
                </c:pt>
                <c:pt idx="610">
                  <c:v>6.41752814794501E-6</c:v>
                </c:pt>
                <c:pt idx="611">
                  <c:v>6.35176339135807E-6</c:v>
                </c:pt>
                <c:pt idx="612">
                  <c:v>6.40923868953029E-6</c:v>
                </c:pt>
                <c:pt idx="613">
                  <c:v>4.0095564562866E-6</c:v>
                </c:pt>
                <c:pt idx="614">
                  <c:v>6.05177450695599E-6</c:v>
                </c:pt>
                <c:pt idx="615">
                  <c:v>6.49179874002108E-6</c:v>
                </c:pt>
                <c:pt idx="616">
                  <c:v>6.45736635819009E-6</c:v>
                </c:pt>
                <c:pt idx="617">
                  <c:v>4.50763464029995E-6</c:v>
                </c:pt>
                <c:pt idx="618">
                  <c:v>4.85872275935534E-6</c:v>
                </c:pt>
                <c:pt idx="619">
                  <c:v>4.54346613015398E-6</c:v>
                </c:pt>
                <c:pt idx="620">
                  <c:v>6.25316144749747E-6</c:v>
                </c:pt>
                <c:pt idx="621">
                  <c:v>6.33582111073652E-6</c:v>
                </c:pt>
                <c:pt idx="622">
                  <c:v>6.35577954184343E-6</c:v>
                </c:pt>
                <c:pt idx="623">
                  <c:v>4.96505105697625E-7</c:v>
                </c:pt>
                <c:pt idx="624">
                  <c:v>5.1543287657589E-6</c:v>
                </c:pt>
                <c:pt idx="625">
                  <c:v>7.2394195186769E-7</c:v>
                </c:pt>
                <c:pt idx="626">
                  <c:v>2.36951049647092E-6</c:v>
                </c:pt>
                <c:pt idx="627">
                  <c:v>6.5334587687727E-6</c:v>
                </c:pt>
                <c:pt idx="628">
                  <c:v>5.57516377207497E-6</c:v>
                </c:pt>
                <c:pt idx="629">
                  <c:v>3.83467025238053E-6</c:v>
                </c:pt>
                <c:pt idx="630">
                  <c:v>4.63988535436641E-6</c:v>
                </c:pt>
                <c:pt idx="631">
                  <c:v>6.05504188674694E-6</c:v>
                </c:pt>
                <c:pt idx="632">
                  <c:v>3.03822350217915E-6</c:v>
                </c:pt>
                <c:pt idx="633">
                  <c:v>4.39752599648262E-7</c:v>
                </c:pt>
                <c:pt idx="634">
                  <c:v>2.36725331691016E-6</c:v>
                </c:pt>
                <c:pt idx="635">
                  <c:v>3.71094629627887E-6</c:v>
                </c:pt>
                <c:pt idx="636">
                  <c:v>3.64135670446693E-6</c:v>
                </c:pt>
                <c:pt idx="637">
                  <c:v>5.93294553689008E-6</c:v>
                </c:pt>
                <c:pt idx="638">
                  <c:v>6.52984023851804E-6</c:v>
                </c:pt>
                <c:pt idx="639">
                  <c:v>3.28677664298431E-6</c:v>
                </c:pt>
                <c:pt idx="640">
                  <c:v>3.68664672796471E-6</c:v>
                </c:pt>
                <c:pt idx="641">
                  <c:v>6.22717489142029E-6</c:v>
                </c:pt>
                <c:pt idx="642">
                  <c:v>4.92545621406204E-6</c:v>
                </c:pt>
                <c:pt idx="643">
                  <c:v>4.23966006729724E-6</c:v>
                </c:pt>
                <c:pt idx="644">
                  <c:v>6.39686539715955E-6</c:v>
                </c:pt>
                <c:pt idx="645">
                  <c:v>5.44642821636853E-6</c:v>
                </c:pt>
                <c:pt idx="646">
                  <c:v>2.03736913447968E-6</c:v>
                </c:pt>
                <c:pt idx="647">
                  <c:v>6.51474241915985E-6</c:v>
                </c:pt>
                <c:pt idx="648">
                  <c:v>4.432168387028E-6</c:v>
                </c:pt>
                <c:pt idx="649">
                  <c:v>6.31965611465364E-6</c:v>
                </c:pt>
                <c:pt idx="650">
                  <c:v>6.37051808594926E-6</c:v>
                </c:pt>
                <c:pt idx="651">
                  <c:v>6.53907704013705E-6</c:v>
                </c:pt>
                <c:pt idx="652">
                  <c:v>6.44615999695644E-6</c:v>
                </c:pt>
                <c:pt idx="653">
                  <c:v>5.92418259469738E-6</c:v>
                </c:pt>
                <c:pt idx="654">
                  <c:v>6.43742157403967E-6</c:v>
                </c:pt>
                <c:pt idx="655">
                  <c:v>5.75336141081556E-6</c:v>
                </c:pt>
                <c:pt idx="656">
                  <c:v>6.4730817833919E-6</c:v>
                </c:pt>
                <c:pt idx="657">
                  <c:v>5.87438670457579E-7</c:v>
                </c:pt>
                <c:pt idx="658">
                  <c:v>4.6966519983093E-6</c:v>
                </c:pt>
                <c:pt idx="659">
                  <c:v>1.85418470899768E-6</c:v>
                </c:pt>
                <c:pt idx="660">
                  <c:v>5.35167772476175E-7</c:v>
                </c:pt>
                <c:pt idx="661">
                  <c:v>6.53843583189827E-6</c:v>
                </c:pt>
                <c:pt idx="662">
                  <c:v>4.02986638345573E-6</c:v>
                </c:pt>
                <c:pt idx="663">
                  <c:v>6.29424305614529E-6</c:v>
                </c:pt>
                <c:pt idx="664">
                  <c:v>2.14109352100127E-6</c:v>
                </c:pt>
                <c:pt idx="665">
                  <c:v>6.45198811243984E-6</c:v>
                </c:pt>
                <c:pt idx="666">
                  <c:v>2.82600409969557E-6</c:v>
                </c:pt>
                <c:pt idx="667">
                  <c:v>5.29052819527763E-6</c:v>
                </c:pt>
                <c:pt idx="668">
                  <c:v>5.89396242209203E-6</c:v>
                </c:pt>
                <c:pt idx="669">
                  <c:v>5.26341407782113E-6</c:v>
                </c:pt>
                <c:pt idx="670">
                  <c:v>6.26971486271104E-6</c:v>
                </c:pt>
                <c:pt idx="671">
                  <c:v>2.26874764999558E-6</c:v>
                </c:pt>
                <c:pt idx="672">
                  <c:v>4.68518125909919E-6</c:v>
                </c:pt>
                <c:pt idx="673">
                  <c:v>3.7622391375981E-6</c:v>
                </c:pt>
                <c:pt idx="674">
                  <c:v>6.78336214653769E-7</c:v>
                </c:pt>
                <c:pt idx="675">
                  <c:v>1.57756954615758E-6</c:v>
                </c:pt>
                <c:pt idx="676">
                  <c:v>4.71269401611368E-6</c:v>
                </c:pt>
                <c:pt idx="677">
                  <c:v>3.76508943133507E-6</c:v>
                </c:pt>
                <c:pt idx="678">
                  <c:v>5.78696078971908E-6</c:v>
                </c:pt>
                <c:pt idx="679">
                  <c:v>5.63745440556368E-6</c:v>
                </c:pt>
                <c:pt idx="680">
                  <c:v>6.15326937616578E-6</c:v>
                </c:pt>
                <c:pt idx="681">
                  <c:v>2.60346629046883E-6</c:v>
                </c:pt>
                <c:pt idx="682">
                  <c:v>6.50325675500948E-6</c:v>
                </c:pt>
                <c:pt idx="683">
                  <c:v>4.02644813465262E-6</c:v>
                </c:pt>
                <c:pt idx="684">
                  <c:v>2.43653242415001E-7</c:v>
                </c:pt>
                <c:pt idx="685">
                  <c:v>3.48955321888621E-6</c:v>
                </c:pt>
                <c:pt idx="686">
                  <c:v>6.48475344668114E-6</c:v>
                </c:pt>
                <c:pt idx="687">
                  <c:v>6.53099799788685E-6</c:v>
                </c:pt>
                <c:pt idx="688">
                  <c:v>1.024781231091E-6</c:v>
                </c:pt>
                <c:pt idx="689">
                  <c:v>1.35990985848608E-6</c:v>
                </c:pt>
                <c:pt idx="690">
                  <c:v>2.24576750634538E-6</c:v>
                </c:pt>
                <c:pt idx="691">
                  <c:v>4.97846589805501E-6</c:v>
                </c:pt>
                <c:pt idx="692">
                  <c:v>3.78542050292401E-6</c:v>
                </c:pt>
                <c:pt idx="693">
                  <c:v>3.40848497882673E-6</c:v>
                </c:pt>
                <c:pt idx="694">
                  <c:v>6.53505655862719E-6</c:v>
                </c:pt>
                <c:pt idx="695">
                  <c:v>3.99648340194977E-6</c:v>
                </c:pt>
                <c:pt idx="696">
                  <c:v>3.47948347815543E-6</c:v>
                </c:pt>
                <c:pt idx="697">
                  <c:v>6.12447100659667E-6</c:v>
                </c:pt>
                <c:pt idx="698">
                  <c:v>6.53616478452883E-6</c:v>
                </c:pt>
                <c:pt idx="699">
                  <c:v>1.29708037606765E-6</c:v>
                </c:pt>
                <c:pt idx="700">
                  <c:v>6.19372354922585E-6</c:v>
                </c:pt>
                <c:pt idx="701">
                  <c:v>6.38592136501905E-6</c:v>
                </c:pt>
                <c:pt idx="702">
                  <c:v>6.12164185732804E-6</c:v>
                </c:pt>
                <c:pt idx="703">
                  <c:v>4.68225284854172E-6</c:v>
                </c:pt>
                <c:pt idx="704">
                  <c:v>4.20913282604057E-6</c:v>
                </c:pt>
                <c:pt idx="705">
                  <c:v>6.33074424342691E-6</c:v>
                </c:pt>
                <c:pt idx="706">
                  <c:v>1.96975233380994E-6</c:v>
                </c:pt>
                <c:pt idx="707">
                  <c:v>6.45489138472539E-6</c:v>
                </c:pt>
                <c:pt idx="708">
                  <c:v>3.59839617638177E-6</c:v>
                </c:pt>
                <c:pt idx="709">
                  <c:v>4.84215781344912E-6</c:v>
                </c:pt>
                <c:pt idx="710">
                  <c:v>2.83330756717269E-7</c:v>
                </c:pt>
                <c:pt idx="711">
                  <c:v>3.85025787394372E-6</c:v>
                </c:pt>
                <c:pt idx="712">
                  <c:v>2.1697473263954E-6</c:v>
                </c:pt>
                <c:pt idx="713">
                  <c:v>2.29877790776834E-6</c:v>
                </c:pt>
                <c:pt idx="714">
                  <c:v>3.05849900564338E-6</c:v>
                </c:pt>
                <c:pt idx="715">
                  <c:v>5.02656355932264E-6</c:v>
                </c:pt>
                <c:pt idx="716">
                  <c:v>6.43691757496758E-6</c:v>
                </c:pt>
                <c:pt idx="717">
                  <c:v>9.3308695684654E-7</c:v>
                </c:pt>
                <c:pt idx="718">
                  <c:v>3.70557819945249E-6</c:v>
                </c:pt>
                <c:pt idx="719">
                  <c:v>6.51946631466654E-6</c:v>
                </c:pt>
                <c:pt idx="720">
                  <c:v>1.77660358459735E-6</c:v>
                </c:pt>
                <c:pt idx="721">
                  <c:v>4.4785516118264E-6</c:v>
                </c:pt>
                <c:pt idx="722">
                  <c:v>6.53089571866516E-6</c:v>
                </c:pt>
                <c:pt idx="723">
                  <c:v>1.66203757622666E-6</c:v>
                </c:pt>
                <c:pt idx="724">
                  <c:v>6.34126517630146E-6</c:v>
                </c:pt>
                <c:pt idx="725">
                  <c:v>3.3162380093048E-7</c:v>
                </c:pt>
                <c:pt idx="726">
                  <c:v>5.45489820028008E-6</c:v>
                </c:pt>
                <c:pt idx="727">
                  <c:v>3.08036091922474E-6</c:v>
                </c:pt>
                <c:pt idx="728">
                  <c:v>4.11495659170159E-6</c:v>
                </c:pt>
                <c:pt idx="729">
                  <c:v>5.73072019905622E-6</c:v>
                </c:pt>
                <c:pt idx="730">
                  <c:v>4.67273245422074E-6</c:v>
                </c:pt>
                <c:pt idx="731">
                  <c:v>6.47148059764748E-6</c:v>
                </c:pt>
                <c:pt idx="732">
                  <c:v>3.3847316450771E-6</c:v>
                </c:pt>
                <c:pt idx="733">
                  <c:v>6.51680435235059E-6</c:v>
                </c:pt>
                <c:pt idx="734">
                  <c:v>8.0307968510328E-7</c:v>
                </c:pt>
                <c:pt idx="735">
                  <c:v>5.92258665187957E-6</c:v>
                </c:pt>
                <c:pt idx="736">
                  <c:v>6.0866663841816E-6</c:v>
                </c:pt>
                <c:pt idx="737">
                  <c:v>4.1262580865766E-6</c:v>
                </c:pt>
                <c:pt idx="738">
                  <c:v>6.0280643465369E-6</c:v>
                </c:pt>
                <c:pt idx="739">
                  <c:v>5.71431211748863E-6</c:v>
                </c:pt>
                <c:pt idx="740">
                  <c:v>1.04320666276362E-7</c:v>
                </c:pt>
                <c:pt idx="741">
                  <c:v>6.48355329892097E-6</c:v>
                </c:pt>
                <c:pt idx="742">
                  <c:v>5.39289941357945E-6</c:v>
                </c:pt>
                <c:pt idx="743">
                  <c:v>2.47013709590704E-6</c:v>
                </c:pt>
                <c:pt idx="744">
                  <c:v>4.83224002949227E-6</c:v>
                </c:pt>
                <c:pt idx="745">
                  <c:v>5.38229455793772E-6</c:v>
                </c:pt>
                <c:pt idx="746">
                  <c:v>6.21266722492576E-6</c:v>
                </c:pt>
                <c:pt idx="747">
                  <c:v>5.34350509142648E-6</c:v>
                </c:pt>
                <c:pt idx="748">
                  <c:v>3.71515777875228E-6</c:v>
                </c:pt>
                <c:pt idx="749">
                  <c:v>6.5378539673471E-6</c:v>
                </c:pt>
                <c:pt idx="750">
                  <c:v>5.68584113161952E-6</c:v>
                </c:pt>
                <c:pt idx="751">
                  <c:v>1.17552165315045E-6</c:v>
                </c:pt>
                <c:pt idx="752">
                  <c:v>6.34298435688619E-6</c:v>
                </c:pt>
                <c:pt idx="753">
                  <c:v>6.53269851517857E-6</c:v>
                </c:pt>
                <c:pt idx="754">
                  <c:v>5.80345564623264E-6</c:v>
                </c:pt>
                <c:pt idx="755">
                  <c:v>4.53748523661251E-6</c:v>
                </c:pt>
                <c:pt idx="756">
                  <c:v>1.9912917501107E-6</c:v>
                </c:pt>
                <c:pt idx="757">
                  <c:v>6.52881275257558E-6</c:v>
                </c:pt>
                <c:pt idx="758">
                  <c:v>2.782510328823E-7</c:v>
                </c:pt>
                <c:pt idx="759">
                  <c:v>5.97439287743386E-6</c:v>
                </c:pt>
                <c:pt idx="760">
                  <c:v>3.82621728150823E-6</c:v>
                </c:pt>
                <c:pt idx="761">
                  <c:v>5.53251786958532E-6</c:v>
                </c:pt>
                <c:pt idx="762">
                  <c:v>6.53560404634786E-6</c:v>
                </c:pt>
                <c:pt idx="763">
                  <c:v>5.19940817842649E-6</c:v>
                </c:pt>
                <c:pt idx="764">
                  <c:v>2.59321986220093E-6</c:v>
                </c:pt>
                <c:pt idx="765">
                  <c:v>2.1020151053582E-6</c:v>
                </c:pt>
                <c:pt idx="766">
                  <c:v>5.46560035356194E-6</c:v>
                </c:pt>
                <c:pt idx="767">
                  <c:v>1.00382803686972E-6</c:v>
                </c:pt>
                <c:pt idx="768">
                  <c:v>5.57784121746792E-6</c:v>
                </c:pt>
                <c:pt idx="769">
                  <c:v>5.27089593350609E-6</c:v>
                </c:pt>
                <c:pt idx="770">
                  <c:v>6.51325147641912E-6</c:v>
                </c:pt>
                <c:pt idx="771">
                  <c:v>6.51045043539354E-6</c:v>
                </c:pt>
                <c:pt idx="772">
                  <c:v>6.00867327571228E-6</c:v>
                </c:pt>
                <c:pt idx="773">
                  <c:v>6.50537647379475E-6</c:v>
                </c:pt>
                <c:pt idx="774">
                  <c:v>3.20239395721099E-6</c:v>
                </c:pt>
                <c:pt idx="775">
                  <c:v>2.10345222745638E-6</c:v>
                </c:pt>
                <c:pt idx="776">
                  <c:v>6.53842087283146E-6</c:v>
                </c:pt>
                <c:pt idx="777">
                  <c:v>6.3056335206302E-6</c:v>
                </c:pt>
                <c:pt idx="778">
                  <c:v>6.48731811804208E-6</c:v>
                </c:pt>
                <c:pt idx="779">
                  <c:v>4.78736137995843E-6</c:v>
                </c:pt>
                <c:pt idx="780">
                  <c:v>5.21851111955566E-6</c:v>
                </c:pt>
                <c:pt idx="781">
                  <c:v>5.41939605859288E-6</c:v>
                </c:pt>
                <c:pt idx="782">
                  <c:v>4.73264027970733E-6</c:v>
                </c:pt>
                <c:pt idx="783">
                  <c:v>4.06707997205469E-6</c:v>
                </c:pt>
                <c:pt idx="784">
                  <c:v>6.51200737755214E-6</c:v>
                </c:pt>
                <c:pt idx="785">
                  <c:v>5.0589460426206E-6</c:v>
                </c:pt>
                <c:pt idx="786">
                  <c:v>5.51319046121113E-6</c:v>
                </c:pt>
                <c:pt idx="787">
                  <c:v>4.0910187557437E-6</c:v>
                </c:pt>
                <c:pt idx="788">
                  <c:v>1.35764522565429E-6</c:v>
                </c:pt>
                <c:pt idx="789">
                  <c:v>4.4688513502903E-6</c:v>
                </c:pt>
                <c:pt idx="790">
                  <c:v>5.58189605380708E-7</c:v>
                </c:pt>
                <c:pt idx="791">
                  <c:v>6.4976438604796E-6</c:v>
                </c:pt>
                <c:pt idx="792">
                  <c:v>6.14724541761505E-6</c:v>
                </c:pt>
                <c:pt idx="793">
                  <c:v>5.96969885780823E-6</c:v>
                </c:pt>
                <c:pt idx="794">
                  <c:v>6.11215482882996E-6</c:v>
                </c:pt>
                <c:pt idx="795">
                  <c:v>4.19438949436776E-6</c:v>
                </c:pt>
                <c:pt idx="796">
                  <c:v>6.47387822948959E-6</c:v>
                </c:pt>
                <c:pt idx="797">
                  <c:v>5.84702247394752E-6</c:v>
                </c:pt>
                <c:pt idx="798">
                  <c:v>6.52511414629604E-6</c:v>
                </c:pt>
                <c:pt idx="799">
                  <c:v>1.40610930926298E-6</c:v>
                </c:pt>
                <c:pt idx="800">
                  <c:v>1.24625195481677E-7</c:v>
                </c:pt>
                <c:pt idx="801">
                  <c:v>7.15523321464001E-7</c:v>
                </c:pt>
                <c:pt idx="802">
                  <c:v>5.81302188910767E-6</c:v>
                </c:pt>
                <c:pt idx="803">
                  <c:v>3.1770128843655E-6</c:v>
                </c:pt>
                <c:pt idx="804">
                  <c:v>5.91772720231193E-6</c:v>
                </c:pt>
                <c:pt idx="805">
                  <c:v>6.29596751684575E-6</c:v>
                </c:pt>
                <c:pt idx="806">
                  <c:v>6.2936605651785E-6</c:v>
                </c:pt>
                <c:pt idx="807">
                  <c:v>6.53871705886659E-6</c:v>
                </c:pt>
                <c:pt idx="808">
                  <c:v>3.36531178365556E-6</c:v>
                </c:pt>
                <c:pt idx="809">
                  <c:v>6.10276607975536E-6</c:v>
                </c:pt>
                <c:pt idx="810">
                  <c:v>5.41587409941168E-6</c:v>
                </c:pt>
                <c:pt idx="811">
                  <c:v>3.7220301042333E-6</c:v>
                </c:pt>
                <c:pt idx="812">
                  <c:v>5.10392988063025E-6</c:v>
                </c:pt>
                <c:pt idx="813">
                  <c:v>2.29598442427293E-6</c:v>
                </c:pt>
                <c:pt idx="814">
                  <c:v>3.64459733714095E-6</c:v>
                </c:pt>
                <c:pt idx="815">
                  <c:v>5.40132318148802E-6</c:v>
                </c:pt>
                <c:pt idx="816">
                  <c:v>6.53623491299749E-6</c:v>
                </c:pt>
                <c:pt idx="817">
                  <c:v>6.50870698127146E-6</c:v>
                </c:pt>
                <c:pt idx="818">
                  <c:v>5.92098084425394E-6</c:v>
                </c:pt>
                <c:pt idx="819">
                  <c:v>2.17940955458483E-6</c:v>
                </c:pt>
                <c:pt idx="820">
                  <c:v>6.38229737255712E-6</c:v>
                </c:pt>
                <c:pt idx="821">
                  <c:v>2.36787140291324E-6</c:v>
                </c:pt>
                <c:pt idx="822">
                  <c:v>1.89896776257332E-6</c:v>
                </c:pt>
                <c:pt idx="823">
                  <c:v>6.21183536154659E-6</c:v>
                </c:pt>
                <c:pt idx="824">
                  <c:v>6.06596867694092E-6</c:v>
                </c:pt>
                <c:pt idx="825">
                  <c:v>6.4578437713148E-6</c:v>
                </c:pt>
                <c:pt idx="826">
                  <c:v>4.74337507386714E-6</c:v>
                </c:pt>
                <c:pt idx="827">
                  <c:v>6.53921647877915E-6</c:v>
                </c:pt>
                <c:pt idx="828">
                  <c:v>6.07178978860283E-6</c:v>
                </c:pt>
                <c:pt idx="829">
                  <c:v>6.51550760116034E-6</c:v>
                </c:pt>
                <c:pt idx="830">
                  <c:v>5.99677924594125E-6</c:v>
                </c:pt>
                <c:pt idx="831">
                  <c:v>6.4808795286764E-6</c:v>
                </c:pt>
                <c:pt idx="832">
                  <c:v>5.92526442991499E-6</c:v>
                </c:pt>
                <c:pt idx="833">
                  <c:v>3.87682170195398E-7</c:v>
                </c:pt>
                <c:pt idx="834">
                  <c:v>2.64931179710304E-7</c:v>
                </c:pt>
                <c:pt idx="835">
                  <c:v>1.11134917007541E-6</c:v>
                </c:pt>
                <c:pt idx="836">
                  <c:v>5.76326974010374E-6</c:v>
                </c:pt>
                <c:pt idx="837">
                  <c:v>5.79468631572494E-6</c:v>
                </c:pt>
                <c:pt idx="838">
                  <c:v>5.97694360158656E-6</c:v>
                </c:pt>
                <c:pt idx="839">
                  <c:v>6.52736030265829E-6</c:v>
                </c:pt>
                <c:pt idx="840">
                  <c:v>4.10571866253192E-6</c:v>
                </c:pt>
                <c:pt idx="841">
                  <c:v>3.43579355801526E-6</c:v>
                </c:pt>
                <c:pt idx="842">
                  <c:v>5.55684617366195E-6</c:v>
                </c:pt>
                <c:pt idx="843">
                  <c:v>6.53826510808968E-6</c:v>
                </c:pt>
                <c:pt idx="844">
                  <c:v>6.35571883710871E-6</c:v>
                </c:pt>
                <c:pt idx="845">
                  <c:v>4.38170812105921E-6</c:v>
                </c:pt>
                <c:pt idx="846">
                  <c:v>5.35834454079095E-6</c:v>
                </c:pt>
                <c:pt idx="847">
                  <c:v>5.1450443391143E-6</c:v>
                </c:pt>
                <c:pt idx="848">
                  <c:v>5.66665601748585E-6</c:v>
                </c:pt>
                <c:pt idx="849">
                  <c:v>6.39875651879746E-6</c:v>
                </c:pt>
                <c:pt idx="850">
                  <c:v>6.19571462604934E-6</c:v>
                </c:pt>
                <c:pt idx="851">
                  <c:v>3.66205241941898E-6</c:v>
                </c:pt>
                <c:pt idx="852">
                  <c:v>6.4567809388689E-6</c:v>
                </c:pt>
                <c:pt idx="853">
                  <c:v>5.03854789412649E-6</c:v>
                </c:pt>
                <c:pt idx="854">
                  <c:v>9.68528749324041E-7</c:v>
                </c:pt>
                <c:pt idx="855">
                  <c:v>6.53851157829774E-6</c:v>
                </c:pt>
                <c:pt idx="856">
                  <c:v>6.46181499315706E-6</c:v>
                </c:pt>
                <c:pt idx="857">
                  <c:v>1.96004162211618E-6</c:v>
                </c:pt>
                <c:pt idx="858">
                  <c:v>4.03096068893908E-6</c:v>
                </c:pt>
                <c:pt idx="859">
                  <c:v>2.72728762413537E-6</c:v>
                </c:pt>
                <c:pt idx="860">
                  <c:v>2.64295735040748E-7</c:v>
                </c:pt>
                <c:pt idx="861">
                  <c:v>6.07857191706994E-6</c:v>
                </c:pt>
                <c:pt idx="862">
                  <c:v>5.90384441468667E-6</c:v>
                </c:pt>
                <c:pt idx="863">
                  <c:v>5.73295569049447E-6</c:v>
                </c:pt>
                <c:pt idx="864">
                  <c:v>6.51502810911918E-6</c:v>
                </c:pt>
                <c:pt idx="865">
                  <c:v>3.96442757358611E-6</c:v>
                </c:pt>
                <c:pt idx="866">
                  <c:v>2.21236658101729E-6</c:v>
                </c:pt>
                <c:pt idx="867">
                  <c:v>6.21371590582578E-6</c:v>
                </c:pt>
                <c:pt idx="868">
                  <c:v>4.14729630635992E-6</c:v>
                </c:pt>
                <c:pt idx="869">
                  <c:v>6.52332961835545E-6</c:v>
                </c:pt>
                <c:pt idx="870">
                  <c:v>6.45685383025596E-6</c:v>
                </c:pt>
                <c:pt idx="871">
                  <c:v>5.97762740047364E-6</c:v>
                </c:pt>
                <c:pt idx="872">
                  <c:v>3.72754415243367E-6</c:v>
                </c:pt>
                <c:pt idx="873">
                  <c:v>5.13202897259689E-6</c:v>
                </c:pt>
                <c:pt idx="874">
                  <c:v>3.17949385270354E-6</c:v>
                </c:pt>
                <c:pt idx="875">
                  <c:v>6.19354981594616E-6</c:v>
                </c:pt>
                <c:pt idx="876">
                  <c:v>5.93472763739381E-6</c:v>
                </c:pt>
                <c:pt idx="877">
                  <c:v>5.45972529452391E-6</c:v>
                </c:pt>
                <c:pt idx="878">
                  <c:v>6.53907915562787E-6</c:v>
                </c:pt>
                <c:pt idx="879">
                  <c:v>5.74942655701207E-6</c:v>
                </c:pt>
                <c:pt idx="880">
                  <c:v>4.4549370441552E-6</c:v>
                </c:pt>
                <c:pt idx="881">
                  <c:v>5.52133096781477E-6</c:v>
                </c:pt>
                <c:pt idx="882">
                  <c:v>4.99895362480065E-6</c:v>
                </c:pt>
                <c:pt idx="883">
                  <c:v>4.69694174688574E-7</c:v>
                </c:pt>
                <c:pt idx="884">
                  <c:v>9.82456668725615E-7</c:v>
                </c:pt>
                <c:pt idx="885">
                  <c:v>5.42523620351271E-7</c:v>
                </c:pt>
                <c:pt idx="886">
                  <c:v>1.95324551023892E-6</c:v>
                </c:pt>
                <c:pt idx="887">
                  <c:v>2.75656777851837E-6</c:v>
                </c:pt>
                <c:pt idx="888">
                  <c:v>6.40489478291939E-6</c:v>
                </c:pt>
                <c:pt idx="889">
                  <c:v>2.98199825012557E-6</c:v>
                </c:pt>
                <c:pt idx="890">
                  <c:v>5.67222810888304E-6</c:v>
                </c:pt>
                <c:pt idx="891">
                  <c:v>6.53832129116519E-6</c:v>
                </c:pt>
                <c:pt idx="892">
                  <c:v>1.65807339775977E-7</c:v>
                </c:pt>
                <c:pt idx="893">
                  <c:v>6.06371455175387E-6</c:v>
                </c:pt>
                <c:pt idx="894">
                  <c:v>6.53744105544013E-6</c:v>
                </c:pt>
                <c:pt idx="895">
                  <c:v>4.82323357569701E-6</c:v>
                </c:pt>
                <c:pt idx="896">
                  <c:v>3.41447651893562E-6</c:v>
                </c:pt>
                <c:pt idx="897">
                  <c:v>3.68035921514867E-6</c:v>
                </c:pt>
                <c:pt idx="898">
                  <c:v>6.35757069211063E-6</c:v>
                </c:pt>
                <c:pt idx="899">
                  <c:v>4.10400507605114E-7</c:v>
                </c:pt>
                <c:pt idx="900">
                  <c:v>3.60744784700974E-6</c:v>
                </c:pt>
                <c:pt idx="901">
                  <c:v>1.25534591185476E-6</c:v>
                </c:pt>
                <c:pt idx="902">
                  <c:v>5.49506061134051E-6</c:v>
                </c:pt>
                <c:pt idx="903">
                  <c:v>4.42609118634835E-6</c:v>
                </c:pt>
                <c:pt idx="904">
                  <c:v>5.52813919100842E-6</c:v>
                </c:pt>
                <c:pt idx="905">
                  <c:v>5.64901046762088E-6</c:v>
                </c:pt>
                <c:pt idx="906">
                  <c:v>3.81514816088128E-6</c:v>
                </c:pt>
                <c:pt idx="907">
                  <c:v>6.53345817669181E-6</c:v>
                </c:pt>
                <c:pt idx="908">
                  <c:v>6.40881567376973E-6</c:v>
                </c:pt>
                <c:pt idx="909">
                  <c:v>1.95980999090783E-6</c:v>
                </c:pt>
                <c:pt idx="910">
                  <c:v>4.28434560746781E-6</c:v>
                </c:pt>
                <c:pt idx="911">
                  <c:v>2.16872368566494E-6</c:v>
                </c:pt>
                <c:pt idx="912">
                  <c:v>4.83742237229859E-6</c:v>
                </c:pt>
                <c:pt idx="913">
                  <c:v>1.08849779327765E-6</c:v>
                </c:pt>
                <c:pt idx="914">
                  <c:v>1.43454222834817E-6</c:v>
                </c:pt>
                <c:pt idx="915">
                  <c:v>2.53082503825192E-6</c:v>
                </c:pt>
                <c:pt idx="916">
                  <c:v>6.53536879414774E-6</c:v>
                </c:pt>
                <c:pt idx="917">
                  <c:v>6.04797211296761E-6</c:v>
                </c:pt>
                <c:pt idx="918">
                  <c:v>2.74337889984507E-6</c:v>
                </c:pt>
                <c:pt idx="919">
                  <c:v>3.13163481233521E-6</c:v>
                </c:pt>
                <c:pt idx="920">
                  <c:v>4.87574037275851E-6</c:v>
                </c:pt>
                <c:pt idx="921">
                  <c:v>5.97652647548415E-6</c:v>
                </c:pt>
                <c:pt idx="922">
                  <c:v>3.17517187453751E-6</c:v>
                </c:pt>
                <c:pt idx="923">
                  <c:v>6.385885887834E-6</c:v>
                </c:pt>
                <c:pt idx="924">
                  <c:v>6.40010268439915E-6</c:v>
                </c:pt>
                <c:pt idx="925">
                  <c:v>5.88439900896137E-6</c:v>
                </c:pt>
                <c:pt idx="926">
                  <c:v>5.88707459374126E-6</c:v>
                </c:pt>
                <c:pt idx="927">
                  <c:v>6.50048099738415E-6</c:v>
                </c:pt>
                <c:pt idx="928">
                  <c:v>6.41575957451885E-6</c:v>
                </c:pt>
                <c:pt idx="929">
                  <c:v>1.13970692664534E-6</c:v>
                </c:pt>
                <c:pt idx="930">
                  <c:v>6.53906919054528E-6</c:v>
                </c:pt>
                <c:pt idx="931">
                  <c:v>5.25485234176646E-6</c:v>
                </c:pt>
                <c:pt idx="932">
                  <c:v>6.51646682441556E-6</c:v>
                </c:pt>
                <c:pt idx="933">
                  <c:v>5.9800926745093E-6</c:v>
                </c:pt>
                <c:pt idx="934">
                  <c:v>5.69167545865056E-6</c:v>
                </c:pt>
                <c:pt idx="935">
                  <c:v>6.14715624943079E-6</c:v>
                </c:pt>
                <c:pt idx="936">
                  <c:v>3.55934029548064E-6</c:v>
                </c:pt>
                <c:pt idx="937">
                  <c:v>6.71851855323443E-7</c:v>
                </c:pt>
                <c:pt idx="938">
                  <c:v>5.39436901930763E-7</c:v>
                </c:pt>
                <c:pt idx="939">
                  <c:v>6.53324294388149E-6</c:v>
                </c:pt>
                <c:pt idx="940">
                  <c:v>6.31499086106203E-6</c:v>
                </c:pt>
                <c:pt idx="941">
                  <c:v>5.83604286134914E-6</c:v>
                </c:pt>
                <c:pt idx="942">
                  <c:v>2.02323085065259E-6</c:v>
                </c:pt>
                <c:pt idx="943">
                  <c:v>6.12910961137619E-6</c:v>
                </c:pt>
                <c:pt idx="944">
                  <c:v>5.91435831788107E-6</c:v>
                </c:pt>
                <c:pt idx="945">
                  <c:v>4.35269606824809E-6</c:v>
                </c:pt>
                <c:pt idx="946">
                  <c:v>6.43250957685538E-6</c:v>
                </c:pt>
                <c:pt idx="947">
                  <c:v>3.16781801835098E-6</c:v>
                </c:pt>
                <c:pt idx="948">
                  <c:v>1.03908872226661E-6</c:v>
                </c:pt>
                <c:pt idx="949">
                  <c:v>1.64633363015287E-6</c:v>
                </c:pt>
                <c:pt idx="950">
                  <c:v>8.16991441958175E-7</c:v>
                </c:pt>
                <c:pt idx="951">
                  <c:v>5.07714051538188E-6</c:v>
                </c:pt>
                <c:pt idx="952">
                  <c:v>6.49626047249856E-6</c:v>
                </c:pt>
                <c:pt idx="953">
                  <c:v>3.74186089296837E-6</c:v>
                </c:pt>
                <c:pt idx="954">
                  <c:v>6.37627126217955E-6</c:v>
                </c:pt>
                <c:pt idx="955">
                  <c:v>6.36207073347344E-6</c:v>
                </c:pt>
                <c:pt idx="956">
                  <c:v>6.51157391375513E-6</c:v>
                </c:pt>
                <c:pt idx="957">
                  <c:v>4.13530312571062E-6</c:v>
                </c:pt>
                <c:pt idx="958">
                  <c:v>3.34704028046256E-6</c:v>
                </c:pt>
                <c:pt idx="959">
                  <c:v>2.41223336494266E-6</c:v>
                </c:pt>
                <c:pt idx="960">
                  <c:v>5.0465468782401E-6</c:v>
                </c:pt>
                <c:pt idx="961">
                  <c:v>6.30512969889522E-6</c:v>
                </c:pt>
                <c:pt idx="962">
                  <c:v>5.97853251487029E-6</c:v>
                </c:pt>
                <c:pt idx="963">
                  <c:v>6.53585492050849E-6</c:v>
                </c:pt>
                <c:pt idx="964">
                  <c:v>6.48127250074133E-6</c:v>
                </c:pt>
                <c:pt idx="965">
                  <c:v>6.52450182178665E-6</c:v>
                </c:pt>
                <c:pt idx="966">
                  <c:v>5.60329573066256E-6</c:v>
                </c:pt>
                <c:pt idx="967">
                  <c:v>3.15592021705045E-6</c:v>
                </c:pt>
                <c:pt idx="968">
                  <c:v>5.90404842549562E-6</c:v>
                </c:pt>
                <c:pt idx="969">
                  <c:v>6.1078244051308E-6</c:v>
                </c:pt>
                <c:pt idx="970">
                  <c:v>6.49917279134777E-6</c:v>
                </c:pt>
                <c:pt idx="971">
                  <c:v>3.71716026941979E-6</c:v>
                </c:pt>
                <c:pt idx="972">
                  <c:v>6.53886926352281E-6</c:v>
                </c:pt>
                <c:pt idx="973">
                  <c:v>5.55015829505787E-6</c:v>
                </c:pt>
                <c:pt idx="974">
                  <c:v>5.03514797371458E-6</c:v>
                </c:pt>
                <c:pt idx="975">
                  <c:v>6.01096179015128E-6</c:v>
                </c:pt>
                <c:pt idx="976">
                  <c:v>2.47947845291327E-6</c:v>
                </c:pt>
                <c:pt idx="977">
                  <c:v>6.52311644417042E-6</c:v>
                </c:pt>
                <c:pt idx="978">
                  <c:v>5.01306496566237E-6</c:v>
                </c:pt>
                <c:pt idx="979">
                  <c:v>1.66356217928818E-6</c:v>
                </c:pt>
                <c:pt idx="980">
                  <c:v>3.08816157016326E-6</c:v>
                </c:pt>
                <c:pt idx="981">
                  <c:v>5.97295994249903E-6</c:v>
                </c:pt>
                <c:pt idx="982">
                  <c:v>6.13005235601276E-6</c:v>
                </c:pt>
                <c:pt idx="983">
                  <c:v>5.31374251647769E-6</c:v>
                </c:pt>
                <c:pt idx="984">
                  <c:v>6.36378563289448E-6</c:v>
                </c:pt>
                <c:pt idx="985">
                  <c:v>6.43667456111647E-6</c:v>
                </c:pt>
                <c:pt idx="986">
                  <c:v>6.02078823842084E-6</c:v>
                </c:pt>
                <c:pt idx="987">
                  <c:v>6.3536133278283E-6</c:v>
                </c:pt>
                <c:pt idx="988">
                  <c:v>6.44887785713844E-6</c:v>
                </c:pt>
                <c:pt idx="989">
                  <c:v>4.81839882859734E-6</c:v>
                </c:pt>
                <c:pt idx="990">
                  <c:v>6.52015921166551E-6</c:v>
                </c:pt>
                <c:pt idx="991">
                  <c:v>4.79085141035942E-6</c:v>
                </c:pt>
                <c:pt idx="992">
                  <c:v>2.31086469706565E-6</c:v>
                </c:pt>
                <c:pt idx="993">
                  <c:v>5.73865874176239E-6</c:v>
                </c:pt>
                <c:pt idx="994">
                  <c:v>5.73007685269314E-6</c:v>
                </c:pt>
                <c:pt idx="995">
                  <c:v>2.96935977706673E-6</c:v>
                </c:pt>
                <c:pt idx="996">
                  <c:v>3.96349470188248E-6</c:v>
                </c:pt>
                <c:pt idx="997">
                  <c:v>1.48939175092179E-6</c:v>
                </c:pt>
                <c:pt idx="998">
                  <c:v>4.64383213206697E-6</c:v>
                </c:pt>
                <c:pt idx="999">
                  <c:v>5.41659221644456E-6</c:v>
                </c:pt>
                <c:pt idx="1000">
                  <c:v>6.17907559409379E-6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6829712"/>
        <c:axId val="-116602368"/>
      </c:scatterChart>
      <c:valAx>
        <c:axId val="-11682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16602368"/>
        <c:crosses val="autoZero"/>
        <c:crossBetween val="midCat"/>
      </c:valAx>
      <c:valAx>
        <c:axId val="-1166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-11682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25400</xdr:rowOff>
    </xdr:from>
    <xdr:to>
      <xdr:col>14</xdr:col>
      <xdr:colOff>12700</xdr:colOff>
      <xdr:row>30</xdr:row>
      <xdr:rowOff>190500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ell55" displayName="Tabell55" ref="C10:D16" totalsRowShown="0" headerRowBorderDxfId="56" tableBorderDxfId="57">
  <autoFilter ref="C10:D16"/>
  <tableColumns count="2">
    <tableColumn id="1" name="Finansiel data" dataDxfId="55"/>
    <tableColumn id="2" name="Input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9" name="Tabell9" displayName="Tabell9" ref="E25:F34" totalsRowShown="0" headerRowDxfId="85" headerRowBorderDxfId="84" tableBorderDxfId="83">
  <autoFilter ref="E25:F34"/>
  <tableColumns count="2">
    <tableColumn id="1" name="Kostnader" dataDxfId="82"/>
    <tableColumn id="2" name="Leasing" dataDxfId="81" dataCellStyle="Valuta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" name="Tabell2" displayName="Tabell2" ref="C7:G22" totalsRowShown="0" headerRowDxfId="80" headerRowBorderDxfId="79" tableBorderDxfId="78" totalsRowBorderDxfId="77">
  <autoFilter ref="C7:G22"/>
  <tableColumns count="5">
    <tableColumn id="1" name="Pris" dataDxfId="76"/>
    <tableColumn id="2" name="Årsmodell" dataDxfId="75"/>
    <tableColumn id="3" name="Alder" dataDxfId="74">
      <calculatedColumnFormula>$C$2-D8</calculatedColumnFormula>
    </tableColumn>
    <tableColumn id="4" name="Kilometer" dataDxfId="73"/>
    <tableColumn id="5" name="Hestekrefter" dataDxfId="7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4" name="Tabell315" displayName="Tabell315" ref="C3:G18" totalsRowShown="0" headerRowDxfId="71" dataDxfId="69" headerRowBorderDxfId="70" tableBorderDxfId="68">
  <autoFilter ref="C3:G18"/>
  <tableColumns count="5">
    <tableColumn id="1" name="Avkastningskrav" dataDxfId="67"/>
    <tableColumn id="2" name="NNV Eie" dataDxfId="66"/>
    <tableColumn id="3" name="NNV Leie" dataDxfId="65"/>
    <tableColumn id="4" name="Utrangersingsverdi" dataDxfId="64"/>
    <tableColumn id="5" name="Sannsynlighet " dataDxfId="63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5" name="Tabell116" displayName="Tabell116" ref="C22:D37" totalsRowShown="0" headerRowDxfId="62" headerRowBorderDxfId="61" tableBorderDxfId="60">
  <autoFilter ref="C22:D37"/>
  <tableColumns count="2">
    <tableColumn id="1" name="Avkastningskrav" dataDxfId="59"/>
    <tableColumn id="2" name="Leasingkostnader " dataDxfId="5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0" name="Tabell611" displayName="Tabell611" ref="C19:D25" totalsRowShown="0" headerRowDxfId="117" tableBorderDxfId="116">
  <autoFilter ref="C19:D25"/>
  <tableColumns count="2">
    <tableColumn id="1" name="EIE data" dataDxfId="115"/>
    <tableColumn id="2" name="Inpu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ell712" displayName="Tabell712" ref="F19:G26" totalsRowShown="0" headerRowDxfId="114" tableBorderDxfId="113">
  <autoFilter ref="F19:G26"/>
  <tableColumns count="2">
    <tableColumn id="1" name="Leasing Data" dataDxfId="112"/>
    <tableColumn id="2" name="Input" dataDxfId="1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2" name="Tabell813" displayName="Tabell813" ref="C30:D39" totalsRowShown="0" headerRowDxfId="110" headerRowBorderDxfId="109" tableBorderDxfId="108">
  <autoFilter ref="C30:D39"/>
  <tableColumns count="2">
    <tableColumn id="1" name="Kostnader" dataDxfId="107"/>
    <tableColumn id="2" name="EIE" dataDxfId="106" dataCellStyle="Valuta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3" name="Tabell914" displayName="Tabell914" ref="F30:G39" totalsRowShown="0" headerRowDxfId="105" headerRowBorderDxfId="104" tableBorderDxfId="103">
  <autoFilter ref="F30:G39"/>
  <tableColumns count="2">
    <tableColumn id="1" name="Kostnader" dataDxfId="102"/>
    <tableColumn id="2" name="Leasing" dataDxfId="101" dataCellStyle="Valuta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ell5" displayName="Tabell5" ref="B5:C11" totalsRowShown="0" headerRowBorderDxfId="100" tableBorderDxfId="99">
  <autoFilter ref="B5:C11"/>
  <tableColumns count="2">
    <tableColumn id="1" name="Finansiel data" dataDxfId="98"/>
    <tableColumn id="2" name="Inpu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ell6" displayName="Tabell6" ref="B14:C20" totalsRowShown="0" headerRowDxfId="97" tableBorderDxfId="96">
  <autoFilter ref="B14:C20"/>
  <tableColumns count="2">
    <tableColumn id="1" name="EIE data" dataDxfId="95"/>
    <tableColumn id="2" name="Input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" name="Tabell7" displayName="Tabell7" ref="E14:F21" totalsRowShown="0" headerRowDxfId="94" tableBorderDxfId="93">
  <autoFilter ref="E14:F21"/>
  <tableColumns count="2">
    <tableColumn id="1" name="Leasing Data" dataDxfId="92"/>
    <tableColumn id="2" name="Input" dataDxfId="91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8" name="Tabell8" displayName="Tabell8" ref="B25:C34" totalsRowShown="0" headerRowDxfId="90" headerRowBorderDxfId="89" tableBorderDxfId="88">
  <autoFilter ref="B25:C34"/>
  <tableColumns count="2">
    <tableColumn id="1" name="Kostnader" dataDxfId="87"/>
    <tableColumn id="2" name="EIE" dataDxfId="86" dataCellStyle="Valut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4" Type="http://schemas.openxmlformats.org/officeDocument/2006/relationships/table" Target="../tables/table9.xml"/><Relationship Id="rId5" Type="http://schemas.openxmlformats.org/officeDocument/2006/relationships/table" Target="../tables/table10.xml"/><Relationship Id="rId1" Type="http://schemas.openxmlformats.org/officeDocument/2006/relationships/table" Target="../tables/table6.xml"/><Relationship Id="rId2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Relationship Id="rId2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 enableFormatConditionsCalculation="0"/>
  <dimension ref="C3:H44"/>
  <sheetViews>
    <sheetView topLeftCell="B6" workbookViewId="0">
      <selection activeCell="I27" sqref="I27"/>
    </sheetView>
  </sheetViews>
  <sheetFormatPr baseColWidth="10" defaultRowHeight="16" x14ac:dyDescent="0.2"/>
  <cols>
    <col min="3" max="4" width="18.1640625" customWidth="1"/>
    <col min="6" max="7" width="18.1640625" customWidth="1"/>
  </cols>
  <sheetData>
    <row r="3" spans="3:8" ht="32" thickBot="1" x14ac:dyDescent="0.4">
      <c r="C3" s="200" t="s">
        <v>135</v>
      </c>
      <c r="D3" s="200"/>
      <c r="E3" s="200"/>
      <c r="F3" s="200"/>
      <c r="G3" s="200"/>
    </row>
    <row r="4" spans="3:8" ht="20" customHeight="1" x14ac:dyDescent="0.35">
      <c r="C4" s="213"/>
      <c r="D4" s="213"/>
      <c r="E4" s="213"/>
      <c r="F4" s="213"/>
      <c r="G4" s="213"/>
    </row>
    <row r="5" spans="3:8" ht="20" customHeight="1" x14ac:dyDescent="0.35">
      <c r="C5" s="214" t="s">
        <v>138</v>
      </c>
      <c r="D5" s="213"/>
      <c r="E5" s="213"/>
      <c r="F5" s="213"/>
      <c r="G5" s="213"/>
    </row>
    <row r="6" spans="3:8" ht="17" thickBot="1" x14ac:dyDescent="0.25"/>
    <row r="7" spans="3:8" ht="20" thickBot="1" x14ac:dyDescent="0.3">
      <c r="C7" s="115" t="s">
        <v>18</v>
      </c>
      <c r="D7" s="114">
        <v>2017</v>
      </c>
      <c r="F7" s="215" t="s">
        <v>139</v>
      </c>
      <c r="G7" s="13"/>
    </row>
    <row r="8" spans="3:8" ht="19" x14ac:dyDescent="0.25">
      <c r="C8" s="128"/>
      <c r="D8" s="129"/>
      <c r="F8" s="215"/>
      <c r="G8" s="13"/>
    </row>
    <row r="9" spans="3:8" ht="19" x14ac:dyDescent="0.25">
      <c r="C9" s="128"/>
      <c r="D9" s="129"/>
      <c r="F9" s="215" t="s">
        <v>140</v>
      </c>
      <c r="G9" s="13"/>
    </row>
    <row r="10" spans="3:8" ht="19" x14ac:dyDescent="0.25">
      <c r="C10" s="130" t="s">
        <v>33</v>
      </c>
      <c r="D10" s="162" t="s">
        <v>132</v>
      </c>
      <c r="F10" s="215" t="s">
        <v>141</v>
      </c>
      <c r="G10" s="13"/>
    </row>
    <row r="11" spans="3:8" x14ac:dyDescent="0.2">
      <c r="C11" s="111" t="s">
        <v>4</v>
      </c>
      <c r="D11" s="160">
        <v>0.02</v>
      </c>
      <c r="F11" s="13"/>
      <c r="G11" s="13"/>
    </row>
    <row r="12" spans="3:8" x14ac:dyDescent="0.2">
      <c r="C12" s="111" t="s">
        <v>63</v>
      </c>
      <c r="D12" s="163">
        <v>0.23</v>
      </c>
      <c r="F12" s="13"/>
      <c r="G12" s="13"/>
    </row>
    <row r="13" spans="3:8" x14ac:dyDescent="0.2">
      <c r="C13" s="111" t="s">
        <v>34</v>
      </c>
      <c r="D13" s="164">
        <v>0</v>
      </c>
      <c r="F13" s="13"/>
      <c r="G13" s="13"/>
    </row>
    <row r="14" spans="3:8" x14ac:dyDescent="0.2">
      <c r="C14" s="111" t="s">
        <v>45</v>
      </c>
      <c r="D14" s="160">
        <v>0.04</v>
      </c>
      <c r="E14" s="13"/>
      <c r="F14" s="13"/>
      <c r="G14" s="13"/>
      <c r="H14" s="13"/>
    </row>
    <row r="15" spans="3:8" x14ac:dyDescent="0.2">
      <c r="C15" s="111" t="s">
        <v>46</v>
      </c>
      <c r="D15" s="161">
        <v>0.04</v>
      </c>
      <c r="E15" s="13"/>
      <c r="F15" s="13"/>
      <c r="G15" s="13"/>
      <c r="H15" s="13"/>
    </row>
    <row r="16" spans="3:8" x14ac:dyDescent="0.2">
      <c r="C16" s="111" t="s">
        <v>5</v>
      </c>
      <c r="D16" s="132">
        <v>360000</v>
      </c>
      <c r="E16" s="13"/>
      <c r="F16" s="13"/>
      <c r="G16" s="13"/>
      <c r="H16" s="13"/>
    </row>
    <row r="17" spans="3:8" x14ac:dyDescent="0.2">
      <c r="C17" s="131"/>
      <c r="D17" s="132"/>
      <c r="E17" s="13"/>
      <c r="F17" s="13"/>
      <c r="G17" s="13"/>
      <c r="H17" s="13"/>
    </row>
    <row r="18" spans="3:8" x14ac:dyDescent="0.2">
      <c r="C18" s="131"/>
      <c r="D18" s="132"/>
      <c r="E18" s="13"/>
      <c r="F18" s="13"/>
      <c r="G18" s="13"/>
      <c r="H18" s="13"/>
    </row>
    <row r="19" spans="3:8" x14ac:dyDescent="0.2">
      <c r="C19" s="130" t="s">
        <v>35</v>
      </c>
      <c r="D19" s="130" t="s">
        <v>132</v>
      </c>
      <c r="E19" s="13"/>
      <c r="F19" s="130" t="s">
        <v>122</v>
      </c>
      <c r="G19" s="130" t="s">
        <v>132</v>
      </c>
      <c r="H19" s="13"/>
    </row>
    <row r="20" spans="3:8" x14ac:dyDescent="0.2">
      <c r="C20" s="111" t="s">
        <v>1</v>
      </c>
      <c r="D20" s="165">
        <v>850000</v>
      </c>
      <c r="E20" s="13"/>
      <c r="F20" s="111" t="s">
        <v>42</v>
      </c>
      <c r="G20" s="168">
        <v>5000</v>
      </c>
      <c r="H20" s="13"/>
    </row>
    <row r="21" spans="3:8" x14ac:dyDescent="0.2">
      <c r="C21" s="111" t="s">
        <v>38</v>
      </c>
      <c r="D21" s="166">
        <v>0</v>
      </c>
      <c r="E21" s="13"/>
      <c r="F21" s="111" t="s">
        <v>60</v>
      </c>
      <c r="G21" s="164" t="s">
        <v>61</v>
      </c>
      <c r="H21" s="13"/>
    </row>
    <row r="22" spans="3:8" x14ac:dyDescent="0.2">
      <c r="C22" s="111" t="s">
        <v>27</v>
      </c>
      <c r="D22" s="167">
        <v>3</v>
      </c>
      <c r="E22" s="13"/>
      <c r="F22" s="111" t="s">
        <v>37</v>
      </c>
      <c r="G22" s="167">
        <v>3</v>
      </c>
      <c r="H22" s="13"/>
    </row>
    <row r="23" spans="3:8" x14ac:dyDescent="0.2">
      <c r="C23" s="111" t="s">
        <v>14</v>
      </c>
      <c r="D23" s="160">
        <v>0.24</v>
      </c>
      <c r="E23" s="13"/>
      <c r="F23" s="111" t="s">
        <v>52</v>
      </c>
      <c r="G23" s="167" t="s">
        <v>53</v>
      </c>
      <c r="H23" s="13"/>
    </row>
    <row r="24" spans="3:8" x14ac:dyDescent="0.2">
      <c r="C24" s="111" t="s">
        <v>32</v>
      </c>
      <c r="D24" s="168">
        <f>BaseCase_Utrangering</f>
        <v>541520.63106796122</v>
      </c>
      <c r="E24" s="13"/>
      <c r="F24" s="111" t="s">
        <v>49</v>
      </c>
      <c r="G24" s="168">
        <v>17540</v>
      </c>
      <c r="H24" s="13"/>
    </row>
    <row r="25" spans="3:8" x14ac:dyDescent="0.2">
      <c r="C25" s="111" t="s">
        <v>21</v>
      </c>
      <c r="D25" s="166">
        <v>1</v>
      </c>
      <c r="E25" s="13"/>
      <c r="F25" s="111" t="s">
        <v>119</v>
      </c>
      <c r="G25" s="168">
        <f>PMT_justert</f>
        <v>208217.42463421653</v>
      </c>
      <c r="H25" s="13"/>
    </row>
    <row r="26" spans="3:8" x14ac:dyDescent="0.2">
      <c r="C26" s="13"/>
      <c r="D26" s="13"/>
      <c r="E26" s="13"/>
      <c r="F26" s="111" t="s">
        <v>58</v>
      </c>
      <c r="G26" s="168">
        <v>0</v>
      </c>
      <c r="H26" s="13"/>
    </row>
    <row r="27" spans="3:8" x14ac:dyDescent="0.2">
      <c r="C27" s="13"/>
      <c r="D27" s="13"/>
      <c r="E27" s="13"/>
      <c r="F27" s="15"/>
      <c r="G27" s="13"/>
      <c r="H27" s="13"/>
    </row>
    <row r="28" spans="3:8" x14ac:dyDescent="0.2">
      <c r="C28" s="13"/>
      <c r="D28" s="13"/>
      <c r="E28" s="13"/>
      <c r="F28" s="13"/>
      <c r="G28" s="13"/>
      <c r="H28" s="13"/>
    </row>
    <row r="29" spans="3:8" x14ac:dyDescent="0.2">
      <c r="C29" s="13"/>
      <c r="D29" s="13"/>
      <c r="E29" s="13"/>
      <c r="F29" s="13"/>
      <c r="G29" s="13"/>
      <c r="H29" s="13"/>
    </row>
    <row r="30" spans="3:8" ht="20" thickBot="1" x14ac:dyDescent="0.3">
      <c r="C30" s="182" t="s">
        <v>24</v>
      </c>
      <c r="D30" s="183" t="s">
        <v>25</v>
      </c>
      <c r="F30" s="182" t="s">
        <v>24</v>
      </c>
      <c r="G30" s="184" t="s">
        <v>36</v>
      </c>
      <c r="H30" s="13"/>
    </row>
    <row r="31" spans="3:8" x14ac:dyDescent="0.2">
      <c r="C31" s="173" t="s">
        <v>2</v>
      </c>
      <c r="D31" s="159"/>
      <c r="F31" s="173" t="s">
        <v>2</v>
      </c>
      <c r="G31" s="159"/>
      <c r="H31" s="13"/>
    </row>
    <row r="32" spans="3:8" x14ac:dyDescent="0.2">
      <c r="C32" s="174" t="s">
        <v>3</v>
      </c>
      <c r="D32" s="169"/>
      <c r="F32" s="174" t="s">
        <v>3</v>
      </c>
      <c r="G32" s="169"/>
    </row>
    <row r="33" spans="3:7" x14ac:dyDescent="0.2">
      <c r="C33" s="174"/>
      <c r="D33" s="169"/>
      <c r="F33" s="174"/>
      <c r="G33" s="169"/>
    </row>
    <row r="34" spans="3:7" x14ac:dyDescent="0.2">
      <c r="C34" s="174" t="s">
        <v>8</v>
      </c>
      <c r="D34" s="169"/>
      <c r="F34" s="174" t="s">
        <v>8</v>
      </c>
      <c r="G34" s="169"/>
    </row>
    <row r="35" spans="3:7" x14ac:dyDescent="0.2">
      <c r="C35" s="174" t="s">
        <v>9</v>
      </c>
      <c r="D35" s="169"/>
      <c r="F35" s="174" t="s">
        <v>9</v>
      </c>
      <c r="G35" s="169"/>
    </row>
    <row r="36" spans="3:7" x14ac:dyDescent="0.2">
      <c r="C36" s="174" t="s">
        <v>10</v>
      </c>
      <c r="D36" s="169"/>
      <c r="F36" s="174" t="s">
        <v>10</v>
      </c>
      <c r="G36" s="169"/>
    </row>
    <row r="37" spans="3:7" x14ac:dyDescent="0.2">
      <c r="C37" s="174" t="s">
        <v>11</v>
      </c>
      <c r="D37" s="169"/>
      <c r="F37" s="174" t="s">
        <v>11</v>
      </c>
      <c r="G37" s="169"/>
    </row>
    <row r="38" spans="3:7" ht="17" thickBot="1" x14ac:dyDescent="0.25">
      <c r="C38" s="175" t="s">
        <v>12</v>
      </c>
      <c r="D38" s="170"/>
      <c r="F38" s="175" t="s">
        <v>12</v>
      </c>
      <c r="G38" s="170"/>
    </row>
    <row r="39" spans="3:7" x14ac:dyDescent="0.2">
      <c r="C39" s="171" t="s">
        <v>13</v>
      </c>
      <c r="D39" s="172">
        <f>SUM(D31:D38)</f>
        <v>0</v>
      </c>
      <c r="F39" s="171" t="s">
        <v>13</v>
      </c>
      <c r="G39" s="172">
        <f>SUM(G31:G38)</f>
        <v>0</v>
      </c>
    </row>
    <row r="40" spans="3:7" ht="17" thickBot="1" x14ac:dyDescent="0.25">
      <c r="C40" s="3"/>
      <c r="D40" s="7"/>
    </row>
    <row r="41" spans="3:7" ht="17" thickBot="1" x14ac:dyDescent="0.25">
      <c r="C41" s="176" t="s">
        <v>22</v>
      </c>
      <c r="D41" s="180">
        <f>NNV_EIE</f>
        <v>483492.8363982935</v>
      </c>
      <c r="E41" s="13"/>
      <c r="F41" s="112" t="s">
        <v>22</v>
      </c>
      <c r="G41" s="178">
        <f>Nåverdi_leie</f>
        <v>334413.56038739689</v>
      </c>
    </row>
    <row r="42" spans="3:7" ht="17" thickBot="1" x14ac:dyDescent="0.25">
      <c r="C42" s="177" t="s">
        <v>131</v>
      </c>
      <c r="D42" s="181">
        <f>iRR_eie</f>
        <v>0.27144859672750243</v>
      </c>
      <c r="E42" s="13"/>
      <c r="F42" s="113" t="s">
        <v>131</v>
      </c>
      <c r="G42" s="179">
        <f>iRR_leie</f>
        <v>23.42005952777798</v>
      </c>
    </row>
    <row r="43" spans="3:7" ht="17" thickBot="1" x14ac:dyDescent="0.25">
      <c r="C43" s="21"/>
      <c r="D43" s="22"/>
      <c r="E43" s="22"/>
      <c r="F43" s="13"/>
      <c r="G43" s="13"/>
    </row>
    <row r="44" spans="3:7" ht="17" thickBot="1" x14ac:dyDescent="0.25">
      <c r="C44" s="112" t="s">
        <v>26</v>
      </c>
      <c r="D44" s="34" t="str">
        <f>IF(EIE&lt;LEIE,G30,IF(EIE=LEIE,"Like lønnsome",D30))</f>
        <v>EIE</v>
      </c>
      <c r="E44" s="13"/>
      <c r="F44" s="13"/>
      <c r="G44" s="15"/>
    </row>
  </sheetData>
  <sheetProtection password="E467" sheet="1" objects="1" scenarios="1"/>
  <mergeCells count="1">
    <mergeCell ref="C3:G3"/>
  </mergeCells>
  <dataValidations count="4">
    <dataValidation type="list" operator="greaterThan" allowBlank="1" showInputMessage="1" showErrorMessage="1" errorTitle="Feil Data" error="Alle Input verdier skal være positive" sqref="G23">
      <formula1>UTbetalingstid</formula1>
    </dataValidation>
    <dataValidation type="list" allowBlank="1" showInputMessage="1" showErrorMessage="1" sqref="G21">
      <formula1>TypeAvtale</formula1>
    </dataValidation>
    <dataValidation type="decimal" allowBlank="1" showInputMessage="1" showErrorMessage="1" errorTitle="Feil data" error="Alle Input verdien skal være positive" sqref="D31:D38 G31">
      <formula1>0</formula1>
      <formula2>9.99999999999999E+22</formula2>
    </dataValidation>
    <dataValidation type="decimal" operator="greaterThan" allowBlank="1" showInputMessage="1" showErrorMessage="1" errorTitle="Feil Data" error="Alle Input verdier skal være positive" sqref="D22:D24 D14 D20 G20 G22 D11:D12 G32:G38">
      <formula1>0</formula1>
    </dataValidation>
  </dataValidations>
  <pageMargins left="0.7" right="0.7" top="0.75" bottom="0.75" header="0.3" footer="0.3"/>
  <pageSetup paperSize="9" orientation="portrait" horizontalDpi="0" verticalDpi="0"/>
  <legacyDrawing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/>
  <dimension ref="A1:O44"/>
  <sheetViews>
    <sheetView tabSelected="1" zoomScale="90" zoomScaleNormal="90" zoomScalePageLayoutView="90" workbookViewId="0">
      <selection activeCell="H7" sqref="H7"/>
    </sheetView>
  </sheetViews>
  <sheetFormatPr baseColWidth="10" defaultRowHeight="16" x14ac:dyDescent="0.2"/>
  <cols>
    <col min="1" max="1" width="16" style="13" bestFit="1" customWidth="1"/>
    <col min="2" max="2" width="19" style="13" bestFit="1" customWidth="1"/>
    <col min="3" max="3" width="22.1640625" style="13" customWidth="1"/>
    <col min="4" max="4" width="4.1640625" style="13" customWidth="1"/>
    <col min="5" max="5" width="23.83203125" style="13" bestFit="1" customWidth="1"/>
    <col min="6" max="6" width="14.5" style="13" customWidth="1"/>
    <col min="7" max="7" width="4.1640625" style="13" customWidth="1"/>
    <col min="8" max="8" width="20.83203125" style="13" bestFit="1" customWidth="1"/>
    <col min="9" max="9" width="32.83203125" style="13" bestFit="1" customWidth="1"/>
    <col min="10" max="10" width="11.5" style="13" bestFit="1" customWidth="1"/>
    <col min="11" max="12" width="12.5" style="13" bestFit="1" customWidth="1"/>
    <col min="13" max="13" width="11.5" style="13" bestFit="1" customWidth="1"/>
    <col min="14" max="16384" width="10.83203125" style="13"/>
  </cols>
  <sheetData>
    <row r="1" spans="1:15" ht="17" thickBot="1" x14ac:dyDescent="0.25"/>
    <row r="2" spans="1:15" customFormat="1" ht="20" thickBot="1" x14ac:dyDescent="0.3">
      <c r="A2" s="13"/>
      <c r="B2" s="115" t="s">
        <v>18</v>
      </c>
      <c r="C2" s="114">
        <v>2017</v>
      </c>
      <c r="E2" s="13"/>
      <c r="F2" s="13"/>
    </row>
    <row r="3" spans="1:15" customFormat="1" ht="19" x14ac:dyDescent="0.25">
      <c r="A3" s="13"/>
      <c r="B3" s="128"/>
      <c r="C3" s="129"/>
      <c r="E3" s="13"/>
      <c r="F3" s="13"/>
      <c r="H3" t="s">
        <v>136</v>
      </c>
      <c r="I3" t="s">
        <v>137</v>
      </c>
    </row>
    <row r="4" spans="1:15" customFormat="1" ht="19" x14ac:dyDescent="0.25">
      <c r="A4" s="13"/>
      <c r="B4" s="128"/>
      <c r="C4" s="129"/>
      <c r="E4" s="13"/>
      <c r="F4" s="13"/>
    </row>
    <row r="5" spans="1:15" customFormat="1" x14ac:dyDescent="0.2">
      <c r="A5" s="13"/>
      <c r="B5" s="130" t="s">
        <v>33</v>
      </c>
      <c r="C5" s="162" t="s">
        <v>132</v>
      </c>
      <c r="E5" s="13"/>
      <c r="F5" s="13"/>
    </row>
    <row r="6" spans="1:15" customFormat="1" x14ac:dyDescent="0.2">
      <c r="A6" s="13"/>
      <c r="B6" s="111" t="s">
        <v>4</v>
      </c>
      <c r="C6" s="160">
        <v>0.02</v>
      </c>
      <c r="E6" s="13"/>
      <c r="F6" s="13"/>
    </row>
    <row r="7" spans="1:15" customFormat="1" x14ac:dyDescent="0.2">
      <c r="A7" s="13"/>
      <c r="B7" s="111" t="s">
        <v>63</v>
      </c>
      <c r="C7" s="163">
        <v>0.23</v>
      </c>
      <c r="E7" s="13"/>
      <c r="F7" s="13"/>
    </row>
    <row r="8" spans="1:15" customFormat="1" ht="19" x14ac:dyDescent="0.25">
      <c r="B8" s="111" t="s">
        <v>34</v>
      </c>
      <c r="C8" s="164">
        <v>0</v>
      </c>
      <c r="E8" s="13"/>
      <c r="F8" s="13"/>
      <c r="K8" s="43"/>
    </row>
    <row r="9" spans="1:15" customFormat="1" ht="19" x14ac:dyDescent="0.25">
      <c r="B9" s="111" t="s">
        <v>45</v>
      </c>
      <c r="C9" s="160">
        <v>0.04</v>
      </c>
      <c r="D9" s="13"/>
      <c r="E9" s="13"/>
      <c r="F9" s="13"/>
      <c r="G9" s="13"/>
      <c r="H9" s="13"/>
      <c r="I9" s="13"/>
      <c r="J9" s="13"/>
      <c r="K9" s="44"/>
    </row>
    <row r="10" spans="1:15" customFormat="1" ht="19" x14ac:dyDescent="0.25">
      <c r="B10" s="111" t="s">
        <v>46</v>
      </c>
      <c r="C10" s="161">
        <v>0.04</v>
      </c>
      <c r="D10" s="13"/>
      <c r="E10" s="13"/>
      <c r="F10" s="13"/>
      <c r="G10" s="13"/>
      <c r="H10" s="13"/>
      <c r="I10" s="13"/>
      <c r="J10" s="13"/>
      <c r="K10" s="44"/>
    </row>
    <row r="11" spans="1:15" customFormat="1" ht="19" x14ac:dyDescent="0.25">
      <c r="B11" s="111" t="s">
        <v>5</v>
      </c>
      <c r="C11" s="132">
        <v>360000</v>
      </c>
      <c r="D11" s="13"/>
      <c r="E11" s="13"/>
      <c r="F11" s="13"/>
      <c r="G11" s="13"/>
      <c r="H11" s="13"/>
      <c r="I11" s="13"/>
      <c r="J11" s="13"/>
      <c r="K11" s="44"/>
    </row>
    <row r="12" spans="1:15" customFormat="1" ht="19" x14ac:dyDescent="0.25">
      <c r="B12" s="131"/>
      <c r="C12" s="132"/>
      <c r="D12" s="13"/>
      <c r="E12" s="13"/>
      <c r="F12" s="13"/>
      <c r="G12" s="13"/>
      <c r="H12" s="13"/>
      <c r="I12" s="13"/>
      <c r="J12" s="13"/>
      <c r="K12" s="44"/>
    </row>
    <row r="13" spans="1:15" customFormat="1" ht="19" x14ac:dyDescent="0.25">
      <c r="B13" s="131"/>
      <c r="C13" s="132"/>
      <c r="D13" s="13"/>
      <c r="E13" s="13"/>
      <c r="F13" s="13"/>
      <c r="G13" s="13"/>
      <c r="H13" s="13"/>
      <c r="I13" s="13"/>
      <c r="J13" s="13"/>
      <c r="K13" s="44"/>
    </row>
    <row r="14" spans="1:15" customFormat="1" x14ac:dyDescent="0.2">
      <c r="B14" s="130" t="s">
        <v>35</v>
      </c>
      <c r="C14" s="130" t="s">
        <v>132</v>
      </c>
      <c r="D14" s="13"/>
      <c r="E14" s="130" t="s">
        <v>122</v>
      </c>
      <c r="F14" s="130" t="s">
        <v>132</v>
      </c>
      <c r="G14" s="13"/>
      <c r="H14" s="13"/>
      <c r="I14" s="13"/>
      <c r="J14" s="13"/>
      <c r="K14" s="13"/>
    </row>
    <row r="15" spans="1:15" customFormat="1" x14ac:dyDescent="0.2">
      <c r="B15" s="111" t="s">
        <v>1</v>
      </c>
      <c r="C15" s="165">
        <v>850000</v>
      </c>
      <c r="D15" s="13"/>
      <c r="E15" s="111" t="s">
        <v>42</v>
      </c>
      <c r="F15" s="168">
        <v>5000</v>
      </c>
      <c r="G15" s="13"/>
      <c r="H15" s="13"/>
      <c r="I15" s="13"/>
      <c r="J15" s="13"/>
      <c r="K15" s="13"/>
    </row>
    <row r="16" spans="1:15" customFormat="1" x14ac:dyDescent="0.2">
      <c r="B16" s="111" t="s">
        <v>38</v>
      </c>
      <c r="C16" s="166">
        <v>0</v>
      </c>
      <c r="D16" s="13"/>
      <c r="E16" s="111" t="s">
        <v>60</v>
      </c>
      <c r="F16" s="164" t="s">
        <v>61</v>
      </c>
      <c r="G16" s="13"/>
      <c r="H16" s="13"/>
      <c r="I16" s="13"/>
      <c r="J16" s="13"/>
      <c r="K16" s="13"/>
      <c r="O16" s="13"/>
    </row>
    <row r="17" spans="1:15" customFormat="1" x14ac:dyDescent="0.2">
      <c r="B17" s="111" t="s">
        <v>27</v>
      </c>
      <c r="C17" s="167">
        <v>3</v>
      </c>
      <c r="D17" s="13"/>
      <c r="E17" s="111" t="s">
        <v>37</v>
      </c>
      <c r="F17" s="167">
        <v>3</v>
      </c>
      <c r="G17" s="13"/>
      <c r="H17" s="13"/>
      <c r="I17" s="13"/>
      <c r="J17" s="13"/>
      <c r="K17" s="47"/>
      <c r="O17" s="13"/>
    </row>
    <row r="18" spans="1:15" customFormat="1" x14ac:dyDescent="0.2">
      <c r="B18" s="111" t="s">
        <v>14</v>
      </c>
      <c r="C18" s="160">
        <v>0.24</v>
      </c>
      <c r="D18" s="13"/>
      <c r="E18" s="111" t="s">
        <v>52</v>
      </c>
      <c r="F18" s="167" t="s">
        <v>53</v>
      </c>
      <c r="G18" s="13"/>
      <c r="H18" s="13"/>
      <c r="I18" s="13"/>
      <c r="J18" s="13"/>
      <c r="K18" s="13"/>
      <c r="O18" s="13"/>
    </row>
    <row r="19" spans="1:15" customFormat="1" x14ac:dyDescent="0.2">
      <c r="A19" s="3"/>
      <c r="B19" s="111" t="s">
        <v>32</v>
      </c>
      <c r="C19" s="168">
        <f>BaseCase_Utrangering</f>
        <v>541520.63106796122</v>
      </c>
      <c r="D19" s="13"/>
      <c r="E19" s="111" t="s">
        <v>49</v>
      </c>
      <c r="F19" s="168">
        <v>17540</v>
      </c>
      <c r="G19" s="13"/>
      <c r="H19" s="13"/>
      <c r="I19" s="13"/>
      <c r="J19" s="13"/>
      <c r="K19" s="15"/>
      <c r="L19" s="4"/>
    </row>
    <row r="20" spans="1:15" customFormat="1" x14ac:dyDescent="0.2">
      <c r="A20" s="3"/>
      <c r="B20" s="111" t="s">
        <v>21</v>
      </c>
      <c r="C20" s="166">
        <v>1</v>
      </c>
      <c r="D20" s="13"/>
      <c r="E20" s="111" t="s">
        <v>119</v>
      </c>
      <c r="F20" s="168">
        <f>PMT_justert</f>
        <v>208217.42463421653</v>
      </c>
      <c r="G20" s="13"/>
      <c r="H20" s="13"/>
      <c r="I20" s="13"/>
      <c r="J20" s="13"/>
      <c r="K20" s="13"/>
      <c r="L20" s="4"/>
      <c r="M20" s="4"/>
    </row>
    <row r="21" spans="1:15" customFormat="1" x14ac:dyDescent="0.2">
      <c r="A21" s="3"/>
      <c r="B21" s="13"/>
      <c r="C21" s="13"/>
      <c r="D21" s="13"/>
      <c r="E21" s="111" t="s">
        <v>58</v>
      </c>
      <c r="F21" s="168">
        <v>0</v>
      </c>
      <c r="G21" s="13"/>
      <c r="H21" s="13"/>
      <c r="I21" s="13"/>
      <c r="J21" s="13"/>
      <c r="K21" s="13"/>
    </row>
    <row r="22" spans="1:15" x14ac:dyDescent="0.2">
      <c r="A22" s="3"/>
      <c r="E22" s="15"/>
      <c r="H22" s="15"/>
    </row>
    <row r="23" spans="1:15" x14ac:dyDescent="0.2">
      <c r="A23" s="3"/>
      <c r="H23" s="15"/>
      <c r="I23" s="15"/>
    </row>
    <row r="24" spans="1:15" x14ac:dyDescent="0.2">
      <c r="A24" s="3"/>
    </row>
    <row r="25" spans="1:15" ht="20" thickBot="1" x14ac:dyDescent="0.3">
      <c r="B25" s="182" t="s">
        <v>24</v>
      </c>
      <c r="C25" s="183" t="s">
        <v>25</v>
      </c>
      <c r="D25"/>
      <c r="E25" s="182" t="s">
        <v>24</v>
      </c>
      <c r="F25" s="184" t="s">
        <v>36</v>
      </c>
    </row>
    <row r="26" spans="1:15" x14ac:dyDescent="0.2">
      <c r="B26" s="173" t="s">
        <v>2</v>
      </c>
      <c r="C26" s="159"/>
      <c r="D26"/>
      <c r="E26" s="173" t="s">
        <v>2</v>
      </c>
      <c r="F26" s="159"/>
      <c r="H26"/>
      <c r="I26"/>
    </row>
    <row r="27" spans="1:15" x14ac:dyDescent="0.2">
      <c r="B27" s="174" t="s">
        <v>3</v>
      </c>
      <c r="C27" s="169"/>
      <c r="D27"/>
      <c r="E27" s="174" t="s">
        <v>3</v>
      </c>
      <c r="F27" s="169"/>
      <c r="G27"/>
      <c r="H27"/>
      <c r="I27"/>
      <c r="J27"/>
      <c r="K27"/>
    </row>
    <row r="28" spans="1:15" x14ac:dyDescent="0.2">
      <c r="B28" s="174"/>
      <c r="C28" s="169"/>
      <c r="D28"/>
      <c r="E28" s="174"/>
      <c r="F28" s="169"/>
      <c r="G28"/>
      <c r="H28"/>
      <c r="I28"/>
      <c r="J28"/>
      <c r="K28"/>
    </row>
    <row r="29" spans="1:15" x14ac:dyDescent="0.2">
      <c r="B29" s="174" t="s">
        <v>8</v>
      </c>
      <c r="C29" s="169"/>
      <c r="D29"/>
      <c r="E29" s="174" t="s">
        <v>8</v>
      </c>
      <c r="F29" s="169"/>
      <c r="G29"/>
      <c r="H29"/>
      <c r="I29"/>
      <c r="J29"/>
      <c r="K29"/>
    </row>
    <row r="30" spans="1:15" x14ac:dyDescent="0.2">
      <c r="B30" s="174" t="s">
        <v>9</v>
      </c>
      <c r="C30" s="169"/>
      <c r="D30"/>
      <c r="E30" s="174" t="s">
        <v>9</v>
      </c>
      <c r="F30" s="169"/>
      <c r="G30"/>
      <c r="H30"/>
      <c r="I30"/>
      <c r="J30"/>
      <c r="K30"/>
    </row>
    <row r="31" spans="1:15" x14ac:dyDescent="0.2">
      <c r="B31" s="174" t="s">
        <v>10</v>
      </c>
      <c r="C31" s="169"/>
      <c r="D31"/>
      <c r="E31" s="174" t="s">
        <v>10</v>
      </c>
      <c r="F31" s="169"/>
      <c r="G31"/>
      <c r="H31"/>
      <c r="I31"/>
      <c r="J31"/>
      <c r="K31"/>
    </row>
    <row r="32" spans="1:15" x14ac:dyDescent="0.2">
      <c r="B32" s="174" t="s">
        <v>11</v>
      </c>
      <c r="C32" s="169"/>
      <c r="D32"/>
      <c r="E32" s="174" t="s">
        <v>11</v>
      </c>
      <c r="F32" s="169"/>
      <c r="G32"/>
      <c r="H32"/>
      <c r="I32"/>
      <c r="J32"/>
      <c r="K32"/>
    </row>
    <row r="33" spans="1:11" ht="17" thickBot="1" x14ac:dyDescent="0.25">
      <c r="B33" s="175" t="s">
        <v>12</v>
      </c>
      <c r="C33" s="170"/>
      <c r="D33"/>
      <c r="E33" s="175" t="s">
        <v>12</v>
      </c>
      <c r="F33" s="170"/>
      <c r="G33"/>
      <c r="H33"/>
      <c r="I33"/>
      <c r="J33"/>
      <c r="K33"/>
    </row>
    <row r="34" spans="1:11" x14ac:dyDescent="0.2">
      <c r="B34" s="171" t="s">
        <v>13</v>
      </c>
      <c r="C34" s="172">
        <f>SUM(C26:C33)</f>
        <v>0</v>
      </c>
      <c r="D34"/>
      <c r="E34" s="171" t="s">
        <v>13</v>
      </c>
      <c r="F34" s="172">
        <f>SUM(F26:F33)</f>
        <v>0</v>
      </c>
      <c r="G34"/>
      <c r="H34"/>
      <c r="I34"/>
      <c r="J34"/>
      <c r="K34"/>
    </row>
    <row r="35" spans="1:11" ht="17" thickBot="1" x14ac:dyDescent="0.25">
      <c r="B35" s="3"/>
      <c r="C35" s="7"/>
      <c r="D35"/>
      <c r="E35"/>
      <c r="F35"/>
      <c r="G35"/>
      <c r="H35"/>
      <c r="I35"/>
      <c r="J35"/>
      <c r="K35"/>
    </row>
    <row r="36" spans="1:11" ht="17" thickBot="1" x14ac:dyDescent="0.25">
      <c r="B36" s="176" t="s">
        <v>22</v>
      </c>
      <c r="C36" s="180">
        <f>NNV_EIE</f>
        <v>483492.8363982935</v>
      </c>
      <c r="E36" s="112" t="s">
        <v>22</v>
      </c>
      <c r="F36" s="178">
        <f>Nåverdi_leie</f>
        <v>334413.56038739689</v>
      </c>
      <c r="G36"/>
      <c r="H36"/>
      <c r="I36"/>
      <c r="J36"/>
      <c r="K36"/>
    </row>
    <row r="37" spans="1:11" ht="17" thickBot="1" x14ac:dyDescent="0.25">
      <c r="B37" s="177" t="s">
        <v>131</v>
      </c>
      <c r="C37" s="181">
        <f>iRR_eie</f>
        <v>0.27144859672750243</v>
      </c>
      <c r="E37" s="113" t="s">
        <v>131</v>
      </c>
      <c r="F37" s="179">
        <f>iRR_leie</f>
        <v>23.42005952777798</v>
      </c>
      <c r="G37"/>
      <c r="H37"/>
      <c r="I37"/>
      <c r="J37"/>
      <c r="K37"/>
    </row>
    <row r="38" spans="1:11" ht="17" thickBot="1" x14ac:dyDescent="0.25">
      <c r="B38" s="21"/>
      <c r="C38" s="22"/>
      <c r="D38" s="22"/>
      <c r="G38"/>
      <c r="H38" s="4"/>
      <c r="I38" s="4"/>
      <c r="J38"/>
      <c r="K38"/>
    </row>
    <row r="39" spans="1:11" ht="17" thickBot="1" x14ac:dyDescent="0.25">
      <c r="B39" s="112" t="s">
        <v>26</v>
      </c>
      <c r="C39" s="34" t="str">
        <f>IF(EIE&lt;LEIE,F25,IF(EIE=LEIE,"Like lønnsome",C25))</f>
        <v>EIE</v>
      </c>
      <c r="F39" s="15"/>
      <c r="G39"/>
      <c r="H39" s="15"/>
      <c r="J39"/>
      <c r="K39"/>
    </row>
    <row r="40" spans="1:11" x14ac:dyDescent="0.2">
      <c r="A40" s="15"/>
      <c r="B40" s="14"/>
      <c r="C40" s="14"/>
      <c r="D40" s="14"/>
      <c r="E40" s="22"/>
      <c r="F40" s="22"/>
      <c r="G40" s="15"/>
      <c r="I40" s="15"/>
    </row>
    <row r="41" spans="1:11" x14ac:dyDescent="0.2">
      <c r="A41" s="15"/>
      <c r="J41" s="15"/>
    </row>
    <row r="43" spans="1:11" x14ac:dyDescent="0.2">
      <c r="H43" s="22"/>
      <c r="I43" s="22"/>
    </row>
    <row r="44" spans="1:11" x14ac:dyDescent="0.2">
      <c r="G44" s="22"/>
      <c r="H44" s="70"/>
      <c r="J44" s="22"/>
      <c r="K44" s="22"/>
    </row>
  </sheetData>
  <dataConsolidate/>
  <dataValidations count="4">
    <dataValidation type="decimal" operator="greaterThan" allowBlank="1" showInputMessage="1" showErrorMessage="1" errorTitle="Feil Data" error="Alle Input verdier skal være positive" sqref="F26:F33 C9 C15 F15 F17 C6:C7 C17:C19">
      <formula1>0</formula1>
    </dataValidation>
    <dataValidation type="decimal" allowBlank="1" showInputMessage="1" showErrorMessage="1" errorTitle="Feil data" error="Alle Input verdien skal være positive" sqref="C26:C33">
      <formula1>0</formula1>
      <formula2>9.99999999999999E+22</formula2>
    </dataValidation>
    <dataValidation type="list" allowBlank="1" showInputMessage="1" showErrorMessage="1" sqref="F16">
      <formula1>TypeAvtale</formula1>
    </dataValidation>
    <dataValidation type="list" operator="greaterThan" allowBlank="1" showInputMessage="1" showErrorMessage="1" errorTitle="Feil Data" error="Alle Input verdier skal være positive" sqref="F18">
      <formula1>UTbetalingstid</formula1>
    </dataValidation>
  </dataValidation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 enableFormatConditionsCalculation="0"/>
  <dimension ref="A2:GY50"/>
  <sheetViews>
    <sheetView topLeftCell="A11" workbookViewId="0">
      <selection activeCell="F5" sqref="F5"/>
    </sheetView>
  </sheetViews>
  <sheetFormatPr baseColWidth="10" defaultRowHeight="16" x14ac:dyDescent="0.2"/>
  <cols>
    <col min="1" max="1" width="26.1640625" bestFit="1" customWidth="1"/>
    <col min="2" max="5" width="13.83203125" bestFit="1" customWidth="1"/>
    <col min="6" max="6" width="12.83203125" bestFit="1" customWidth="1"/>
    <col min="7" max="7" width="13.1640625" bestFit="1" customWidth="1"/>
    <col min="8" max="10" width="12.83203125" bestFit="1" customWidth="1"/>
    <col min="11" max="22" width="13.83203125" bestFit="1" customWidth="1"/>
    <col min="23" max="31" width="11.83203125" bestFit="1" customWidth="1"/>
    <col min="32" max="124" width="12.83203125" bestFit="1" customWidth="1"/>
    <col min="125" max="202" width="13.83203125" bestFit="1" customWidth="1"/>
  </cols>
  <sheetData>
    <row r="2" spans="1:207" x14ac:dyDescent="0.2">
      <c r="A2" s="123" t="s">
        <v>41</v>
      </c>
      <c r="B2" s="123">
        <f>ÅR+ÅR_0</f>
        <v>2020</v>
      </c>
    </row>
    <row r="5" spans="1:207" s="31" customFormat="1" x14ac:dyDescent="0.2">
      <c r="A5" s="31" t="s">
        <v>48</v>
      </c>
      <c r="B5" s="31">
        <f>ÅR_0</f>
        <v>2017</v>
      </c>
      <c r="C5" s="31">
        <f>IF(B5&lt;slutt_eie,B5+1,"")</f>
        <v>2018</v>
      </c>
      <c r="D5" s="33">
        <f t="shared" ref="D5:AE5" si="0">IF(C5&lt;slutt_eie,C5+1,"")</f>
        <v>2019</v>
      </c>
      <c r="E5" s="33">
        <f t="shared" si="0"/>
        <v>2020</v>
      </c>
      <c r="F5" s="33" t="str">
        <f t="shared" si="0"/>
        <v/>
      </c>
      <c r="G5" s="33" t="str">
        <f t="shared" si="0"/>
        <v/>
      </c>
      <c r="H5" s="33" t="str">
        <f t="shared" si="0"/>
        <v/>
      </c>
      <c r="I5" s="33" t="str">
        <f t="shared" si="0"/>
        <v/>
      </c>
      <c r="J5" s="33" t="str">
        <f t="shared" si="0"/>
        <v/>
      </c>
      <c r="K5" s="33" t="str">
        <f t="shared" si="0"/>
        <v/>
      </c>
      <c r="L5" s="33" t="str">
        <f t="shared" si="0"/>
        <v/>
      </c>
      <c r="M5" s="33" t="str">
        <f t="shared" si="0"/>
        <v/>
      </c>
      <c r="N5" s="33" t="str">
        <f t="shared" si="0"/>
        <v/>
      </c>
      <c r="O5" s="33" t="str">
        <f t="shared" si="0"/>
        <v/>
      </c>
      <c r="P5" s="33" t="str">
        <f t="shared" si="0"/>
        <v/>
      </c>
      <c r="Q5" s="33" t="str">
        <f t="shared" si="0"/>
        <v/>
      </c>
      <c r="R5" s="33" t="str">
        <f t="shared" si="0"/>
        <v/>
      </c>
      <c r="S5" s="33" t="str">
        <f t="shared" si="0"/>
        <v/>
      </c>
      <c r="T5" s="33" t="str">
        <f t="shared" si="0"/>
        <v/>
      </c>
      <c r="U5" s="33" t="str">
        <f t="shared" si="0"/>
        <v/>
      </c>
      <c r="V5" s="33" t="str">
        <f t="shared" si="0"/>
        <v/>
      </c>
      <c r="W5" s="33" t="str">
        <f t="shared" si="0"/>
        <v/>
      </c>
      <c r="X5" s="33" t="str">
        <f t="shared" si="0"/>
        <v/>
      </c>
      <c r="Y5" s="33" t="str">
        <f t="shared" si="0"/>
        <v/>
      </c>
      <c r="Z5" s="33" t="str">
        <f t="shared" si="0"/>
        <v/>
      </c>
      <c r="AA5" s="33" t="str">
        <f t="shared" si="0"/>
        <v/>
      </c>
      <c r="AB5" s="33" t="str">
        <f t="shared" si="0"/>
        <v/>
      </c>
      <c r="AC5" s="33" t="str">
        <f t="shared" si="0"/>
        <v/>
      </c>
      <c r="AD5" s="33" t="str">
        <f t="shared" si="0"/>
        <v/>
      </c>
      <c r="AE5" s="33" t="str">
        <f t="shared" si="0"/>
        <v/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2"/>
      <c r="GV5" s="32"/>
      <c r="GW5" s="32"/>
      <c r="GX5" s="32"/>
      <c r="GY5" s="32"/>
    </row>
    <row r="6" spans="1:207" x14ac:dyDescent="0.2">
      <c r="A6" s="1"/>
      <c r="B6" s="51"/>
      <c r="C6" s="51"/>
      <c r="D6" s="5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7" x14ac:dyDescent="0.2">
      <c r="A7" s="35" t="s">
        <v>5</v>
      </c>
      <c r="B7" s="52"/>
      <c r="C7" s="53">
        <f>inntekt*UTN_GRAD</f>
        <v>360000</v>
      </c>
      <c r="D7" s="54">
        <f t="shared" ref="D7:AE7" si="1">IF(D5="","",C7*(1+inflasjon)*(1+Real_vekst))</f>
        <v>367200</v>
      </c>
      <c r="E7" s="54">
        <f t="shared" si="1"/>
        <v>374544</v>
      </c>
      <c r="F7" s="54" t="str">
        <f t="shared" si="1"/>
        <v/>
      </c>
      <c r="G7" s="54" t="str">
        <f t="shared" si="1"/>
        <v/>
      </c>
      <c r="H7" s="54" t="str">
        <f t="shared" si="1"/>
        <v/>
      </c>
      <c r="I7" s="54" t="str">
        <f t="shared" si="1"/>
        <v/>
      </c>
      <c r="J7" s="54" t="str">
        <f t="shared" si="1"/>
        <v/>
      </c>
      <c r="K7" s="54" t="str">
        <f t="shared" si="1"/>
        <v/>
      </c>
      <c r="L7" s="54" t="str">
        <f t="shared" si="1"/>
        <v/>
      </c>
      <c r="M7" s="54" t="str">
        <f t="shared" si="1"/>
        <v/>
      </c>
      <c r="N7" s="54" t="str">
        <f t="shared" si="1"/>
        <v/>
      </c>
      <c r="O7" s="54" t="str">
        <f t="shared" si="1"/>
        <v/>
      </c>
      <c r="P7" s="54" t="str">
        <f t="shared" si="1"/>
        <v/>
      </c>
      <c r="Q7" s="54" t="str">
        <f t="shared" si="1"/>
        <v/>
      </c>
      <c r="R7" s="54" t="str">
        <f t="shared" si="1"/>
        <v/>
      </c>
      <c r="S7" s="54" t="str">
        <f t="shared" si="1"/>
        <v/>
      </c>
      <c r="T7" s="54" t="str">
        <f t="shared" si="1"/>
        <v/>
      </c>
      <c r="U7" s="54" t="str">
        <f t="shared" si="1"/>
        <v/>
      </c>
      <c r="V7" s="54" t="str">
        <f t="shared" si="1"/>
        <v/>
      </c>
      <c r="W7" s="54" t="str">
        <f t="shared" si="1"/>
        <v/>
      </c>
      <c r="X7" s="54" t="str">
        <f t="shared" si="1"/>
        <v/>
      </c>
      <c r="Y7" s="54" t="str">
        <f t="shared" si="1"/>
        <v/>
      </c>
      <c r="Z7" s="54" t="str">
        <f t="shared" si="1"/>
        <v/>
      </c>
      <c r="AA7" s="54" t="str">
        <f t="shared" si="1"/>
        <v/>
      </c>
      <c r="AB7" s="54" t="str">
        <f t="shared" si="1"/>
        <v/>
      </c>
      <c r="AC7" s="54" t="str">
        <f t="shared" si="1"/>
        <v/>
      </c>
      <c r="AD7" s="54" t="str">
        <f t="shared" si="1"/>
        <v/>
      </c>
      <c r="AE7" s="54" t="str">
        <f t="shared" si="1"/>
        <v/>
      </c>
      <c r="AF7" s="54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</row>
    <row r="8" spans="1:207" x14ac:dyDescent="0.2">
      <c r="A8" s="35" t="s">
        <v>31</v>
      </c>
      <c r="B8" s="52"/>
      <c r="C8" s="55">
        <f>-Kostnader_eie</f>
        <v>0</v>
      </c>
      <c r="D8" s="55">
        <f t="shared" ref="D8:AE8" si="2">IF(D5="","",C8*(1+(inflasjon)*(1+IF(Real_vekst&gt;0,Real_vekst,0))))</f>
        <v>0</v>
      </c>
      <c r="E8" s="55">
        <f t="shared" si="2"/>
        <v>0</v>
      </c>
      <c r="F8" s="55" t="str">
        <f t="shared" si="2"/>
        <v/>
      </c>
      <c r="G8" s="55" t="str">
        <f t="shared" si="2"/>
        <v/>
      </c>
      <c r="H8" s="55" t="str">
        <f t="shared" si="2"/>
        <v/>
      </c>
      <c r="I8" s="55" t="str">
        <f t="shared" si="2"/>
        <v/>
      </c>
      <c r="J8" s="55" t="str">
        <f t="shared" si="2"/>
        <v/>
      </c>
      <c r="K8" s="55" t="str">
        <f t="shared" si="2"/>
        <v/>
      </c>
      <c r="L8" s="55" t="str">
        <f t="shared" si="2"/>
        <v/>
      </c>
      <c r="M8" s="55" t="str">
        <f t="shared" si="2"/>
        <v/>
      </c>
      <c r="N8" s="55" t="str">
        <f t="shared" si="2"/>
        <v/>
      </c>
      <c r="O8" s="55" t="str">
        <f t="shared" si="2"/>
        <v/>
      </c>
      <c r="P8" s="55" t="str">
        <f t="shared" si="2"/>
        <v/>
      </c>
      <c r="Q8" s="55" t="str">
        <f t="shared" si="2"/>
        <v/>
      </c>
      <c r="R8" s="55" t="str">
        <f t="shared" si="2"/>
        <v/>
      </c>
      <c r="S8" s="55" t="str">
        <f t="shared" si="2"/>
        <v/>
      </c>
      <c r="T8" s="55" t="str">
        <f t="shared" si="2"/>
        <v/>
      </c>
      <c r="U8" s="55" t="str">
        <f t="shared" si="2"/>
        <v/>
      </c>
      <c r="V8" s="55" t="str">
        <f t="shared" si="2"/>
        <v/>
      </c>
      <c r="W8" s="55" t="str">
        <f t="shared" si="2"/>
        <v/>
      </c>
      <c r="X8" s="55" t="str">
        <f t="shared" si="2"/>
        <v/>
      </c>
      <c r="Y8" s="55" t="str">
        <f t="shared" si="2"/>
        <v/>
      </c>
      <c r="Z8" s="55" t="str">
        <f t="shared" si="2"/>
        <v/>
      </c>
      <c r="AA8" s="55" t="str">
        <f t="shared" si="2"/>
        <v/>
      </c>
      <c r="AB8" s="55" t="str">
        <f t="shared" si="2"/>
        <v/>
      </c>
      <c r="AC8" s="55" t="str">
        <f t="shared" si="2"/>
        <v/>
      </c>
      <c r="AD8" s="55" t="str">
        <f t="shared" si="2"/>
        <v/>
      </c>
      <c r="AE8" s="55" t="str">
        <f t="shared" si="2"/>
        <v/>
      </c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</row>
    <row r="9" spans="1:207" x14ac:dyDescent="0.2">
      <c r="A9" s="35" t="s">
        <v>0</v>
      </c>
      <c r="B9" s="52"/>
      <c r="C9" s="55">
        <f>IF(C5="","",-SUM(hjelpeberegninger!B6))</f>
        <v>-204000</v>
      </c>
      <c r="D9" s="55">
        <f>IF(D5="","",-SUM(hjelpeberegninger!C6))</f>
        <v>-155040</v>
      </c>
      <c r="E9" s="55">
        <f>IF(E5="","",-SUM(hjelpeberegninger!D6))</f>
        <v>-117830.39999999999</v>
      </c>
      <c r="F9" s="55" t="str">
        <f>IF(F5="","",-SUM(hjelpeberegninger!E6))</f>
        <v/>
      </c>
      <c r="G9" s="55" t="str">
        <f>IF(G5="","",-SUM(hjelpeberegninger!F6))</f>
        <v/>
      </c>
      <c r="H9" s="55" t="str">
        <f>IF(H5="","",-SUM(hjelpeberegninger!G6))</f>
        <v/>
      </c>
      <c r="I9" s="55" t="str">
        <f>IF(I5="","",-SUM(hjelpeberegninger!H6))</f>
        <v/>
      </c>
      <c r="J9" s="55" t="str">
        <f>IF(J5="","",-SUM(hjelpeberegninger!I6))</f>
        <v/>
      </c>
      <c r="K9" s="55" t="str">
        <f>IF(K5="","",-SUM(hjelpeberegninger!J6))</f>
        <v/>
      </c>
      <c r="L9" s="55" t="str">
        <f>IF(L5="","",-SUM(hjelpeberegninger!K6))</f>
        <v/>
      </c>
      <c r="M9" s="55" t="str">
        <f>IF(M5="","",-SUM(hjelpeberegninger!L6))</f>
        <v/>
      </c>
      <c r="N9" s="55" t="str">
        <f>IF(N5="","",-SUM(hjelpeberegninger!M6))</f>
        <v/>
      </c>
      <c r="O9" s="55" t="str">
        <f>IF(O5="","",-SUM(hjelpeberegninger!N6))</f>
        <v/>
      </c>
      <c r="P9" s="55" t="str">
        <f>IF(P5="","",-SUM(hjelpeberegninger!O6))</f>
        <v/>
      </c>
      <c r="Q9" s="55" t="str">
        <f>IF(Q5="","",-SUM(hjelpeberegninger!P6))</f>
        <v/>
      </c>
      <c r="R9" s="55" t="str">
        <f>IF(R5="","",-SUM(hjelpeberegninger!Q6))</f>
        <v/>
      </c>
      <c r="S9" s="55" t="str">
        <f>IF(S5="","",-SUM(hjelpeberegninger!R6))</f>
        <v/>
      </c>
      <c r="T9" s="55" t="str">
        <f>IF(T5="","",-SUM(hjelpeberegninger!S6))</f>
        <v/>
      </c>
      <c r="U9" s="55" t="str">
        <f>IF(U5="","",-SUM(hjelpeberegninger!T6))</f>
        <v/>
      </c>
      <c r="V9" s="55" t="str">
        <f>IF(V5="","",-SUM(hjelpeberegninger!U6))</f>
        <v/>
      </c>
      <c r="W9" s="55" t="str">
        <f>IF(W5="","",-SUM(hjelpeberegninger!V6))</f>
        <v/>
      </c>
      <c r="X9" s="55" t="str">
        <f>IF(X5="","",-SUM(hjelpeberegninger!W6))</f>
        <v/>
      </c>
      <c r="Y9" s="55" t="str">
        <f>IF(Y5="","",-SUM(hjelpeberegninger!X6))</f>
        <v/>
      </c>
      <c r="Z9" s="55" t="str">
        <f>IF(Z5="","",-SUM(hjelpeberegninger!Y6))</f>
        <v/>
      </c>
      <c r="AA9" s="55" t="str">
        <f>IF(AA5="","",-SUM(hjelpeberegninger!Z6))</f>
        <v/>
      </c>
      <c r="AB9" s="55" t="str">
        <f>IF(AB5="","",-SUM(hjelpeberegninger!AA6))</f>
        <v/>
      </c>
      <c r="AC9" s="55" t="str">
        <f>IF(AC5="","",-SUM(hjelpeberegninger!AB6))</f>
        <v/>
      </c>
      <c r="AD9" s="55" t="str">
        <f>IF(AD5="","",-SUM(hjelpeberegninger!AC6))</f>
        <v/>
      </c>
      <c r="AE9" s="55" t="str">
        <f>IF(AE5="","",-SUM(hjelpeberegninger!AD6))</f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</row>
    <row r="10" spans="1:207" x14ac:dyDescent="0.2">
      <c r="A10" s="35" t="s">
        <v>59</v>
      </c>
      <c r="B10" s="51" t="str">
        <f>IF(slutt_eie=B5,UTrangeringsverdi-hjelpeberegninger!A7,"")</f>
        <v/>
      </c>
      <c r="C10" s="51" t="str">
        <f>IF(slutt_eie=C5,UTrangeringsverdi-SUM(hjelpeberegninger!B7),"")</f>
        <v/>
      </c>
      <c r="D10" s="51" t="str">
        <f>IF(slutt_eie=D5,UTrangeringsverdi-SUM(hjelpeberegninger!C7),"")</f>
        <v/>
      </c>
      <c r="E10" s="51">
        <f>IF(slutt_eie=E5,UTrangeringsverdi-SUM(hjelpeberegninger!D7),"")</f>
        <v>168391.03106796124</v>
      </c>
      <c r="F10" s="51" t="str">
        <f>IF(slutt_eie=F5,UTrangeringsverdi-SUM(hjelpeberegninger!E7),"")</f>
        <v/>
      </c>
      <c r="G10" s="51" t="str">
        <f>IF(slutt_eie=G5,UTrangeringsverdi-SUM(hjelpeberegninger!F7),"")</f>
        <v/>
      </c>
      <c r="H10" s="51" t="str">
        <f>IF(slutt_eie=H5,UTrangeringsverdi-SUM(hjelpeberegninger!G7),"")</f>
        <v/>
      </c>
      <c r="I10" s="51" t="str">
        <f>IF(slutt_eie=I5,UTrangeringsverdi-SUM(hjelpeberegninger!H7),"")</f>
        <v/>
      </c>
      <c r="J10" s="51" t="str">
        <f>IF(slutt_eie=J5,UTrangeringsverdi-SUM(hjelpeberegninger!I7),"")</f>
        <v/>
      </c>
      <c r="K10" s="51" t="str">
        <f>IF(slutt_eie=K5,UTrangeringsverdi-SUM(hjelpeberegninger!J7),"")</f>
        <v/>
      </c>
      <c r="L10" s="51" t="str">
        <f>IF(slutt_eie=L5,UTrangeringsverdi-SUM(hjelpeberegninger!K7),"")</f>
        <v/>
      </c>
      <c r="M10" s="51" t="str">
        <f>IF(slutt_eie=M5,UTrangeringsverdi-SUM(hjelpeberegninger!L7),"")</f>
        <v/>
      </c>
      <c r="N10" s="51" t="str">
        <f>IF(slutt_eie=N5,UTrangeringsverdi-SUM(hjelpeberegninger!M7),"")</f>
        <v/>
      </c>
      <c r="O10" s="51" t="str">
        <f>IF(slutt_eie=O5,UTrangeringsverdi-SUM(hjelpeberegninger!N7),"")</f>
        <v/>
      </c>
      <c r="P10" s="51" t="str">
        <f>IF(slutt_eie=P5,UTrangeringsverdi-SUM(hjelpeberegninger!O7),"")</f>
        <v/>
      </c>
      <c r="Q10" s="51" t="str">
        <f>IF(slutt_eie=Q5,UTrangeringsverdi-SUM(hjelpeberegninger!P7),"")</f>
        <v/>
      </c>
      <c r="R10" s="51" t="str">
        <f>IF(slutt_eie=R5,UTrangeringsverdi-SUM(hjelpeberegninger!Q7),"")</f>
        <v/>
      </c>
      <c r="S10" s="51" t="str">
        <f>IF(slutt_eie=S5,UTrangeringsverdi-SUM(hjelpeberegninger!R7),"")</f>
        <v/>
      </c>
      <c r="T10" s="51" t="str">
        <f>IF(slutt_eie=T5,UTrangeringsverdi-SUM(hjelpeberegninger!S7),"")</f>
        <v/>
      </c>
      <c r="U10" s="51" t="str">
        <f>IF(slutt_eie=U5,UTrangeringsverdi-SUM(hjelpeberegninger!T7),"")</f>
        <v/>
      </c>
      <c r="V10" s="51" t="str">
        <f>IF(slutt_eie=V5,UTrangeringsverdi-SUM(hjelpeberegninger!U7),"")</f>
        <v/>
      </c>
      <c r="W10" s="51" t="str">
        <f>IF(slutt_eie=W5,UTrangeringsverdi-SUM(hjelpeberegninger!V7),"")</f>
        <v/>
      </c>
      <c r="X10" s="51" t="str">
        <f>IF(slutt_eie=X5,UTrangeringsverdi-SUM(hjelpeberegninger!W7),"")</f>
        <v/>
      </c>
      <c r="Y10" s="51" t="str">
        <f>IF(slutt_eie=Y5,UTrangeringsverdi-SUM(hjelpeberegninger!X7),"")</f>
        <v/>
      </c>
      <c r="Z10" s="51" t="str">
        <f>IF(slutt_eie=Z5,UTrangeringsverdi-SUM(hjelpeberegninger!Y7),"")</f>
        <v/>
      </c>
      <c r="AA10" s="51" t="str">
        <f>IF(slutt_eie=AA5,UTrangeringsverdi-SUM(hjelpeberegninger!Z7),"")</f>
        <v/>
      </c>
      <c r="AB10" s="51" t="str">
        <f>IF(slutt_eie=AB5,UTrangeringsverdi-SUM(hjelpeberegninger!AA7),"")</f>
        <v/>
      </c>
      <c r="AC10" s="51" t="str">
        <f>IF(slutt_eie=AC5,UTrangeringsverdi-SUM(hjelpeberegninger!AB7),"")</f>
        <v/>
      </c>
      <c r="AD10" s="51" t="str">
        <f>IF(slutt_eie=AD5,UTrangeringsverdi-SUM(hjelpeberegninger!AC7),"")</f>
        <v/>
      </c>
      <c r="AE10" s="51" t="str">
        <f>IF(slutt_eie=AE5,UTrangeringsverdi-SUM(hjelpeberegninger!AD7),"")</f>
        <v/>
      </c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9"/>
      <c r="GP10" s="39"/>
      <c r="GQ10" s="39"/>
      <c r="GR10" s="39"/>
      <c r="GS10" s="39"/>
      <c r="GT10" s="39"/>
    </row>
    <row r="11" spans="1:207" s="9" customFormat="1" x14ac:dyDescent="0.2">
      <c r="A11" s="40" t="s">
        <v>29</v>
      </c>
      <c r="B11" s="56"/>
      <c r="C11" s="57">
        <f>IF(C5="","",SUM(C7:C10))</f>
        <v>156000</v>
      </c>
      <c r="D11" s="57">
        <f t="shared" ref="D11:AE11" si="3">IF(SUM(D7:D10)=0,"",SUM(D7:D10))</f>
        <v>212160</v>
      </c>
      <c r="E11" s="57">
        <f t="shared" si="3"/>
        <v>425104.63106796122</v>
      </c>
      <c r="F11" s="57" t="str">
        <f t="shared" si="3"/>
        <v/>
      </c>
      <c r="G11" s="57" t="str">
        <f t="shared" si="3"/>
        <v/>
      </c>
      <c r="H11" s="57" t="str">
        <f t="shared" si="3"/>
        <v/>
      </c>
      <c r="I11" s="57" t="str">
        <f t="shared" si="3"/>
        <v/>
      </c>
      <c r="J11" s="57" t="str">
        <f t="shared" si="3"/>
        <v/>
      </c>
      <c r="K11" s="57" t="str">
        <f t="shared" si="3"/>
        <v/>
      </c>
      <c r="L11" s="57" t="str">
        <f t="shared" si="3"/>
        <v/>
      </c>
      <c r="M11" s="57" t="str">
        <f t="shared" si="3"/>
        <v/>
      </c>
      <c r="N11" s="57" t="str">
        <f t="shared" si="3"/>
        <v/>
      </c>
      <c r="O11" s="57" t="str">
        <f t="shared" si="3"/>
        <v/>
      </c>
      <c r="P11" s="57" t="str">
        <f t="shared" si="3"/>
        <v/>
      </c>
      <c r="Q11" s="57" t="str">
        <f t="shared" si="3"/>
        <v/>
      </c>
      <c r="R11" s="41" t="str">
        <f t="shared" si="3"/>
        <v/>
      </c>
      <c r="S11" s="41" t="str">
        <f t="shared" si="3"/>
        <v/>
      </c>
      <c r="T11" s="41" t="str">
        <f t="shared" si="3"/>
        <v/>
      </c>
      <c r="U11" s="41" t="str">
        <f t="shared" si="3"/>
        <v/>
      </c>
      <c r="V11" s="41" t="str">
        <f t="shared" si="3"/>
        <v/>
      </c>
      <c r="W11" s="41" t="str">
        <f t="shared" si="3"/>
        <v/>
      </c>
      <c r="X11" s="41" t="str">
        <f t="shared" si="3"/>
        <v/>
      </c>
      <c r="Y11" s="41" t="str">
        <f t="shared" si="3"/>
        <v/>
      </c>
      <c r="Z11" s="41" t="str">
        <f t="shared" si="3"/>
        <v/>
      </c>
      <c r="AA11" s="41" t="str">
        <f t="shared" si="3"/>
        <v/>
      </c>
      <c r="AB11" s="41" t="str">
        <f t="shared" si="3"/>
        <v/>
      </c>
      <c r="AC11" s="41" t="str">
        <f t="shared" si="3"/>
        <v/>
      </c>
      <c r="AD11" s="41" t="str">
        <f t="shared" si="3"/>
        <v/>
      </c>
      <c r="AE11" s="41" t="str">
        <f t="shared" si="3"/>
        <v/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</row>
    <row r="12" spans="1:207" x14ac:dyDescent="0.2">
      <c r="A12" s="35" t="s">
        <v>28</v>
      </c>
      <c r="B12" s="52"/>
      <c r="C12" s="52">
        <f t="shared" ref="C12:AE12" si="4">IF(C11="","",-C11*skattjustert)</f>
        <v>-35880</v>
      </c>
      <c r="D12" s="52">
        <f t="shared" si="4"/>
        <v>-48796.800000000003</v>
      </c>
      <c r="E12" s="52">
        <f t="shared" si="4"/>
        <v>-97774.065145631088</v>
      </c>
      <c r="F12" s="52" t="str">
        <f t="shared" si="4"/>
        <v/>
      </c>
      <c r="G12" s="52" t="str">
        <f t="shared" si="4"/>
        <v/>
      </c>
      <c r="H12" s="52" t="str">
        <f t="shared" si="4"/>
        <v/>
      </c>
      <c r="I12" s="52" t="str">
        <f t="shared" si="4"/>
        <v/>
      </c>
      <c r="J12" s="52" t="str">
        <f t="shared" si="4"/>
        <v/>
      </c>
      <c r="K12" s="52" t="str">
        <f t="shared" si="4"/>
        <v/>
      </c>
      <c r="L12" s="52" t="str">
        <f t="shared" si="4"/>
        <v/>
      </c>
      <c r="M12" s="52" t="str">
        <f t="shared" si="4"/>
        <v/>
      </c>
      <c r="N12" s="52" t="str">
        <f t="shared" si="4"/>
        <v/>
      </c>
      <c r="O12" s="52" t="str">
        <f t="shared" si="4"/>
        <v/>
      </c>
      <c r="P12" s="52" t="str">
        <f t="shared" si="4"/>
        <v/>
      </c>
      <c r="Q12" s="52" t="str">
        <f t="shared" si="4"/>
        <v/>
      </c>
      <c r="R12" s="36" t="str">
        <f t="shared" si="4"/>
        <v/>
      </c>
      <c r="S12" s="36" t="str">
        <f t="shared" si="4"/>
        <v/>
      </c>
      <c r="T12" s="36" t="str">
        <f t="shared" si="4"/>
        <v/>
      </c>
      <c r="U12" s="36" t="str">
        <f t="shared" si="4"/>
        <v/>
      </c>
      <c r="V12" s="36" t="str">
        <f t="shared" si="4"/>
        <v/>
      </c>
      <c r="W12" s="36" t="str">
        <f t="shared" si="4"/>
        <v/>
      </c>
      <c r="X12" s="36" t="str">
        <f t="shared" si="4"/>
        <v/>
      </c>
      <c r="Y12" s="36" t="str">
        <f t="shared" si="4"/>
        <v/>
      </c>
      <c r="Z12" s="36" t="str">
        <f t="shared" si="4"/>
        <v/>
      </c>
      <c r="AA12" s="36" t="str">
        <f t="shared" si="4"/>
        <v/>
      </c>
      <c r="AB12" s="36" t="str">
        <f t="shared" si="4"/>
        <v/>
      </c>
      <c r="AC12" s="36" t="str">
        <f t="shared" si="4"/>
        <v/>
      </c>
      <c r="AD12" s="36" t="str">
        <f t="shared" si="4"/>
        <v/>
      </c>
      <c r="AE12" s="36" t="str">
        <f t="shared" si="4"/>
        <v/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</row>
    <row r="13" spans="1:207" s="10" customFormat="1" x14ac:dyDescent="0.2">
      <c r="A13" s="40" t="s">
        <v>30</v>
      </c>
      <c r="B13" s="56"/>
      <c r="C13" s="57">
        <f t="shared" ref="C13:AE13" si="5">IF(C11="","",C11+C12)</f>
        <v>120120</v>
      </c>
      <c r="D13" s="57">
        <f t="shared" si="5"/>
        <v>163363.20000000001</v>
      </c>
      <c r="E13" s="57">
        <f t="shared" si="5"/>
        <v>327330.56592233013</v>
      </c>
      <c r="F13" s="57" t="str">
        <f t="shared" si="5"/>
        <v/>
      </c>
      <c r="G13" s="57" t="str">
        <f t="shared" si="5"/>
        <v/>
      </c>
      <c r="H13" s="57" t="str">
        <f t="shared" si="5"/>
        <v/>
      </c>
      <c r="I13" s="57" t="str">
        <f t="shared" si="5"/>
        <v/>
      </c>
      <c r="J13" s="57" t="str">
        <f t="shared" si="5"/>
        <v/>
      </c>
      <c r="K13" s="57" t="str">
        <f t="shared" si="5"/>
        <v/>
      </c>
      <c r="L13" s="57" t="str">
        <f t="shared" si="5"/>
        <v/>
      </c>
      <c r="M13" s="57" t="str">
        <f t="shared" si="5"/>
        <v/>
      </c>
      <c r="N13" s="57" t="str">
        <f t="shared" si="5"/>
        <v/>
      </c>
      <c r="O13" s="57" t="str">
        <f t="shared" si="5"/>
        <v/>
      </c>
      <c r="P13" s="57" t="str">
        <f t="shared" si="5"/>
        <v/>
      </c>
      <c r="Q13" s="57" t="str">
        <f t="shared" si="5"/>
        <v/>
      </c>
      <c r="R13" s="41" t="str">
        <f t="shared" si="5"/>
        <v/>
      </c>
      <c r="S13" s="41" t="str">
        <f t="shared" si="5"/>
        <v/>
      </c>
      <c r="T13" s="41" t="str">
        <f t="shared" si="5"/>
        <v/>
      </c>
      <c r="U13" s="41" t="str">
        <f t="shared" si="5"/>
        <v/>
      </c>
      <c r="V13" s="41" t="str">
        <f t="shared" si="5"/>
        <v/>
      </c>
      <c r="W13" s="41" t="str">
        <f t="shared" si="5"/>
        <v/>
      </c>
      <c r="X13" s="41" t="str">
        <f t="shared" si="5"/>
        <v/>
      </c>
      <c r="Y13" s="41" t="str">
        <f t="shared" si="5"/>
        <v/>
      </c>
      <c r="Z13" s="41" t="str">
        <f t="shared" si="5"/>
        <v/>
      </c>
      <c r="AA13" s="41" t="str">
        <f t="shared" si="5"/>
        <v/>
      </c>
      <c r="AB13" s="41" t="str">
        <f t="shared" si="5"/>
        <v/>
      </c>
      <c r="AC13" s="41" t="str">
        <f t="shared" si="5"/>
        <v/>
      </c>
      <c r="AD13" s="41" t="str">
        <f t="shared" si="5"/>
        <v/>
      </c>
      <c r="AE13" s="41" t="str">
        <f t="shared" si="5"/>
        <v/>
      </c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</row>
    <row r="14" spans="1:207" x14ac:dyDescent="0.2">
      <c r="A14" s="35" t="s">
        <v>0</v>
      </c>
      <c r="B14" s="52"/>
      <c r="C14" s="52">
        <f t="shared" ref="C14:AE14" si="6">IF(C9="","",-C9)</f>
        <v>204000</v>
      </c>
      <c r="D14" s="52">
        <f t="shared" si="6"/>
        <v>155040</v>
      </c>
      <c r="E14" s="52">
        <f t="shared" si="6"/>
        <v>117830.39999999999</v>
      </c>
      <c r="F14" s="52" t="str">
        <f t="shared" si="6"/>
        <v/>
      </c>
      <c r="G14" s="52" t="str">
        <f t="shared" si="6"/>
        <v/>
      </c>
      <c r="H14" s="52" t="str">
        <f t="shared" si="6"/>
        <v/>
      </c>
      <c r="I14" s="52" t="str">
        <f t="shared" si="6"/>
        <v/>
      </c>
      <c r="J14" s="52" t="str">
        <f t="shared" si="6"/>
        <v/>
      </c>
      <c r="K14" s="52" t="str">
        <f t="shared" si="6"/>
        <v/>
      </c>
      <c r="L14" s="52" t="str">
        <f t="shared" si="6"/>
        <v/>
      </c>
      <c r="M14" s="52" t="str">
        <f t="shared" si="6"/>
        <v/>
      </c>
      <c r="N14" s="52" t="str">
        <f t="shared" si="6"/>
        <v/>
      </c>
      <c r="O14" s="52" t="str">
        <f t="shared" si="6"/>
        <v/>
      </c>
      <c r="P14" s="52" t="str">
        <f t="shared" si="6"/>
        <v/>
      </c>
      <c r="Q14" s="52" t="str">
        <f t="shared" si="6"/>
        <v/>
      </c>
      <c r="R14" s="36" t="str">
        <f t="shared" si="6"/>
        <v/>
      </c>
      <c r="S14" s="36" t="str">
        <f t="shared" si="6"/>
        <v/>
      </c>
      <c r="T14" s="36" t="str">
        <f t="shared" si="6"/>
        <v/>
      </c>
      <c r="U14" s="36" t="str">
        <f t="shared" si="6"/>
        <v/>
      </c>
      <c r="V14" s="36" t="str">
        <f t="shared" si="6"/>
        <v/>
      </c>
      <c r="W14" s="36" t="str">
        <f t="shared" si="6"/>
        <v/>
      </c>
      <c r="X14" s="36" t="str">
        <f t="shared" si="6"/>
        <v/>
      </c>
      <c r="Y14" s="36" t="str">
        <f t="shared" si="6"/>
        <v/>
      </c>
      <c r="Z14" s="36" t="str">
        <f t="shared" si="6"/>
        <v/>
      </c>
      <c r="AA14" s="36" t="str">
        <f t="shared" si="6"/>
        <v/>
      </c>
      <c r="AB14" s="36" t="str">
        <f t="shared" si="6"/>
        <v/>
      </c>
      <c r="AC14" s="36" t="str">
        <f t="shared" si="6"/>
        <v/>
      </c>
      <c r="AD14" s="36" t="str">
        <f t="shared" si="6"/>
        <v/>
      </c>
      <c r="AE14" s="36" t="str">
        <f t="shared" si="6"/>
        <v/>
      </c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</row>
    <row r="15" spans="1:207" x14ac:dyDescent="0.2">
      <c r="A15" s="35" t="s">
        <v>130</v>
      </c>
      <c r="B15" s="52" t="str">
        <f t="shared" ref="B15:AE15" si="7">IF(AND(NOT(B5=""),C5=""),UTrangeringsverdi-B10,"")</f>
        <v/>
      </c>
      <c r="C15" s="52" t="str">
        <f t="shared" si="7"/>
        <v/>
      </c>
      <c r="D15" s="52" t="str">
        <f t="shared" si="7"/>
        <v/>
      </c>
      <c r="E15" s="52">
        <f t="shared" si="7"/>
        <v>373129.6</v>
      </c>
      <c r="F15" s="52" t="str">
        <f t="shared" si="7"/>
        <v/>
      </c>
      <c r="G15" s="52" t="str">
        <f t="shared" si="7"/>
        <v/>
      </c>
      <c r="H15" s="52" t="str">
        <f t="shared" si="7"/>
        <v/>
      </c>
      <c r="I15" s="52" t="str">
        <f t="shared" si="7"/>
        <v/>
      </c>
      <c r="J15" s="52" t="str">
        <f t="shared" si="7"/>
        <v/>
      </c>
      <c r="K15" s="52" t="str">
        <f t="shared" si="7"/>
        <v/>
      </c>
      <c r="L15" s="52" t="str">
        <f t="shared" si="7"/>
        <v/>
      </c>
      <c r="M15" s="52" t="str">
        <f t="shared" si="7"/>
        <v/>
      </c>
      <c r="N15" s="52" t="str">
        <f t="shared" si="7"/>
        <v/>
      </c>
      <c r="O15" s="52" t="str">
        <f t="shared" si="7"/>
        <v/>
      </c>
      <c r="P15" s="52" t="str">
        <f t="shared" si="7"/>
        <v/>
      </c>
      <c r="Q15" s="52" t="str">
        <f t="shared" si="7"/>
        <v/>
      </c>
      <c r="R15" s="52" t="str">
        <f t="shared" si="7"/>
        <v/>
      </c>
      <c r="S15" s="52" t="str">
        <f t="shared" si="7"/>
        <v/>
      </c>
      <c r="T15" s="52" t="str">
        <f t="shared" si="7"/>
        <v/>
      </c>
      <c r="U15" s="52" t="str">
        <f t="shared" si="7"/>
        <v/>
      </c>
      <c r="V15" s="52" t="str">
        <f t="shared" si="7"/>
        <v/>
      </c>
      <c r="W15" s="52" t="str">
        <f t="shared" si="7"/>
        <v/>
      </c>
      <c r="X15" s="52" t="str">
        <f t="shared" si="7"/>
        <v/>
      </c>
      <c r="Y15" s="52" t="str">
        <f t="shared" si="7"/>
        <v/>
      </c>
      <c r="Z15" s="52" t="str">
        <f t="shared" si="7"/>
        <v/>
      </c>
      <c r="AA15" s="52" t="str">
        <f t="shared" si="7"/>
        <v/>
      </c>
      <c r="AB15" s="52" t="str">
        <f t="shared" si="7"/>
        <v/>
      </c>
      <c r="AC15" s="52" t="str">
        <f t="shared" si="7"/>
        <v/>
      </c>
      <c r="AD15" s="52" t="str">
        <f t="shared" si="7"/>
        <v/>
      </c>
      <c r="AE15" s="52" t="str">
        <f t="shared" si="7"/>
        <v/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</row>
    <row r="16" spans="1:207" x14ac:dyDescent="0.2">
      <c r="A16" s="35" t="s">
        <v>1</v>
      </c>
      <c r="B16" s="52">
        <f>-investering*(1-Rabatt_Eie)</f>
        <v>-850000</v>
      </c>
      <c r="C16" s="58"/>
      <c r="D16" s="5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</row>
    <row r="17" spans="1:202" s="11" customFormat="1" x14ac:dyDescent="0.2">
      <c r="A17" s="40" t="s">
        <v>7</v>
      </c>
      <c r="B17" s="57">
        <f>SUM(B13:B16)</f>
        <v>-850000</v>
      </c>
      <c r="C17" s="57">
        <f t="shared" ref="C17:AE17" si="8">IF(C11="","",SUM(C13:C16))</f>
        <v>324120</v>
      </c>
      <c r="D17" s="57">
        <f t="shared" si="8"/>
        <v>318403.20000000001</v>
      </c>
      <c r="E17" s="57">
        <f>IF(E11="","",SUM(E13:E16))</f>
        <v>818290.56592233013</v>
      </c>
      <c r="F17" s="57" t="str">
        <f t="shared" si="8"/>
        <v/>
      </c>
      <c r="G17" s="57" t="str">
        <f t="shared" si="8"/>
        <v/>
      </c>
      <c r="H17" s="57" t="str">
        <f t="shared" si="8"/>
        <v/>
      </c>
      <c r="I17" s="57" t="str">
        <f t="shared" si="8"/>
        <v/>
      </c>
      <c r="J17" s="57" t="str">
        <f t="shared" si="8"/>
        <v/>
      </c>
      <c r="K17" s="57" t="str">
        <f t="shared" si="8"/>
        <v/>
      </c>
      <c r="L17" s="57" t="str">
        <f t="shared" si="8"/>
        <v/>
      </c>
      <c r="M17" s="57" t="str">
        <f t="shared" si="8"/>
        <v/>
      </c>
      <c r="N17" s="57" t="str">
        <f t="shared" si="8"/>
        <v/>
      </c>
      <c r="O17" s="57" t="str">
        <f t="shared" si="8"/>
        <v/>
      </c>
      <c r="P17" s="57" t="str">
        <f t="shared" si="8"/>
        <v/>
      </c>
      <c r="Q17" s="57" t="str">
        <f t="shared" si="8"/>
        <v/>
      </c>
      <c r="R17" s="41" t="str">
        <f t="shared" si="8"/>
        <v/>
      </c>
      <c r="S17" s="41" t="str">
        <f t="shared" si="8"/>
        <v/>
      </c>
      <c r="T17" s="41" t="str">
        <f t="shared" si="8"/>
        <v/>
      </c>
      <c r="U17" s="41" t="str">
        <f t="shared" si="8"/>
        <v/>
      </c>
      <c r="V17" s="41" t="str">
        <f t="shared" si="8"/>
        <v/>
      </c>
      <c r="W17" s="41" t="str">
        <f t="shared" si="8"/>
        <v/>
      </c>
      <c r="X17" s="41" t="str">
        <f t="shared" si="8"/>
        <v/>
      </c>
      <c r="Y17" s="41" t="str">
        <f t="shared" si="8"/>
        <v/>
      </c>
      <c r="Z17" s="41" t="str">
        <f t="shared" si="8"/>
        <v/>
      </c>
      <c r="AA17" s="41" t="str">
        <f t="shared" si="8"/>
        <v/>
      </c>
      <c r="AB17" s="41" t="str">
        <f t="shared" si="8"/>
        <v/>
      </c>
      <c r="AC17" s="41" t="str">
        <f t="shared" si="8"/>
        <v/>
      </c>
      <c r="AD17" s="41" t="str">
        <f t="shared" si="8"/>
        <v/>
      </c>
      <c r="AE17" s="41" t="str">
        <f t="shared" si="8"/>
        <v/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</row>
    <row r="18" spans="1:202" x14ac:dyDescent="0.2">
      <c r="A18" s="1"/>
      <c r="B18" s="52"/>
      <c r="C18" s="51"/>
      <c r="D18" s="5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202" x14ac:dyDescent="0.2">
      <c r="A19" s="42" t="s">
        <v>39</v>
      </c>
      <c r="B19" s="133">
        <f>NPV(AVKASTNING,C17:IR17)+Kontantstrømmer!B17</f>
        <v>483492.8363982935</v>
      </c>
      <c r="C19" s="1"/>
      <c r="D19" s="1"/>
      <c r="L19" s="6"/>
    </row>
    <row r="20" spans="1:202" x14ac:dyDescent="0.2">
      <c r="A20" s="42" t="s">
        <v>6</v>
      </c>
      <c r="B20" s="134">
        <f>IRR(B17:FZ17)</f>
        <v>0.27144859672750243</v>
      </c>
      <c r="C20" s="1"/>
      <c r="D20" s="51"/>
      <c r="E20" s="77"/>
      <c r="L20" s="6"/>
    </row>
    <row r="21" spans="1:202" x14ac:dyDescent="0.2">
      <c r="A21" s="42" t="s">
        <v>20</v>
      </c>
      <c r="B21" s="134">
        <f>AVKASTNING</f>
        <v>0.04</v>
      </c>
      <c r="C21" s="1"/>
      <c r="D21" s="1"/>
    </row>
    <row r="22" spans="1:202" x14ac:dyDescent="0.2">
      <c r="A22" s="1"/>
      <c r="B22" s="1"/>
      <c r="C22" s="1"/>
      <c r="D22" s="1"/>
    </row>
    <row r="23" spans="1:202" x14ac:dyDescent="0.2">
      <c r="C23" s="4"/>
      <c r="D23" s="4"/>
      <c r="E23" s="4"/>
    </row>
    <row r="28" spans="1:202" x14ac:dyDescent="0.2">
      <c r="A28" s="123" t="s">
        <v>40</v>
      </c>
      <c r="B28" s="123">
        <f>ÅR_Leie+ÅR_0</f>
        <v>2020</v>
      </c>
    </row>
    <row r="29" spans="1:202" x14ac:dyDescent="0.2">
      <c r="A29" s="59"/>
      <c r="B29" s="59"/>
      <c r="C29" s="59"/>
      <c r="D29" s="59"/>
      <c r="E29" s="59"/>
      <c r="F29" s="59"/>
      <c r="G29" s="59"/>
    </row>
    <row r="30" spans="1:20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202" s="33" customFormat="1" x14ac:dyDescent="0.2">
      <c r="A31" s="63" t="s">
        <v>48</v>
      </c>
      <c r="B31" s="71">
        <f>ÅR_0</f>
        <v>2017</v>
      </c>
      <c r="C31" s="71">
        <f>IF(AND(Rabatt_leie="Operasjonell",B31&lt;slutt_leie),B31+1,IF(AND(Rabatt_leie="Finansiell",B31&lt;slutt_eie),B31+1,""))</f>
        <v>2018</v>
      </c>
      <c r="D31" s="71">
        <f t="shared" ref="D31:AE31" si="9">IF(AND(Rabatt_leie="Operasjonell",C31&lt;slutt_leie),C31+1,IF(AND(Rabatt_leie="Finansiell",C31&lt;slutt_eie),C31+1,""))</f>
        <v>2019</v>
      </c>
      <c r="E31" s="71">
        <f t="shared" si="9"/>
        <v>2020</v>
      </c>
      <c r="F31" s="71" t="str">
        <f t="shared" si="9"/>
        <v/>
      </c>
      <c r="G31" s="71" t="str">
        <f t="shared" si="9"/>
        <v/>
      </c>
      <c r="H31" s="71" t="str">
        <f t="shared" si="9"/>
        <v/>
      </c>
      <c r="I31" s="71" t="str">
        <f t="shared" si="9"/>
        <v/>
      </c>
      <c r="J31" s="71" t="str">
        <f t="shared" si="9"/>
        <v/>
      </c>
      <c r="K31" s="71" t="str">
        <f t="shared" si="9"/>
        <v/>
      </c>
      <c r="L31" s="71" t="str">
        <f t="shared" si="9"/>
        <v/>
      </c>
      <c r="M31" s="71" t="str">
        <f t="shared" si="9"/>
        <v/>
      </c>
      <c r="N31" s="71" t="str">
        <f t="shared" si="9"/>
        <v/>
      </c>
      <c r="O31" s="71" t="str">
        <f t="shared" si="9"/>
        <v/>
      </c>
      <c r="P31" s="71" t="str">
        <f t="shared" si="9"/>
        <v/>
      </c>
      <c r="Q31" s="71" t="str">
        <f t="shared" si="9"/>
        <v/>
      </c>
      <c r="R31" s="71" t="str">
        <f t="shared" si="9"/>
        <v/>
      </c>
      <c r="S31" s="71" t="str">
        <f t="shared" si="9"/>
        <v/>
      </c>
      <c r="T31" s="71" t="str">
        <f t="shared" si="9"/>
        <v/>
      </c>
      <c r="U31" s="71" t="str">
        <f t="shared" si="9"/>
        <v/>
      </c>
      <c r="V31" s="71" t="str">
        <f t="shared" si="9"/>
        <v/>
      </c>
      <c r="W31" s="71" t="str">
        <f t="shared" si="9"/>
        <v/>
      </c>
      <c r="X31" s="71" t="str">
        <f t="shared" si="9"/>
        <v/>
      </c>
      <c r="Y31" s="71" t="str">
        <f t="shared" si="9"/>
        <v/>
      </c>
      <c r="Z31" s="71" t="str">
        <f t="shared" si="9"/>
        <v/>
      </c>
      <c r="AA31" s="71" t="str">
        <f t="shared" si="9"/>
        <v/>
      </c>
      <c r="AB31" s="71" t="str">
        <f t="shared" si="9"/>
        <v/>
      </c>
      <c r="AC31" s="71" t="str">
        <f t="shared" si="9"/>
        <v/>
      </c>
      <c r="AD31" s="71" t="str">
        <f t="shared" si="9"/>
        <v/>
      </c>
      <c r="AE31" s="71" t="str">
        <f t="shared" si="9"/>
        <v/>
      </c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</row>
    <row r="32" spans="1:202" x14ac:dyDescent="0.2">
      <c r="A32" s="51"/>
      <c r="B32" s="51"/>
      <c r="C32" s="51"/>
      <c r="D32" s="51"/>
      <c r="E32" s="4"/>
      <c r="F32" s="4"/>
      <c r="G32" s="4"/>
      <c r="H32" s="4"/>
      <c r="I32" s="4"/>
      <c r="J32" s="4"/>
    </row>
    <row r="33" spans="1:202" s="6" customFormat="1" x14ac:dyDescent="0.2">
      <c r="A33" s="51" t="s">
        <v>5</v>
      </c>
      <c r="B33" s="52"/>
      <c r="C33" s="64">
        <f>inntekt*UTN_GRAD</f>
        <v>360000</v>
      </c>
      <c r="D33" s="64">
        <f>IF(D31="","",C33*(1+inflasjon)*(1+Real_vekst))</f>
        <v>367200</v>
      </c>
      <c r="E33" s="64">
        <f>IF(E31="","",D33*(1+inflasjon)*(1+Real_vekst))</f>
        <v>374544</v>
      </c>
      <c r="F33" s="64" t="str">
        <f t="shared" ref="F33:AE33" si="10">IF(F31="","",E33*(1+inflasjon)*(1+Real_vekst))</f>
        <v/>
      </c>
      <c r="G33" s="64" t="str">
        <f t="shared" si="10"/>
        <v/>
      </c>
      <c r="H33" s="64" t="str">
        <f t="shared" si="10"/>
        <v/>
      </c>
      <c r="I33" s="64" t="str">
        <f t="shared" si="10"/>
        <v/>
      </c>
      <c r="J33" s="64" t="str">
        <f t="shared" si="10"/>
        <v/>
      </c>
      <c r="K33" s="64" t="str">
        <f t="shared" si="10"/>
        <v/>
      </c>
      <c r="L33" s="64" t="str">
        <f t="shared" si="10"/>
        <v/>
      </c>
      <c r="M33" s="64" t="str">
        <f t="shared" si="10"/>
        <v/>
      </c>
      <c r="N33" s="64" t="str">
        <f t="shared" si="10"/>
        <v/>
      </c>
      <c r="O33" s="64" t="str">
        <f t="shared" si="10"/>
        <v/>
      </c>
      <c r="P33" s="64" t="str">
        <f t="shared" si="10"/>
        <v/>
      </c>
      <c r="Q33" s="64" t="str">
        <f t="shared" si="10"/>
        <v/>
      </c>
      <c r="R33" s="64" t="str">
        <f t="shared" si="10"/>
        <v/>
      </c>
      <c r="S33" s="64" t="str">
        <f t="shared" si="10"/>
        <v/>
      </c>
      <c r="T33" s="64" t="str">
        <f t="shared" si="10"/>
        <v/>
      </c>
      <c r="U33" s="64" t="str">
        <f t="shared" si="10"/>
        <v/>
      </c>
      <c r="V33" s="64" t="str">
        <f t="shared" si="10"/>
        <v/>
      </c>
      <c r="W33" s="64" t="str">
        <f t="shared" si="10"/>
        <v/>
      </c>
      <c r="X33" s="64" t="str">
        <f t="shared" si="10"/>
        <v/>
      </c>
      <c r="Y33" s="64" t="str">
        <f t="shared" si="10"/>
        <v/>
      </c>
      <c r="Z33" s="64" t="str">
        <f t="shared" si="10"/>
        <v/>
      </c>
      <c r="AA33" s="64" t="str">
        <f t="shared" si="10"/>
        <v/>
      </c>
      <c r="AB33" s="64" t="str">
        <f t="shared" si="10"/>
        <v/>
      </c>
      <c r="AC33" s="64" t="str">
        <f t="shared" si="10"/>
        <v/>
      </c>
      <c r="AD33" s="64" t="str">
        <f t="shared" si="10"/>
        <v/>
      </c>
      <c r="AE33" s="64" t="str">
        <f t="shared" si="10"/>
        <v/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x14ac:dyDescent="0.2">
      <c r="A34" s="51" t="s">
        <v>31</v>
      </c>
      <c r="B34" s="52"/>
      <c r="C34" s="55">
        <f>(Kostnader_leie*-1)*(1+inflasjon)^(C31-B31)</f>
        <v>0</v>
      </c>
      <c r="D34" s="55">
        <f t="shared" ref="D34:AE34" si="11">IF(D31="","",IF(D31&gt;slutt_leie,"",C34*(1+inflasjon)))</f>
        <v>0</v>
      </c>
      <c r="E34" s="55">
        <f t="shared" si="11"/>
        <v>0</v>
      </c>
      <c r="F34" s="55" t="str">
        <f t="shared" si="11"/>
        <v/>
      </c>
      <c r="G34" s="55" t="str">
        <f t="shared" si="11"/>
        <v/>
      </c>
      <c r="H34" s="55" t="str">
        <f t="shared" si="11"/>
        <v/>
      </c>
      <c r="I34" s="55" t="str">
        <f t="shared" si="11"/>
        <v/>
      </c>
      <c r="J34" s="55" t="str">
        <f t="shared" si="11"/>
        <v/>
      </c>
      <c r="K34" s="55" t="str">
        <f t="shared" si="11"/>
        <v/>
      </c>
      <c r="L34" s="55" t="str">
        <f t="shared" si="11"/>
        <v/>
      </c>
      <c r="M34" s="55" t="str">
        <f t="shared" si="11"/>
        <v/>
      </c>
      <c r="N34" s="55" t="str">
        <f t="shared" si="11"/>
        <v/>
      </c>
      <c r="O34" s="55" t="str">
        <f t="shared" si="11"/>
        <v/>
      </c>
      <c r="P34" s="55" t="str">
        <f t="shared" si="11"/>
        <v/>
      </c>
      <c r="Q34" s="55" t="str">
        <f t="shared" si="11"/>
        <v/>
      </c>
      <c r="R34" s="55" t="str">
        <f t="shared" si="11"/>
        <v/>
      </c>
      <c r="S34" s="55" t="str">
        <f t="shared" si="11"/>
        <v/>
      </c>
      <c r="T34" s="55" t="str">
        <f t="shared" si="11"/>
        <v/>
      </c>
      <c r="U34" s="55" t="str">
        <f t="shared" si="11"/>
        <v/>
      </c>
      <c r="V34" s="55" t="str">
        <f t="shared" si="11"/>
        <v/>
      </c>
      <c r="W34" s="55" t="str">
        <f t="shared" si="11"/>
        <v/>
      </c>
      <c r="X34" s="55" t="str">
        <f t="shared" si="11"/>
        <v/>
      </c>
      <c r="Y34" s="55" t="str">
        <f t="shared" si="11"/>
        <v/>
      </c>
      <c r="Z34" s="55" t="str">
        <f t="shared" si="11"/>
        <v/>
      </c>
      <c r="AA34" s="55" t="str">
        <f t="shared" si="11"/>
        <v/>
      </c>
      <c r="AB34" s="55" t="str">
        <f t="shared" si="11"/>
        <v/>
      </c>
      <c r="AC34" s="55" t="str">
        <f t="shared" si="11"/>
        <v/>
      </c>
      <c r="AD34" s="55" t="str">
        <f t="shared" si="11"/>
        <v/>
      </c>
      <c r="AE34" s="55" t="str">
        <f t="shared" si="11"/>
        <v/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</row>
    <row r="35" spans="1:202" x14ac:dyDescent="0.2">
      <c r="A35" s="51" t="s">
        <v>118</v>
      </c>
      <c r="B35" s="52"/>
      <c r="C35" s="55">
        <f t="shared" ref="C35:AE35" si="12">IF(C31&lt;=slutt_leie,-Årlig_Utbt,"")</f>
        <v>-208217.42463421653</v>
      </c>
      <c r="D35" s="55">
        <f t="shared" si="12"/>
        <v>-208217.42463421653</v>
      </c>
      <c r="E35" s="55">
        <f t="shared" si="12"/>
        <v>-208217.42463421653</v>
      </c>
      <c r="F35" s="55" t="str">
        <f t="shared" si="12"/>
        <v/>
      </c>
      <c r="G35" s="55" t="str">
        <f t="shared" si="12"/>
        <v/>
      </c>
      <c r="H35" s="55" t="str">
        <f t="shared" si="12"/>
        <v/>
      </c>
      <c r="I35" s="55" t="str">
        <f t="shared" si="12"/>
        <v/>
      </c>
      <c r="J35" s="55" t="str">
        <f t="shared" si="12"/>
        <v/>
      </c>
      <c r="K35" s="55" t="str">
        <f t="shared" si="12"/>
        <v/>
      </c>
      <c r="L35" s="55" t="str">
        <f t="shared" si="12"/>
        <v/>
      </c>
      <c r="M35" s="55" t="str">
        <f t="shared" si="12"/>
        <v/>
      </c>
      <c r="N35" s="55" t="str">
        <f t="shared" si="12"/>
        <v/>
      </c>
      <c r="O35" s="55" t="str">
        <f t="shared" si="12"/>
        <v/>
      </c>
      <c r="P35" s="55" t="str">
        <f t="shared" si="12"/>
        <v/>
      </c>
      <c r="Q35" s="55" t="str">
        <f t="shared" si="12"/>
        <v/>
      </c>
      <c r="R35" s="55" t="str">
        <f t="shared" si="12"/>
        <v/>
      </c>
      <c r="S35" s="55" t="str">
        <f t="shared" si="12"/>
        <v/>
      </c>
      <c r="T35" s="55" t="str">
        <f t="shared" si="12"/>
        <v/>
      </c>
      <c r="U35" s="55" t="str">
        <f t="shared" si="12"/>
        <v/>
      </c>
      <c r="V35" s="55" t="str">
        <f t="shared" si="12"/>
        <v/>
      </c>
      <c r="W35" s="55" t="str">
        <f t="shared" si="12"/>
        <v/>
      </c>
      <c r="X35" s="55" t="str">
        <f t="shared" si="12"/>
        <v/>
      </c>
      <c r="Y35" s="55" t="str">
        <f t="shared" si="12"/>
        <v/>
      </c>
      <c r="Z35" s="55" t="str">
        <f t="shared" si="12"/>
        <v/>
      </c>
      <c r="AA35" s="55" t="str">
        <f t="shared" si="12"/>
        <v/>
      </c>
      <c r="AB35" s="55" t="str">
        <f t="shared" si="12"/>
        <v/>
      </c>
      <c r="AC35" s="55" t="str">
        <f t="shared" si="12"/>
        <v/>
      </c>
      <c r="AD35" s="55" t="str">
        <f t="shared" si="12"/>
        <v/>
      </c>
      <c r="AE35" s="55" t="str">
        <f t="shared" si="12"/>
        <v/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</row>
    <row r="36" spans="1:202" x14ac:dyDescent="0.2">
      <c r="A36" s="51" t="s">
        <v>19</v>
      </c>
      <c r="B36" s="52"/>
      <c r="C36" s="55" t="str">
        <f t="shared" ref="C36:AE36" si="13">IF(Rabatt_leie="Finansiell",C9,"")</f>
        <v/>
      </c>
      <c r="D36" s="55" t="str">
        <f t="shared" si="13"/>
        <v/>
      </c>
      <c r="E36" s="55" t="str">
        <f>IF(Rabatt_leie="Finansiell",E9,"")</f>
        <v/>
      </c>
      <c r="F36" s="55" t="str">
        <f t="shared" si="13"/>
        <v/>
      </c>
      <c r="G36" s="55" t="str">
        <f>IF(Rabatt_leie="Finansiell",G9,"")</f>
        <v/>
      </c>
      <c r="H36" s="55" t="str">
        <f t="shared" si="13"/>
        <v/>
      </c>
      <c r="I36" s="55" t="str">
        <f t="shared" si="13"/>
        <v/>
      </c>
      <c r="J36" s="55" t="str">
        <f t="shared" si="13"/>
        <v/>
      </c>
      <c r="K36" s="55" t="str">
        <f t="shared" si="13"/>
        <v/>
      </c>
      <c r="L36" s="55" t="str">
        <f t="shared" si="13"/>
        <v/>
      </c>
      <c r="M36" s="55" t="str">
        <f t="shared" si="13"/>
        <v/>
      </c>
      <c r="N36" s="55" t="str">
        <f t="shared" si="13"/>
        <v/>
      </c>
      <c r="O36" s="55" t="str">
        <f t="shared" si="13"/>
        <v/>
      </c>
      <c r="P36" s="55" t="str">
        <f t="shared" si="13"/>
        <v/>
      </c>
      <c r="Q36" s="55" t="str">
        <f t="shared" si="13"/>
        <v/>
      </c>
      <c r="R36" s="55" t="str">
        <f t="shared" si="13"/>
        <v/>
      </c>
      <c r="S36" s="55" t="str">
        <f t="shared" si="13"/>
        <v/>
      </c>
      <c r="T36" s="55" t="str">
        <f t="shared" si="13"/>
        <v/>
      </c>
      <c r="U36" s="55" t="str">
        <f t="shared" si="13"/>
        <v/>
      </c>
      <c r="V36" s="55" t="str">
        <f t="shared" si="13"/>
        <v/>
      </c>
      <c r="W36" s="55" t="str">
        <f t="shared" si="13"/>
        <v/>
      </c>
      <c r="X36" s="55" t="str">
        <f t="shared" si="13"/>
        <v/>
      </c>
      <c r="Y36" s="55" t="str">
        <f t="shared" si="13"/>
        <v/>
      </c>
      <c r="Z36" s="55" t="str">
        <f t="shared" si="13"/>
        <v/>
      </c>
      <c r="AA36" s="55" t="str">
        <f t="shared" si="13"/>
        <v/>
      </c>
      <c r="AB36" s="55" t="str">
        <f t="shared" si="13"/>
        <v/>
      </c>
      <c r="AC36" s="55" t="str">
        <f t="shared" si="13"/>
        <v/>
      </c>
      <c r="AD36" s="55" t="str">
        <f t="shared" si="13"/>
        <v/>
      </c>
      <c r="AE36" s="55" t="str">
        <f t="shared" si="13"/>
        <v/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</row>
    <row r="37" spans="1:202" x14ac:dyDescent="0.2">
      <c r="A37" s="51" t="s">
        <v>64</v>
      </c>
      <c r="B37" s="55" t="str">
        <f>IF(AND(slutt_eie=B31,Rabatt_leie="Finansiell"),UTrangeringsverdi-SUM(hjelpeberegninger!A7),"")</f>
        <v/>
      </c>
      <c r="C37" s="55" t="str">
        <f>IF(AND(slutt_eie=C31,Rabatt_leie="Finansiell"),UTrangeringsverdi-SUM(hjelpeberegninger!B7),"")</f>
        <v/>
      </c>
      <c r="D37" s="55" t="str">
        <f>IF(AND(slutt_eie=D31,Rabatt_leie="Finansiell"),UTrangeringsverdi-SUM(hjelpeberegninger!C7),"")</f>
        <v/>
      </c>
      <c r="E37" s="55" t="str">
        <f>IF(AND(slutt_eie=E31,Rabatt_leie="Finansiell"),UTrangeringsverdi-SUM(hjelpeberegninger!D7),"")</f>
        <v/>
      </c>
      <c r="F37" s="55" t="str">
        <f>IF(AND(slutt_eie=F31,Rabatt_leie="Finansiell"),UTrangeringsverdi-SUM(hjelpeberegninger!E7),"")</f>
        <v/>
      </c>
      <c r="G37" s="55" t="str">
        <f>IF(AND(slutt_eie=G31,Rabatt_leie="Finansiell"),UTrangeringsverdi-SUM(hjelpeberegninger!F7),"")</f>
        <v/>
      </c>
      <c r="H37" s="55" t="str">
        <f>IF(AND(slutt_eie=H31,Rabatt_leie="Finansiell"),UTrangeringsverdi-SUM(hjelpeberegninger!G7),"")</f>
        <v/>
      </c>
      <c r="I37" s="55" t="str">
        <f>IF(AND(slutt_eie=I31,Rabatt_leie="Finansiell"),UTrangeringsverdi-SUM(hjelpeberegninger!H7),"")</f>
        <v/>
      </c>
      <c r="J37" s="55" t="str">
        <f>IF(AND(slutt_eie=J31,Rabatt_leie="Finansiell"),UTrangeringsverdi-SUM(hjelpeberegninger!I7),"")</f>
        <v/>
      </c>
      <c r="K37" s="55" t="str">
        <f>IF(AND(slutt_eie=K31,Rabatt_leie="Finansiell"),UTrangeringsverdi-SUM(hjelpeberegninger!J7),"")</f>
        <v/>
      </c>
      <c r="L37" s="55" t="str">
        <f>IF(AND(slutt_eie=L31,Rabatt_leie="Finansiell"),UTrangeringsverdi-SUM(hjelpeberegninger!K7),"")</f>
        <v/>
      </c>
      <c r="M37" s="55" t="str">
        <f>IF(AND(slutt_eie=M31,Rabatt_leie="Finansiell"),UTrangeringsverdi-SUM(hjelpeberegninger!L7),"")</f>
        <v/>
      </c>
      <c r="N37" s="55" t="str">
        <f>IF(AND(slutt_eie=N31,Rabatt_leie="Finansiell"),UTrangeringsverdi-SUM(hjelpeberegninger!M7),"")</f>
        <v/>
      </c>
      <c r="O37" s="55" t="str">
        <f>IF(AND(slutt_eie=O31,Rabatt_leie="Finansiell"),UTrangeringsverdi-SUM(hjelpeberegninger!N7),"")</f>
        <v/>
      </c>
      <c r="P37" s="55" t="str">
        <f>IF(AND(slutt_eie=P31,Rabatt_leie="Finansiell"),UTrangeringsverdi-SUM(hjelpeberegninger!O7),"")</f>
        <v/>
      </c>
      <c r="Q37" s="55" t="str">
        <f>IF(AND(slutt_eie=Q31,Rabatt_leie="Finansiell"),UTrangeringsverdi-SUM(hjelpeberegninger!P7),"")</f>
        <v/>
      </c>
      <c r="R37" s="55" t="str">
        <f>IF(AND(slutt_eie=R31,Rabatt_leie="Finansiell"),UTrangeringsverdi-SUM(hjelpeberegninger!Q7),"")</f>
        <v/>
      </c>
      <c r="S37" s="55" t="str">
        <f>IF(AND(slutt_eie=S31,Rabatt_leie="Finansiell"),UTrangeringsverdi-SUM(hjelpeberegninger!R7),"")</f>
        <v/>
      </c>
      <c r="T37" s="55" t="str">
        <f>IF(AND(slutt_eie=T31,Rabatt_leie="Finansiell"),UTrangeringsverdi-SUM(hjelpeberegninger!S7),"")</f>
        <v/>
      </c>
      <c r="U37" s="55" t="str">
        <f>IF(AND(slutt_eie=U31,Rabatt_leie="Finansiell"),UTrangeringsverdi-SUM(hjelpeberegninger!T7),"")</f>
        <v/>
      </c>
      <c r="V37" s="55" t="str">
        <f>IF(AND(slutt_eie=V31,Rabatt_leie="Finansiell"),UTrangeringsverdi-SUM(hjelpeberegninger!U7),"")</f>
        <v/>
      </c>
      <c r="W37" s="55" t="str">
        <f>IF(AND(slutt_eie=W31,Rabatt_leie="Finansiell"),UTrangeringsverdi-SUM(hjelpeberegninger!V7),"")</f>
        <v/>
      </c>
      <c r="X37" s="55" t="str">
        <f>IF(AND(slutt_eie=X31,Rabatt_leie="Finansiell"),UTrangeringsverdi-SUM(hjelpeberegninger!W7),"")</f>
        <v/>
      </c>
      <c r="Y37" s="55" t="str">
        <f>IF(AND(slutt_eie=Y31,Rabatt_leie="Finansiell"),UTrangeringsverdi-SUM(hjelpeberegninger!X7),"")</f>
        <v/>
      </c>
      <c r="Z37" s="55" t="str">
        <f>IF(AND(slutt_eie=Z31,Rabatt_leie="Finansiell"),UTrangeringsverdi-SUM(hjelpeberegninger!Y7),"")</f>
        <v/>
      </c>
      <c r="AA37" s="55" t="str">
        <f>IF(AND(slutt_eie=AA31,Rabatt_leie="Finansiell"),UTrangeringsverdi-SUM(hjelpeberegninger!Z7),"")</f>
        <v/>
      </c>
      <c r="AB37" s="55" t="str">
        <f>IF(AND(slutt_eie=AB31,Rabatt_leie="Finansiell"),UTrangeringsverdi-SUM(hjelpeberegninger!AA7),"")</f>
        <v/>
      </c>
      <c r="AC37" s="55" t="str">
        <f>IF(AND(slutt_eie=AC31,Rabatt_leie="Finansiell"),UTrangeringsverdi-SUM(hjelpeberegninger!AB7),"")</f>
        <v/>
      </c>
      <c r="AD37" s="55" t="str">
        <f>IF(AND(slutt_eie=AD31,Rabatt_leie="Finansiell"),UTrangeringsverdi-SUM(hjelpeberegninger!AC7),"")</f>
        <v/>
      </c>
      <c r="AE37" s="55" t="str">
        <f>IF(AND(slutt_eie=AE31,Rabatt_leie="Finansiell"),UTrangeringsverdi-SUM(hjelpeberegninger!AD7),"")</f>
        <v/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</row>
    <row r="38" spans="1:202" s="18" customFormat="1" x14ac:dyDescent="0.2">
      <c r="A38" s="65" t="s">
        <v>29</v>
      </c>
      <c r="B38" s="66"/>
      <c r="C38" s="57">
        <f>IF(C31="","",SUM(C33:C37))</f>
        <v>151782.57536578347</v>
      </c>
      <c r="D38" s="57">
        <f t="shared" ref="D38:AE38" si="14">IF(D31="","",SUM(D33:D37))</f>
        <v>158982.57536578347</v>
      </c>
      <c r="E38" s="57">
        <f t="shared" si="14"/>
        <v>166326.57536578347</v>
      </c>
      <c r="F38" s="57" t="str">
        <f t="shared" si="14"/>
        <v/>
      </c>
      <c r="G38" s="57" t="str">
        <f t="shared" si="14"/>
        <v/>
      </c>
      <c r="H38" s="57" t="str">
        <f t="shared" si="14"/>
        <v/>
      </c>
      <c r="I38" s="57" t="str">
        <f t="shared" si="14"/>
        <v/>
      </c>
      <c r="J38" s="57" t="str">
        <f t="shared" si="14"/>
        <v/>
      </c>
      <c r="K38" s="57" t="str">
        <f t="shared" si="14"/>
        <v/>
      </c>
      <c r="L38" s="57" t="str">
        <f t="shared" si="14"/>
        <v/>
      </c>
      <c r="M38" s="57" t="str">
        <f t="shared" si="14"/>
        <v/>
      </c>
      <c r="N38" s="57" t="str">
        <f t="shared" si="14"/>
        <v/>
      </c>
      <c r="O38" s="57" t="str">
        <f t="shared" si="14"/>
        <v/>
      </c>
      <c r="P38" s="57" t="str">
        <f t="shared" si="14"/>
        <v/>
      </c>
      <c r="Q38" s="57" t="str">
        <f t="shared" si="14"/>
        <v/>
      </c>
      <c r="R38" s="57" t="str">
        <f t="shared" si="14"/>
        <v/>
      </c>
      <c r="S38" s="57" t="str">
        <f t="shared" si="14"/>
        <v/>
      </c>
      <c r="T38" s="57" t="str">
        <f t="shared" si="14"/>
        <v/>
      </c>
      <c r="U38" s="57" t="str">
        <f t="shared" si="14"/>
        <v/>
      </c>
      <c r="V38" s="57" t="str">
        <f t="shared" si="14"/>
        <v/>
      </c>
      <c r="W38" s="57" t="str">
        <f t="shared" si="14"/>
        <v/>
      </c>
      <c r="X38" s="57" t="str">
        <f t="shared" si="14"/>
        <v/>
      </c>
      <c r="Y38" s="57" t="str">
        <f t="shared" si="14"/>
        <v/>
      </c>
      <c r="Z38" s="57" t="str">
        <f t="shared" si="14"/>
        <v/>
      </c>
      <c r="AA38" s="57" t="str">
        <f t="shared" si="14"/>
        <v/>
      </c>
      <c r="AB38" s="57" t="str">
        <f t="shared" si="14"/>
        <v/>
      </c>
      <c r="AC38" s="57" t="str">
        <f t="shared" si="14"/>
        <v/>
      </c>
      <c r="AD38" s="57" t="str">
        <f t="shared" si="14"/>
        <v/>
      </c>
      <c r="AE38" s="57" t="str">
        <f t="shared" si="14"/>
        <v/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</row>
    <row r="39" spans="1:202" x14ac:dyDescent="0.2">
      <c r="A39" s="51" t="s">
        <v>28</v>
      </c>
      <c r="B39" s="52"/>
      <c r="C39" s="52">
        <f t="shared" ref="C39:AE39" si="15">IF(C31="","",-C38*skattjustert)</f>
        <v>-34909.992334130198</v>
      </c>
      <c r="D39" s="52">
        <f t="shared" si="15"/>
        <v>-36565.992334130198</v>
      </c>
      <c r="E39" s="52">
        <f t="shared" si="15"/>
        <v>-38255.112334130201</v>
      </c>
      <c r="F39" s="52" t="str">
        <f t="shared" si="15"/>
        <v/>
      </c>
      <c r="G39" s="52" t="str">
        <f t="shared" si="15"/>
        <v/>
      </c>
      <c r="H39" s="52" t="str">
        <f t="shared" si="15"/>
        <v/>
      </c>
      <c r="I39" s="52" t="str">
        <f t="shared" si="15"/>
        <v/>
      </c>
      <c r="J39" s="52" t="str">
        <f t="shared" si="15"/>
        <v/>
      </c>
      <c r="K39" s="52" t="str">
        <f t="shared" si="15"/>
        <v/>
      </c>
      <c r="L39" s="52" t="str">
        <f t="shared" si="15"/>
        <v/>
      </c>
      <c r="M39" s="52" t="str">
        <f t="shared" si="15"/>
        <v/>
      </c>
      <c r="N39" s="52" t="str">
        <f t="shared" si="15"/>
        <v/>
      </c>
      <c r="O39" s="52" t="str">
        <f t="shared" si="15"/>
        <v/>
      </c>
      <c r="P39" s="52" t="str">
        <f t="shared" si="15"/>
        <v/>
      </c>
      <c r="Q39" s="52" t="str">
        <f t="shared" si="15"/>
        <v/>
      </c>
      <c r="R39" s="52" t="str">
        <f t="shared" si="15"/>
        <v/>
      </c>
      <c r="S39" s="52" t="str">
        <f t="shared" si="15"/>
        <v/>
      </c>
      <c r="T39" s="52" t="str">
        <f t="shared" si="15"/>
        <v/>
      </c>
      <c r="U39" s="52" t="str">
        <f t="shared" si="15"/>
        <v/>
      </c>
      <c r="V39" s="52" t="str">
        <f t="shared" si="15"/>
        <v/>
      </c>
      <c r="W39" s="52" t="str">
        <f t="shared" si="15"/>
        <v/>
      </c>
      <c r="X39" s="52" t="str">
        <f t="shared" si="15"/>
        <v/>
      </c>
      <c r="Y39" s="52" t="str">
        <f t="shared" si="15"/>
        <v/>
      </c>
      <c r="Z39" s="52" t="str">
        <f t="shared" si="15"/>
        <v/>
      </c>
      <c r="AA39" s="52" t="str">
        <f t="shared" si="15"/>
        <v/>
      </c>
      <c r="AB39" s="52" t="str">
        <f t="shared" si="15"/>
        <v/>
      </c>
      <c r="AC39" s="52" t="str">
        <f t="shared" si="15"/>
        <v/>
      </c>
      <c r="AD39" s="52" t="str">
        <f t="shared" si="15"/>
        <v/>
      </c>
      <c r="AE39" s="52" t="str">
        <f t="shared" si="15"/>
        <v/>
      </c>
      <c r="AF39" s="52"/>
      <c r="AG39" s="52"/>
      <c r="AH39" s="52"/>
      <c r="AI39" s="52"/>
      <c r="AJ39" s="52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</row>
    <row r="40" spans="1:202" s="10" customFormat="1" x14ac:dyDescent="0.2">
      <c r="A40" s="65" t="s">
        <v>30</v>
      </c>
      <c r="B40" s="66"/>
      <c r="C40" s="57">
        <f t="shared" ref="C40:AE40" si="16">IF(C31="","",C38+C39)</f>
        <v>116872.58303165328</v>
      </c>
      <c r="D40" s="57">
        <f t="shared" si="16"/>
        <v>122416.58303165328</v>
      </c>
      <c r="E40" s="57">
        <f t="shared" si="16"/>
        <v>128071.46303165327</v>
      </c>
      <c r="F40" s="57" t="str">
        <f t="shared" si="16"/>
        <v/>
      </c>
      <c r="G40" s="57" t="str">
        <f t="shared" si="16"/>
        <v/>
      </c>
      <c r="H40" s="57" t="str">
        <f t="shared" si="16"/>
        <v/>
      </c>
      <c r="I40" s="57" t="str">
        <f t="shared" si="16"/>
        <v/>
      </c>
      <c r="J40" s="57" t="str">
        <f t="shared" si="16"/>
        <v/>
      </c>
      <c r="K40" s="57" t="str">
        <f t="shared" si="16"/>
        <v/>
      </c>
      <c r="L40" s="57" t="str">
        <f t="shared" si="16"/>
        <v/>
      </c>
      <c r="M40" s="57" t="str">
        <f t="shared" si="16"/>
        <v/>
      </c>
      <c r="N40" s="57" t="str">
        <f t="shared" si="16"/>
        <v/>
      </c>
      <c r="O40" s="57" t="str">
        <f t="shared" si="16"/>
        <v/>
      </c>
      <c r="P40" s="57" t="str">
        <f t="shared" si="16"/>
        <v/>
      </c>
      <c r="Q40" s="57" t="str">
        <f t="shared" si="16"/>
        <v/>
      </c>
      <c r="R40" s="57" t="str">
        <f t="shared" si="16"/>
        <v/>
      </c>
      <c r="S40" s="57" t="str">
        <f t="shared" si="16"/>
        <v/>
      </c>
      <c r="T40" s="57" t="str">
        <f t="shared" si="16"/>
        <v/>
      </c>
      <c r="U40" s="57" t="str">
        <f t="shared" si="16"/>
        <v/>
      </c>
      <c r="V40" s="57" t="str">
        <f t="shared" si="16"/>
        <v/>
      </c>
      <c r="W40" s="57" t="str">
        <f t="shared" si="16"/>
        <v/>
      </c>
      <c r="X40" s="57" t="str">
        <f t="shared" si="16"/>
        <v/>
      </c>
      <c r="Y40" s="57" t="str">
        <f t="shared" si="16"/>
        <v/>
      </c>
      <c r="Z40" s="57" t="str">
        <f t="shared" si="16"/>
        <v/>
      </c>
      <c r="AA40" s="57" t="str">
        <f t="shared" si="16"/>
        <v/>
      </c>
      <c r="AB40" s="57" t="str">
        <f t="shared" si="16"/>
        <v/>
      </c>
      <c r="AC40" s="57" t="str">
        <f t="shared" si="16"/>
        <v/>
      </c>
      <c r="AD40" s="57" t="str">
        <f t="shared" si="16"/>
        <v/>
      </c>
      <c r="AE40" s="57" t="str">
        <f t="shared" si="16"/>
        <v/>
      </c>
      <c r="AF40" s="5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</row>
    <row r="41" spans="1:202" s="10" customFormat="1" x14ac:dyDescent="0.2">
      <c r="A41" s="79" t="s">
        <v>19</v>
      </c>
      <c r="B41" s="78"/>
      <c r="C41" s="57" t="str">
        <f>IF(C36="","",-C36)</f>
        <v/>
      </c>
      <c r="D41" s="57" t="str">
        <f t="shared" ref="D41:AE41" si="17">IF(D36="","",-D36)</f>
        <v/>
      </c>
      <c r="E41" s="57" t="str">
        <f t="shared" si="17"/>
        <v/>
      </c>
      <c r="F41" s="57" t="str">
        <f t="shared" si="17"/>
        <v/>
      </c>
      <c r="G41" s="57" t="str">
        <f>IF(G36="","",-G36)</f>
        <v/>
      </c>
      <c r="H41" s="57" t="str">
        <f t="shared" si="17"/>
        <v/>
      </c>
      <c r="I41" s="57" t="str">
        <f t="shared" si="17"/>
        <v/>
      </c>
      <c r="J41" s="57" t="str">
        <f t="shared" si="17"/>
        <v/>
      </c>
      <c r="K41" s="57" t="str">
        <f t="shared" si="17"/>
        <v/>
      </c>
      <c r="L41" s="57" t="str">
        <f t="shared" si="17"/>
        <v/>
      </c>
      <c r="M41" s="57" t="str">
        <f t="shared" si="17"/>
        <v/>
      </c>
      <c r="N41" s="57" t="str">
        <f t="shared" si="17"/>
        <v/>
      </c>
      <c r="O41" s="57" t="str">
        <f t="shared" si="17"/>
        <v/>
      </c>
      <c r="P41" s="57" t="str">
        <f t="shared" si="17"/>
        <v/>
      </c>
      <c r="Q41" s="57" t="str">
        <f t="shared" si="17"/>
        <v/>
      </c>
      <c r="R41" s="57" t="str">
        <f t="shared" si="17"/>
        <v/>
      </c>
      <c r="S41" s="57" t="str">
        <f t="shared" si="17"/>
        <v/>
      </c>
      <c r="T41" s="57" t="str">
        <f t="shared" si="17"/>
        <v/>
      </c>
      <c r="U41" s="57" t="str">
        <f t="shared" si="17"/>
        <v/>
      </c>
      <c r="V41" s="57" t="str">
        <f t="shared" si="17"/>
        <v/>
      </c>
      <c r="W41" s="57" t="str">
        <f t="shared" si="17"/>
        <v/>
      </c>
      <c r="X41" s="57" t="str">
        <f t="shared" si="17"/>
        <v/>
      </c>
      <c r="Y41" s="57" t="str">
        <f t="shared" si="17"/>
        <v/>
      </c>
      <c r="Z41" s="57" t="str">
        <f t="shared" si="17"/>
        <v/>
      </c>
      <c r="AA41" s="57" t="str">
        <f t="shared" si="17"/>
        <v/>
      </c>
      <c r="AB41" s="57" t="str">
        <f t="shared" si="17"/>
        <v/>
      </c>
      <c r="AC41" s="57" t="str">
        <f t="shared" si="17"/>
        <v/>
      </c>
      <c r="AD41" s="57" t="str">
        <f t="shared" si="17"/>
        <v/>
      </c>
      <c r="AE41" s="57" t="str">
        <f t="shared" si="17"/>
        <v/>
      </c>
      <c r="AF41" s="5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</row>
    <row r="42" spans="1:202" s="10" customFormat="1" x14ac:dyDescent="0.2">
      <c r="A42" s="79" t="s">
        <v>130</v>
      </c>
      <c r="B42" s="57" t="str">
        <f>IF(AND(NOT(B31=""),C31="",AVtale_type="Finansiell"),hjelpeberegninger!A7,"")</f>
        <v/>
      </c>
      <c r="C42" s="57" t="str">
        <f>IF(AND(NOT(C31=""),D31="",AVtale_type="Finansiell"),hjelpeberegninger!B7,"")</f>
        <v/>
      </c>
      <c r="D42" s="57" t="str">
        <f>IF(AND(NOT(D31=""),E31="",AVtale_type="Finansiell"),hjelpeberegninger!C7,"")</f>
        <v/>
      </c>
      <c r="E42" s="57" t="str">
        <f>IF(AND(NOT(E31=""),F31="",AVtale_type="Finansiell"),hjelpeberegninger!D7,"")</f>
        <v/>
      </c>
      <c r="F42" s="57" t="str">
        <f>IF(AND(NOT(F31=""),G31="",AVtale_type="Finansiell"),hjelpeberegninger!E7,"")</f>
        <v/>
      </c>
      <c r="G42" s="57" t="str">
        <f>IF(AND(NOT(G31=""),H31="",AVtale_type="Finansiell"),hjelpeberegninger!F7,"")</f>
        <v/>
      </c>
      <c r="H42" s="57" t="str">
        <f>IF(AND(NOT(H31=""),I31="",AVtale_type="Finansiell"),hjelpeberegninger!G7,"")</f>
        <v/>
      </c>
      <c r="I42" s="57" t="str">
        <f>IF(AND(NOT(I31=""),J31="",AVtale_type="Finansiell"),hjelpeberegninger!H7,"")</f>
        <v/>
      </c>
      <c r="J42" s="57" t="str">
        <f>IF(AND(NOT(J31=""),K31="",AVtale_type="Finansiell"),hjelpeberegninger!I7,"")</f>
        <v/>
      </c>
      <c r="K42" s="57" t="str">
        <f>IF(AND(NOT(K31=""),L31="",AVtale_type="Finansiell"),hjelpeberegninger!J7,"")</f>
        <v/>
      </c>
      <c r="L42" s="57" t="str">
        <f>IF(AND(NOT(L31=""),M31="",AVtale_type="Finansiell"),hjelpeberegninger!K7,"")</f>
        <v/>
      </c>
      <c r="M42" s="57" t="str">
        <f>IF(AND(NOT(M31=""),N31="",AVtale_type="Finansiell"),hjelpeberegninger!L7,"")</f>
        <v/>
      </c>
      <c r="N42" s="57" t="str">
        <f>IF(AND(NOT(N31=""),O31="",AVtale_type="Finansiell"),hjelpeberegninger!M7,"")</f>
        <v/>
      </c>
      <c r="O42" s="57" t="str">
        <f>IF(AND(NOT(O31=""),P31="",AVtale_type="Finansiell"),hjelpeberegninger!N7,"")</f>
        <v/>
      </c>
      <c r="P42" s="57" t="str">
        <f>IF(AND(NOT(P31=""),Q31="",AVtale_type="Finansiell"),hjelpeberegninger!O7,"")</f>
        <v/>
      </c>
      <c r="Q42" s="57" t="str">
        <f>IF(AND(NOT(Q31=""),R31="",AVtale_type="Finansiell"),hjelpeberegninger!P7,"")</f>
        <v/>
      </c>
      <c r="R42" s="57" t="str">
        <f>IF(AND(NOT(R31=""),S31="",AVtale_type="Finansiell"),hjelpeberegninger!Q7,"")</f>
        <v/>
      </c>
      <c r="S42" s="57" t="str">
        <f>IF(AND(NOT(S31=""),T31="",AVtale_type="Finansiell"),hjelpeberegninger!R7,"")</f>
        <v/>
      </c>
      <c r="T42" s="57" t="str">
        <f>IF(AND(NOT(T31=""),U31="",AVtale_type="Finansiell"),hjelpeberegninger!S7,"")</f>
        <v/>
      </c>
      <c r="U42" s="57" t="str">
        <f>IF(AND(NOT(U31=""),V31="",AVtale_type="Finansiell"),hjelpeberegninger!T7,"")</f>
        <v/>
      </c>
      <c r="V42" s="57" t="str">
        <f>IF(AND(NOT(V31=""),W31="",AVtale_type="Finansiell"),hjelpeberegninger!U7,"")</f>
        <v/>
      </c>
      <c r="W42" s="57" t="str">
        <f>IF(AND(NOT(W31=""),X31="",AVtale_type="Finansiell"),hjelpeberegninger!V7,"")</f>
        <v/>
      </c>
      <c r="X42" s="57" t="str">
        <f>IF(AND(NOT(X31=""),Y31="",AVtale_type="Finansiell"),hjelpeberegninger!W7,"")</f>
        <v/>
      </c>
      <c r="Y42" s="57" t="str">
        <f>IF(AND(NOT(Y31=""),Z31="",AVtale_type="Finansiell"),hjelpeberegninger!X7,"")</f>
        <v/>
      </c>
      <c r="Z42" s="57" t="str">
        <f>IF(AND(NOT(Z31=""),AA31="",AVtale_type="Finansiell"),hjelpeberegninger!Y7,"")</f>
        <v/>
      </c>
      <c r="AA42" s="57" t="str">
        <f>IF(AND(NOT(AA31=""),AB31="",AVtale_type="Finansiell"),hjelpeberegninger!Z7,"")</f>
        <v/>
      </c>
      <c r="AB42" s="57" t="str">
        <f>IF(AND(NOT(AB31=""),AC31="",AVtale_type="Finansiell"),hjelpeberegninger!AA7,"")</f>
        <v/>
      </c>
      <c r="AC42" s="57" t="str">
        <f>IF(AND(NOT(AC31=""),AD31="",AVtale_type="Finansiell"),hjelpeberegninger!AB7,"")</f>
        <v/>
      </c>
      <c r="AD42" s="57" t="str">
        <f>IF(AND(NOT(AD31=""),AE31="",AVtale_type="Finansiell"),hjelpeberegninger!AC7,"")</f>
        <v/>
      </c>
      <c r="AE42" s="57" t="str">
        <f>IF(AND(NOT(AE31=""),AF31="",AVtale_type="Finansiell"),hjelpeberegninger!AD7,"")</f>
        <v/>
      </c>
      <c r="AF42" s="5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</row>
    <row r="43" spans="1:202" x14ac:dyDescent="0.2">
      <c r="A43" s="51" t="s">
        <v>1</v>
      </c>
      <c r="B43" s="52">
        <f>-inv_leie-Forskudd</f>
        <v>-5000</v>
      </c>
      <c r="C43" s="52"/>
      <c r="D43" s="51"/>
      <c r="E43" s="4"/>
      <c r="F43" s="4"/>
      <c r="G43" s="4"/>
      <c r="H43" s="4"/>
      <c r="I43" s="4"/>
      <c r="J43" s="4"/>
      <c r="L43" s="6"/>
    </row>
    <row r="44" spans="1:202" s="12" customFormat="1" x14ac:dyDescent="0.2">
      <c r="A44" s="67" t="s">
        <v>7</v>
      </c>
      <c r="B44" s="68">
        <f>SUM(B40:B43)</f>
        <v>-5000</v>
      </c>
      <c r="C44" s="68">
        <f t="shared" ref="C44:AE44" si="18">IF(C31="","",SUM(C40:C43))</f>
        <v>116872.58303165328</v>
      </c>
      <c r="D44" s="68">
        <f t="shared" si="18"/>
        <v>122416.58303165328</v>
      </c>
      <c r="E44" s="68">
        <f t="shared" si="18"/>
        <v>128071.46303165327</v>
      </c>
      <c r="F44" s="68" t="str">
        <f t="shared" si="18"/>
        <v/>
      </c>
      <c r="G44" s="68" t="str">
        <f t="shared" si="18"/>
        <v/>
      </c>
      <c r="H44" s="68" t="str">
        <f t="shared" si="18"/>
        <v/>
      </c>
      <c r="I44" s="68" t="str">
        <f t="shared" si="18"/>
        <v/>
      </c>
      <c r="J44" s="68" t="str">
        <f t="shared" si="18"/>
        <v/>
      </c>
      <c r="K44" s="19" t="str">
        <f t="shared" si="18"/>
        <v/>
      </c>
      <c r="L44" s="19" t="str">
        <f t="shared" si="18"/>
        <v/>
      </c>
      <c r="M44" s="19" t="str">
        <f t="shared" si="18"/>
        <v/>
      </c>
      <c r="N44" s="19" t="str">
        <f t="shared" si="18"/>
        <v/>
      </c>
      <c r="O44" s="19" t="str">
        <f t="shared" si="18"/>
        <v/>
      </c>
      <c r="P44" s="19" t="str">
        <f t="shared" si="18"/>
        <v/>
      </c>
      <c r="Q44" s="19" t="str">
        <f t="shared" si="18"/>
        <v/>
      </c>
      <c r="R44" s="19" t="str">
        <f t="shared" si="18"/>
        <v/>
      </c>
      <c r="S44" s="19" t="str">
        <f t="shared" si="18"/>
        <v/>
      </c>
      <c r="T44" s="19" t="str">
        <f t="shared" si="18"/>
        <v/>
      </c>
      <c r="U44" s="19" t="str">
        <f t="shared" si="18"/>
        <v/>
      </c>
      <c r="V44" s="19" t="str">
        <f t="shared" si="18"/>
        <v/>
      </c>
      <c r="W44" s="19" t="str">
        <f t="shared" si="18"/>
        <v/>
      </c>
      <c r="X44" s="19" t="str">
        <f t="shared" si="18"/>
        <v/>
      </c>
      <c r="Y44" s="19" t="str">
        <f t="shared" si="18"/>
        <v/>
      </c>
      <c r="Z44" s="19" t="str">
        <f t="shared" si="18"/>
        <v/>
      </c>
      <c r="AA44" s="19" t="str">
        <f t="shared" si="18"/>
        <v/>
      </c>
      <c r="AB44" s="19" t="str">
        <f t="shared" si="18"/>
        <v/>
      </c>
      <c r="AC44" s="19" t="str">
        <f t="shared" si="18"/>
        <v/>
      </c>
      <c r="AD44" s="19" t="str">
        <f t="shared" si="18"/>
        <v/>
      </c>
      <c r="AE44" s="19" t="str">
        <f t="shared" si="18"/>
        <v/>
      </c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202" x14ac:dyDescent="0.2">
      <c r="A45" s="51"/>
      <c r="B45" s="52"/>
      <c r="C45" s="51"/>
      <c r="D45" s="51"/>
      <c r="E45" s="4"/>
      <c r="F45" s="4"/>
      <c r="G45" s="4"/>
      <c r="H45" s="4"/>
      <c r="I45" s="4"/>
      <c r="J45" s="4"/>
      <c r="L45" s="6"/>
    </row>
    <row r="46" spans="1:202" x14ac:dyDescent="0.2">
      <c r="A46" s="69" t="s">
        <v>39</v>
      </c>
      <c r="B46" s="133">
        <f>NPV(AVKST_Leie,C44:IR44)+B44</f>
        <v>334413.56038739689</v>
      </c>
      <c r="C46" s="51"/>
      <c r="D46" s="51"/>
      <c r="E46" s="4"/>
      <c r="F46" s="4"/>
      <c r="G46" s="4"/>
      <c r="H46" s="4"/>
      <c r="I46" s="4"/>
      <c r="J46" s="4"/>
      <c r="L46" s="6"/>
    </row>
    <row r="47" spans="1:202" x14ac:dyDescent="0.2">
      <c r="A47" s="61" t="s">
        <v>6</v>
      </c>
      <c r="B47" s="135">
        <f>IRR(B44:Q44)</f>
        <v>23.42005952777798</v>
      </c>
      <c r="C47" s="60"/>
      <c r="D47" s="60"/>
      <c r="E47" s="62"/>
      <c r="F47" s="59"/>
      <c r="G47" s="59"/>
      <c r="L47" s="6"/>
    </row>
    <row r="48" spans="1:202" x14ac:dyDescent="0.2">
      <c r="A48" s="61" t="s">
        <v>20</v>
      </c>
      <c r="B48" s="136">
        <f>AVKST_Leie</f>
        <v>0.04</v>
      </c>
      <c r="C48" s="60"/>
      <c r="D48" s="60"/>
      <c r="E48" s="59"/>
      <c r="F48" s="59"/>
      <c r="G48" s="59"/>
    </row>
    <row r="49" spans="1:7" x14ac:dyDescent="0.2">
      <c r="A49" s="60"/>
      <c r="B49" s="60"/>
      <c r="C49" s="60"/>
      <c r="D49" s="60"/>
      <c r="E49" s="59"/>
      <c r="F49" s="59"/>
      <c r="G49" s="59"/>
    </row>
    <row r="50" spans="1:7" x14ac:dyDescent="0.2">
      <c r="D50" s="4"/>
      <c r="E50" s="4"/>
    </row>
  </sheetData>
  <conditionalFormatting sqref="C11:GT11">
    <cfRule type="cellIs" dxfId="54" priority="40" operator="greaterThan">
      <formula>0</formula>
    </cfRule>
  </conditionalFormatting>
  <conditionalFormatting sqref="C11:GT11">
    <cfRule type="containsBlanks" dxfId="53" priority="27">
      <formula>LEN(TRIM(C11))=0</formula>
    </cfRule>
    <cfRule type="cellIs" dxfId="52" priority="28" operator="lessThan">
      <formula>0</formula>
    </cfRule>
    <cfRule type="cellIs" dxfId="51" priority="29" operator="greaterThan">
      <formula>0</formula>
    </cfRule>
    <cfRule type="containsBlanks" dxfId="50" priority="36">
      <formula>LEN(TRIM(C11))=0</formula>
    </cfRule>
    <cfRule type="containsBlanks" dxfId="49" priority="38">
      <formula>LEN(TRIM(C11))=0</formula>
    </cfRule>
    <cfRule type="cellIs" dxfId="48" priority="39" operator="lessThan">
      <formula>0</formula>
    </cfRule>
  </conditionalFormatting>
  <conditionalFormatting sqref="R11:GT11">
    <cfRule type="containsBlanks" dxfId="47" priority="37">
      <formula>LEN(TRIM(R11))=0</formula>
    </cfRule>
  </conditionalFormatting>
  <conditionalFormatting sqref="C13:XFD13">
    <cfRule type="containsBlanks" dxfId="46" priority="22">
      <formula>LEN(TRIM(C13))=0</formula>
    </cfRule>
    <cfRule type="cellIs" dxfId="45" priority="23" operator="notEqual">
      <formula>0</formula>
    </cfRule>
    <cfRule type="cellIs" dxfId="44" priority="35" operator="greaterThan">
      <formula>0</formula>
    </cfRule>
  </conditionalFormatting>
  <conditionalFormatting sqref="C13:GT13">
    <cfRule type="containsBlanks" dxfId="43" priority="33">
      <formula>LEN(TRIM(C13))=0</formula>
    </cfRule>
    <cfRule type="cellIs" dxfId="42" priority="34" operator="lessThan">
      <formula>0</formula>
    </cfRule>
  </conditionalFormatting>
  <conditionalFormatting sqref="B17:XFD17">
    <cfRule type="cellIs" dxfId="41" priority="24" operator="lessThan">
      <formula>0</formula>
    </cfRule>
    <cfRule type="containsBlanks" dxfId="40" priority="25">
      <formula>LEN(TRIM(B17))=0</formula>
    </cfRule>
    <cfRule type="cellIs" dxfId="39" priority="26" operator="greaterThan">
      <formula>0</formula>
    </cfRule>
    <cfRule type="containsBlanks" dxfId="38" priority="30">
      <formula>LEN(TRIM(B17))=0</formula>
    </cfRule>
    <cfRule type="cellIs" dxfId="37" priority="31" operator="lessThan">
      <formula>0</formula>
    </cfRule>
    <cfRule type="cellIs" dxfId="36" priority="32" operator="greaterThan">
      <formula>0</formula>
    </cfRule>
  </conditionalFormatting>
  <conditionalFormatting sqref="C11:XFD11">
    <cfRule type="containsBlanks" dxfId="35" priority="20">
      <formula>LEN(TRIM(C11))=0</formula>
    </cfRule>
    <cfRule type="cellIs" dxfId="34" priority="21" operator="notEqual">
      <formula>0</formula>
    </cfRule>
  </conditionalFormatting>
  <conditionalFormatting sqref="ED11:GT11 C14:GT14 C17:GT17 AF15:GT15 C11:EC13">
    <cfRule type="containsBlanks" dxfId="33" priority="19">
      <formula>LEN(TRIM(C11))=0</formula>
    </cfRule>
  </conditionalFormatting>
  <conditionalFormatting sqref="C38:XFD38">
    <cfRule type="containsBlanks" dxfId="32" priority="8">
      <formula>LEN(TRIM(C38))=0</formula>
    </cfRule>
    <cfRule type="cellIs" dxfId="31" priority="9" operator="lessThan">
      <formula>0</formula>
    </cfRule>
    <cfRule type="cellIs" dxfId="30" priority="10" operator="greaterThan">
      <formula>0</formula>
    </cfRule>
    <cfRule type="containsBlanks" dxfId="29" priority="16">
      <formula>LEN(TRIM(C38))=0</formula>
    </cfRule>
    <cfRule type="cellIs" dxfId="28" priority="17" operator="lessThan">
      <formula>0</formula>
    </cfRule>
    <cfRule type="cellIs" dxfId="27" priority="18" operator="greaterThan">
      <formula>0</formula>
    </cfRule>
  </conditionalFormatting>
  <conditionalFormatting sqref="C40:XFD40 AG41:XFD42">
    <cfRule type="containsBlanks" dxfId="26" priority="12">
      <formula>LEN(TRIM(C40))=0</formula>
    </cfRule>
    <cfRule type="cellIs" dxfId="25" priority="13" operator="lessThan">
      <formula>0</formula>
    </cfRule>
    <cfRule type="cellIs" dxfId="24" priority="14" operator="greaterThan">
      <formula>0</formula>
    </cfRule>
    <cfRule type="cellIs" dxfId="23" priority="15" operator="greaterThan">
      <formula>0</formula>
    </cfRule>
  </conditionalFormatting>
  <conditionalFormatting sqref="A38">
    <cfRule type="notContainsErrors" dxfId="22" priority="11">
      <formula>NOT(ISERROR(A38))</formula>
    </cfRule>
  </conditionalFormatting>
  <conditionalFormatting sqref="B44:XFD44">
    <cfRule type="containsBlanks" dxfId="21" priority="5">
      <formula>LEN(TRIM(B44))=0</formula>
    </cfRule>
    <cfRule type="cellIs" dxfId="20" priority="6" operator="lessThan">
      <formula>0</formula>
    </cfRule>
    <cfRule type="cellIs" dxfId="19" priority="7" operator="greaterThan">
      <formula>0</formula>
    </cfRule>
  </conditionalFormatting>
  <conditionalFormatting sqref="C38:GT38">
    <cfRule type="containsBlanks" dxfId="18" priority="4">
      <formula>LEN(TRIM(C38))=0</formula>
    </cfRule>
  </conditionalFormatting>
  <conditionalFormatting sqref="C40:GT40 AG41:GT42">
    <cfRule type="containsBlanks" dxfId="17" priority="3">
      <formula>LEN(TRIM(C40))=0</formula>
    </cfRule>
  </conditionalFormatting>
  <conditionalFormatting sqref="B44:GT44">
    <cfRule type="containsBlanks" dxfId="16" priority="2">
      <formula>LEN(TRIM(B44))=0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 enableFormatConditionsCalculation="0"/>
  <dimension ref="A3:FC30"/>
  <sheetViews>
    <sheetView workbookViewId="0">
      <selection activeCell="E22" sqref="E22"/>
    </sheetView>
  </sheetViews>
  <sheetFormatPr baseColWidth="10" defaultRowHeight="16" x14ac:dyDescent="0.2"/>
  <cols>
    <col min="1" max="1" width="9.83203125" bestFit="1" customWidth="1"/>
    <col min="2" max="43" width="12.1640625" bestFit="1" customWidth="1"/>
    <col min="44" max="45" width="11.1640625" bestFit="1" customWidth="1"/>
    <col min="46" max="46" width="12.1640625" bestFit="1" customWidth="1"/>
    <col min="47" max="47" width="11.1640625" bestFit="1" customWidth="1"/>
    <col min="48" max="66" width="12.1640625" bestFit="1" customWidth="1"/>
    <col min="67" max="69" width="11.1640625" bestFit="1" customWidth="1"/>
    <col min="70" max="72" width="12.1640625" bestFit="1" customWidth="1"/>
    <col min="73" max="73" width="11.1640625" bestFit="1" customWidth="1"/>
    <col min="74" max="75" width="12.1640625" bestFit="1" customWidth="1"/>
    <col min="76" max="76" width="11.1640625" bestFit="1" customWidth="1"/>
    <col min="77" max="77" width="12.1640625" bestFit="1" customWidth="1"/>
    <col min="78" max="78" width="11.1640625" bestFit="1" customWidth="1"/>
    <col min="79" max="81" width="12.1640625" bestFit="1" customWidth="1"/>
    <col min="82" max="82" width="11.1640625" bestFit="1" customWidth="1"/>
    <col min="83" max="85" width="12.1640625" bestFit="1" customWidth="1"/>
    <col min="86" max="86" width="11.1640625" bestFit="1" customWidth="1"/>
    <col min="87" max="95" width="12.1640625" bestFit="1" customWidth="1"/>
    <col min="96" max="96" width="11.1640625" bestFit="1" customWidth="1"/>
    <col min="97" max="99" width="12.1640625" bestFit="1" customWidth="1"/>
    <col min="100" max="100" width="11.1640625" bestFit="1" customWidth="1"/>
    <col min="101" max="107" width="12.1640625" bestFit="1" customWidth="1"/>
    <col min="108" max="108" width="11.1640625" bestFit="1" customWidth="1"/>
    <col min="109" max="112" width="12.1640625" bestFit="1" customWidth="1"/>
    <col min="113" max="113" width="11.1640625" bestFit="1" customWidth="1"/>
    <col min="114" max="120" width="12.1640625" bestFit="1" customWidth="1"/>
    <col min="121" max="122" width="11.1640625" bestFit="1" customWidth="1"/>
    <col min="123" max="124" width="12.1640625" bestFit="1" customWidth="1"/>
    <col min="125" max="125" width="11.1640625" bestFit="1" customWidth="1"/>
    <col min="126" max="126" width="12.1640625" bestFit="1" customWidth="1"/>
    <col min="127" max="127" width="11.1640625" bestFit="1" customWidth="1"/>
    <col min="128" max="132" width="12.1640625" bestFit="1" customWidth="1"/>
    <col min="133" max="133" width="11.1640625" bestFit="1" customWidth="1"/>
    <col min="134" max="144" width="12.1640625" bestFit="1" customWidth="1"/>
    <col min="145" max="146" width="11.1640625" bestFit="1" customWidth="1"/>
    <col min="147" max="155" width="12.1640625" bestFit="1" customWidth="1"/>
    <col min="156" max="157" width="11.1640625" bestFit="1" customWidth="1"/>
  </cols>
  <sheetData>
    <row r="3" spans="1:159" ht="17" thickBot="1" x14ac:dyDescent="0.25">
      <c r="A3" s="201" t="s">
        <v>19</v>
      </c>
      <c r="B3" s="201"/>
    </row>
    <row r="4" spans="1:159" ht="17" thickBot="1" x14ac:dyDescent="0.25">
      <c r="A4" s="34" t="s">
        <v>18</v>
      </c>
      <c r="B4" s="29">
        <f>ÅR_0+1</f>
        <v>2018</v>
      </c>
      <c r="C4" s="30">
        <f>IF(C7="","",B4+1)</f>
        <v>2019</v>
      </c>
      <c r="D4" s="30">
        <f t="shared" ref="D4:N4" si="0">IF(D7="","",C4+1)</f>
        <v>2020</v>
      </c>
      <c r="E4" s="30">
        <f t="shared" si="0"/>
        <v>2021</v>
      </c>
      <c r="F4" s="30">
        <f t="shared" si="0"/>
        <v>2022</v>
      </c>
      <c r="G4" s="30">
        <f t="shared" si="0"/>
        <v>2023</v>
      </c>
      <c r="H4" s="30">
        <f t="shared" si="0"/>
        <v>2024</v>
      </c>
      <c r="I4" s="30">
        <f t="shared" si="0"/>
        <v>2025</v>
      </c>
      <c r="J4" s="30">
        <f t="shared" si="0"/>
        <v>2026</v>
      </c>
      <c r="K4" s="30">
        <f t="shared" si="0"/>
        <v>2027</v>
      </c>
      <c r="L4" s="28">
        <f t="shared" si="0"/>
        <v>2028</v>
      </c>
      <c r="M4" s="28">
        <f t="shared" si="0"/>
        <v>2029</v>
      </c>
      <c r="N4" s="28">
        <f t="shared" si="0"/>
        <v>2030</v>
      </c>
      <c r="O4" s="28">
        <f t="shared" ref="O4:AT4" si="1">IF(O7="","",N4+1)</f>
        <v>2031</v>
      </c>
      <c r="P4" s="28">
        <f t="shared" si="1"/>
        <v>2032</v>
      </c>
      <c r="Q4" s="28">
        <f t="shared" si="1"/>
        <v>2033</v>
      </c>
      <c r="R4" s="28" t="str">
        <f t="shared" si="1"/>
        <v/>
      </c>
      <c r="S4" s="28" t="str">
        <f t="shared" si="1"/>
        <v/>
      </c>
      <c r="T4" s="28" t="str">
        <f t="shared" si="1"/>
        <v/>
      </c>
      <c r="U4" s="28" t="str">
        <f t="shared" si="1"/>
        <v/>
      </c>
      <c r="V4" s="28" t="str">
        <f t="shared" si="1"/>
        <v/>
      </c>
      <c r="W4" s="28" t="str">
        <f t="shared" si="1"/>
        <v/>
      </c>
      <c r="X4" s="28" t="str">
        <f t="shared" si="1"/>
        <v/>
      </c>
      <c r="Y4" s="28" t="str">
        <f t="shared" si="1"/>
        <v/>
      </c>
      <c r="Z4" s="28" t="str">
        <f t="shared" si="1"/>
        <v/>
      </c>
      <c r="AA4" s="28" t="str">
        <f t="shared" si="1"/>
        <v/>
      </c>
      <c r="AB4" s="28" t="str">
        <f t="shared" si="1"/>
        <v/>
      </c>
      <c r="AC4" s="28" t="str">
        <f t="shared" si="1"/>
        <v/>
      </c>
      <c r="AD4" s="28" t="str">
        <f t="shared" si="1"/>
        <v/>
      </c>
      <c r="AE4" s="28" t="str">
        <f t="shared" si="1"/>
        <v/>
      </c>
      <c r="AF4" s="28" t="str">
        <f t="shared" si="1"/>
        <v/>
      </c>
      <c r="AG4" s="28" t="str">
        <f t="shared" si="1"/>
        <v/>
      </c>
      <c r="AH4" s="28" t="str">
        <f t="shared" si="1"/>
        <v/>
      </c>
      <c r="AI4" s="28" t="str">
        <f t="shared" si="1"/>
        <v/>
      </c>
      <c r="AJ4" s="28" t="str">
        <f t="shared" si="1"/>
        <v/>
      </c>
      <c r="AK4" s="28" t="str">
        <f t="shared" si="1"/>
        <v/>
      </c>
      <c r="AL4" s="28" t="str">
        <f t="shared" si="1"/>
        <v/>
      </c>
      <c r="AM4" s="28" t="str">
        <f t="shared" si="1"/>
        <v/>
      </c>
      <c r="AN4" s="28" t="str">
        <f t="shared" si="1"/>
        <v/>
      </c>
      <c r="AO4" s="28" t="str">
        <f t="shared" si="1"/>
        <v/>
      </c>
      <c r="AP4" s="28" t="str">
        <f t="shared" si="1"/>
        <v/>
      </c>
      <c r="AQ4" s="28" t="str">
        <f t="shared" si="1"/>
        <v/>
      </c>
      <c r="AR4" s="28" t="str">
        <f t="shared" si="1"/>
        <v/>
      </c>
      <c r="AS4" s="28" t="str">
        <f t="shared" si="1"/>
        <v/>
      </c>
      <c r="AT4" s="28" t="str">
        <f t="shared" si="1"/>
        <v/>
      </c>
      <c r="AU4" s="28" t="str">
        <f t="shared" ref="AU4:AZ4" si="2">IF(AU7="","",AT4+1)</f>
        <v/>
      </c>
      <c r="AV4" s="28" t="str">
        <f t="shared" si="2"/>
        <v/>
      </c>
      <c r="AW4" s="28" t="str">
        <f t="shared" si="2"/>
        <v/>
      </c>
      <c r="AX4" s="28" t="str">
        <f t="shared" si="2"/>
        <v/>
      </c>
      <c r="AY4" s="28" t="str">
        <f t="shared" si="2"/>
        <v/>
      </c>
      <c r="AZ4" s="28" t="str">
        <f t="shared" si="2"/>
        <v/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</row>
    <row r="5" spans="1:159" ht="17" thickBot="1" x14ac:dyDescent="0.25">
      <c r="A5" s="27" t="s">
        <v>15</v>
      </c>
      <c r="B5" s="25">
        <f>investering*(1-Rabatt_Eie)</f>
        <v>850000</v>
      </c>
      <c r="C5" s="25">
        <f>IF(B7=0,"",B7)</f>
        <v>646000</v>
      </c>
      <c r="D5" s="25">
        <f t="shared" ref="D5:AS5" si="3">IF(C7=0,"",C7)</f>
        <v>490960</v>
      </c>
      <c r="E5" s="25">
        <f t="shared" si="3"/>
        <v>373129.6</v>
      </c>
      <c r="F5" s="25">
        <f t="shared" si="3"/>
        <v>283578.49599999998</v>
      </c>
      <c r="G5" s="25">
        <f t="shared" si="3"/>
        <v>215519.65695999999</v>
      </c>
      <c r="H5" s="25">
        <f t="shared" si="3"/>
        <v>163794.93928960001</v>
      </c>
      <c r="I5" s="25">
        <f t="shared" si="3"/>
        <v>124484.153860096</v>
      </c>
      <c r="J5" s="25">
        <f t="shared" si="3"/>
        <v>94607.956933672962</v>
      </c>
      <c r="K5" s="25">
        <f t="shared" si="3"/>
        <v>71902.04726959145</v>
      </c>
      <c r="L5" s="25">
        <f t="shared" si="3"/>
        <v>54645.555924889501</v>
      </c>
      <c r="M5" s="25">
        <f t="shared" si="3"/>
        <v>41530.62250291602</v>
      </c>
      <c r="N5" s="25">
        <f t="shared" si="3"/>
        <v>31563.273102216175</v>
      </c>
      <c r="O5" s="4">
        <f t="shared" si="3"/>
        <v>23988.087557684295</v>
      </c>
      <c r="P5" s="4">
        <f t="shared" si="3"/>
        <v>18230.946543840066</v>
      </c>
      <c r="Q5" s="4">
        <f t="shared" si="3"/>
        <v>13855.51937331845</v>
      </c>
      <c r="R5" s="4" t="str">
        <f t="shared" si="3"/>
        <v/>
      </c>
      <c r="S5" s="4" t="str">
        <f t="shared" si="3"/>
        <v/>
      </c>
      <c r="T5" s="4" t="str">
        <f t="shared" si="3"/>
        <v/>
      </c>
      <c r="U5" s="4" t="str">
        <f t="shared" si="3"/>
        <v/>
      </c>
      <c r="V5" s="4" t="str">
        <f t="shared" si="3"/>
        <v/>
      </c>
      <c r="W5" s="4" t="str">
        <f t="shared" si="3"/>
        <v/>
      </c>
      <c r="X5" s="4" t="str">
        <f t="shared" si="3"/>
        <v/>
      </c>
      <c r="Y5" s="4" t="str">
        <f t="shared" si="3"/>
        <v/>
      </c>
      <c r="Z5" s="4" t="str">
        <f t="shared" si="3"/>
        <v/>
      </c>
      <c r="AA5" s="4" t="str">
        <f t="shared" si="3"/>
        <v/>
      </c>
      <c r="AB5" s="4" t="str">
        <f t="shared" si="3"/>
        <v/>
      </c>
      <c r="AC5" s="4" t="str">
        <f t="shared" si="3"/>
        <v/>
      </c>
      <c r="AD5" s="4" t="str">
        <f t="shared" si="3"/>
        <v/>
      </c>
      <c r="AE5" s="4" t="str">
        <f t="shared" si="3"/>
        <v/>
      </c>
      <c r="AF5" s="4" t="str">
        <f t="shared" si="3"/>
        <v/>
      </c>
      <c r="AG5" s="4" t="str">
        <f t="shared" si="3"/>
        <v/>
      </c>
      <c r="AH5" s="4" t="str">
        <f t="shared" si="3"/>
        <v/>
      </c>
      <c r="AI5" s="4" t="str">
        <f t="shared" si="3"/>
        <v/>
      </c>
      <c r="AJ5" s="4" t="str">
        <f t="shared" si="3"/>
        <v/>
      </c>
      <c r="AK5" s="4" t="str">
        <f t="shared" si="3"/>
        <v/>
      </c>
      <c r="AL5" s="4" t="str">
        <f t="shared" si="3"/>
        <v/>
      </c>
      <c r="AM5" s="4" t="str">
        <f t="shared" si="3"/>
        <v/>
      </c>
      <c r="AN5" s="4" t="str">
        <f t="shared" si="3"/>
        <v/>
      </c>
      <c r="AO5" s="4" t="str">
        <f t="shared" si="3"/>
        <v/>
      </c>
      <c r="AP5" s="4" t="str">
        <f t="shared" si="3"/>
        <v/>
      </c>
      <c r="AQ5" s="4" t="str">
        <f t="shared" si="3"/>
        <v/>
      </c>
      <c r="AR5" s="4" t="str">
        <f t="shared" si="3"/>
        <v/>
      </c>
      <c r="AS5" s="4" t="str">
        <f t="shared" si="3"/>
        <v/>
      </c>
      <c r="AT5" s="4" t="str">
        <f t="shared" ref="AT5:AZ5" si="4">IF(AS7=0,"",AS7)</f>
        <v/>
      </c>
      <c r="AU5" s="4" t="str">
        <f t="shared" si="4"/>
        <v/>
      </c>
      <c r="AV5" s="4" t="str">
        <f t="shared" si="4"/>
        <v/>
      </c>
      <c r="AW5" s="4" t="str">
        <f t="shared" si="4"/>
        <v/>
      </c>
      <c r="AX5" s="4" t="str">
        <f t="shared" si="4"/>
        <v/>
      </c>
      <c r="AY5" s="4" t="str">
        <f t="shared" si="4"/>
        <v/>
      </c>
      <c r="AZ5" s="4" t="str">
        <f t="shared" si="4"/>
        <v/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</row>
    <row r="6" spans="1:159" ht="17" thickBot="1" x14ac:dyDescent="0.25">
      <c r="A6" s="27" t="s">
        <v>16</v>
      </c>
      <c r="B6" s="25">
        <f>(investering*(AVSKR))</f>
        <v>204000</v>
      </c>
      <c r="C6" s="25">
        <f t="shared" ref="C6:AH6" si="5">IF(C5&lt;=15000,C5,IF(C5="","",(C5*AVSKR)))</f>
        <v>155040</v>
      </c>
      <c r="D6" s="25">
        <f t="shared" si="5"/>
        <v>117830.39999999999</v>
      </c>
      <c r="E6" s="25">
        <f t="shared" si="5"/>
        <v>89551.103999999992</v>
      </c>
      <c r="F6" s="25">
        <f t="shared" si="5"/>
        <v>68058.839039999992</v>
      </c>
      <c r="G6" s="25">
        <f t="shared" si="5"/>
        <v>51724.717670399994</v>
      </c>
      <c r="H6" s="25">
        <f t="shared" si="5"/>
        <v>39310.785429504002</v>
      </c>
      <c r="I6" s="25">
        <f t="shared" si="5"/>
        <v>29876.196926423039</v>
      </c>
      <c r="J6" s="25">
        <f t="shared" si="5"/>
        <v>22705.909664081511</v>
      </c>
      <c r="K6" s="25">
        <f t="shared" si="5"/>
        <v>17256.491344701946</v>
      </c>
      <c r="L6" s="25">
        <f t="shared" si="5"/>
        <v>13114.933421973479</v>
      </c>
      <c r="M6" s="25">
        <f t="shared" si="5"/>
        <v>9967.3494006998444</v>
      </c>
      <c r="N6" s="25">
        <f t="shared" si="5"/>
        <v>7575.1855445318815</v>
      </c>
      <c r="O6" s="25">
        <f t="shared" si="5"/>
        <v>5757.1410138442307</v>
      </c>
      <c r="P6" s="25">
        <f t="shared" si="5"/>
        <v>4375.4271705216161</v>
      </c>
      <c r="Q6" s="25">
        <f t="shared" si="5"/>
        <v>13855.51937331845</v>
      </c>
      <c r="R6" s="25" t="str">
        <f t="shared" si="5"/>
        <v/>
      </c>
      <c r="S6" s="25" t="str">
        <f t="shared" si="5"/>
        <v/>
      </c>
      <c r="T6" s="25" t="str">
        <f t="shared" si="5"/>
        <v/>
      </c>
      <c r="U6" s="25" t="str">
        <f t="shared" si="5"/>
        <v/>
      </c>
      <c r="V6" s="25" t="str">
        <f t="shared" si="5"/>
        <v/>
      </c>
      <c r="W6" s="25" t="str">
        <f t="shared" si="5"/>
        <v/>
      </c>
      <c r="X6" s="25" t="str">
        <f t="shared" si="5"/>
        <v/>
      </c>
      <c r="Y6" s="25" t="str">
        <f t="shared" si="5"/>
        <v/>
      </c>
      <c r="Z6" s="25" t="str">
        <f t="shared" si="5"/>
        <v/>
      </c>
      <c r="AA6" s="25" t="str">
        <f t="shared" si="5"/>
        <v/>
      </c>
      <c r="AB6" s="25" t="str">
        <f t="shared" si="5"/>
        <v/>
      </c>
      <c r="AC6" s="25" t="str">
        <f t="shared" si="5"/>
        <v/>
      </c>
      <c r="AD6" s="25" t="str">
        <f t="shared" si="5"/>
        <v/>
      </c>
      <c r="AE6" s="25" t="str">
        <f t="shared" si="5"/>
        <v/>
      </c>
      <c r="AF6" s="25" t="str">
        <f t="shared" si="5"/>
        <v/>
      </c>
      <c r="AG6" s="25" t="str">
        <f t="shared" si="5"/>
        <v/>
      </c>
      <c r="AH6" s="25" t="str">
        <f t="shared" si="5"/>
        <v/>
      </c>
      <c r="AI6" s="25" t="str">
        <f t="shared" ref="AI6:AZ6" si="6">IF(AI5&lt;=15000,AI5,IF(AI5="","",(AI5*AVSKR)))</f>
        <v/>
      </c>
      <c r="AJ6" s="25" t="str">
        <f t="shared" si="6"/>
        <v/>
      </c>
      <c r="AK6" s="25" t="str">
        <f t="shared" si="6"/>
        <v/>
      </c>
      <c r="AL6" s="25" t="str">
        <f t="shared" si="6"/>
        <v/>
      </c>
      <c r="AM6" s="25" t="str">
        <f t="shared" si="6"/>
        <v/>
      </c>
      <c r="AN6" s="25" t="str">
        <f t="shared" si="6"/>
        <v/>
      </c>
      <c r="AO6" s="25" t="str">
        <f t="shared" si="6"/>
        <v/>
      </c>
      <c r="AP6" s="25" t="str">
        <f t="shared" si="6"/>
        <v/>
      </c>
      <c r="AQ6" s="25" t="str">
        <f t="shared" si="6"/>
        <v/>
      </c>
      <c r="AR6" s="25" t="str">
        <f t="shared" si="6"/>
        <v/>
      </c>
      <c r="AS6" s="25" t="str">
        <f t="shared" si="6"/>
        <v/>
      </c>
      <c r="AT6" s="25" t="str">
        <f t="shared" si="6"/>
        <v/>
      </c>
      <c r="AU6" s="25" t="str">
        <f t="shared" si="6"/>
        <v/>
      </c>
      <c r="AV6" s="25" t="str">
        <f t="shared" si="6"/>
        <v/>
      </c>
      <c r="AW6" s="25" t="str">
        <f t="shared" si="6"/>
        <v/>
      </c>
      <c r="AX6" s="25" t="str">
        <f t="shared" si="6"/>
        <v/>
      </c>
      <c r="AY6" s="25" t="str">
        <f t="shared" si="6"/>
        <v/>
      </c>
      <c r="AZ6" s="25" t="str">
        <f t="shared" si="6"/>
        <v/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</row>
    <row r="7" spans="1:159" ht="17" thickBot="1" x14ac:dyDescent="0.25">
      <c r="A7" s="27" t="s">
        <v>17</v>
      </c>
      <c r="B7" s="26">
        <f>B5-B6</f>
        <v>646000</v>
      </c>
      <c r="C7" s="26">
        <f>IF(C5="","",C5-C6)</f>
        <v>490960</v>
      </c>
      <c r="D7" s="26">
        <f t="shared" ref="D7:AZ7" si="7">IF(D5="","",D5-D6)</f>
        <v>373129.6</v>
      </c>
      <c r="E7" s="26">
        <f t="shared" si="7"/>
        <v>283578.49599999998</v>
      </c>
      <c r="F7" s="26">
        <f t="shared" si="7"/>
        <v>215519.65695999999</v>
      </c>
      <c r="G7" s="26">
        <f t="shared" si="7"/>
        <v>163794.93928960001</v>
      </c>
      <c r="H7" s="26">
        <f t="shared" si="7"/>
        <v>124484.153860096</v>
      </c>
      <c r="I7" s="26">
        <f t="shared" si="7"/>
        <v>94607.956933672962</v>
      </c>
      <c r="J7" s="26">
        <f t="shared" si="7"/>
        <v>71902.04726959145</v>
      </c>
      <c r="K7" s="26">
        <f t="shared" si="7"/>
        <v>54645.555924889501</v>
      </c>
      <c r="L7" s="26">
        <f t="shared" si="7"/>
        <v>41530.62250291602</v>
      </c>
      <c r="M7" s="26">
        <f t="shared" si="7"/>
        <v>31563.273102216175</v>
      </c>
      <c r="N7" s="26">
        <f t="shared" si="7"/>
        <v>23988.087557684295</v>
      </c>
      <c r="O7" s="8">
        <f t="shared" si="7"/>
        <v>18230.946543840066</v>
      </c>
      <c r="P7" s="8">
        <f t="shared" si="7"/>
        <v>13855.51937331845</v>
      </c>
      <c r="Q7" s="8">
        <f t="shared" si="7"/>
        <v>0</v>
      </c>
      <c r="R7" s="8" t="str">
        <f t="shared" si="7"/>
        <v/>
      </c>
      <c r="S7" s="8" t="str">
        <f t="shared" si="7"/>
        <v/>
      </c>
      <c r="T7" s="8" t="str">
        <f t="shared" si="7"/>
        <v/>
      </c>
      <c r="U7" s="8" t="str">
        <f t="shared" si="7"/>
        <v/>
      </c>
      <c r="V7" s="8" t="str">
        <f t="shared" si="7"/>
        <v/>
      </c>
      <c r="W7" s="8" t="str">
        <f t="shared" si="7"/>
        <v/>
      </c>
      <c r="X7" s="8" t="str">
        <f t="shared" si="7"/>
        <v/>
      </c>
      <c r="Y7" s="8" t="str">
        <f t="shared" si="7"/>
        <v/>
      </c>
      <c r="Z7" s="8" t="str">
        <f t="shared" si="7"/>
        <v/>
      </c>
      <c r="AA7" s="8" t="str">
        <f t="shared" si="7"/>
        <v/>
      </c>
      <c r="AB7" s="8" t="str">
        <f t="shared" si="7"/>
        <v/>
      </c>
      <c r="AC7" s="8" t="str">
        <f t="shared" si="7"/>
        <v/>
      </c>
      <c r="AD7" s="8" t="str">
        <f t="shared" si="7"/>
        <v/>
      </c>
      <c r="AE7" s="8" t="str">
        <f t="shared" si="7"/>
        <v/>
      </c>
      <c r="AF7" s="8" t="str">
        <f t="shared" si="7"/>
        <v/>
      </c>
      <c r="AG7" s="8" t="str">
        <f t="shared" si="7"/>
        <v/>
      </c>
      <c r="AH7" s="8" t="str">
        <f t="shared" si="7"/>
        <v/>
      </c>
      <c r="AI7" s="8" t="str">
        <f t="shared" si="7"/>
        <v/>
      </c>
      <c r="AJ7" s="8" t="str">
        <f t="shared" si="7"/>
        <v/>
      </c>
      <c r="AK7" s="8" t="str">
        <f t="shared" si="7"/>
        <v/>
      </c>
      <c r="AL7" s="8" t="str">
        <f t="shared" si="7"/>
        <v/>
      </c>
      <c r="AM7" s="8" t="str">
        <f t="shared" si="7"/>
        <v/>
      </c>
      <c r="AN7" s="8" t="str">
        <f t="shared" si="7"/>
        <v/>
      </c>
      <c r="AO7" s="8" t="str">
        <f t="shared" si="7"/>
        <v/>
      </c>
      <c r="AP7" s="8" t="str">
        <f t="shared" si="7"/>
        <v/>
      </c>
      <c r="AQ7" s="8" t="str">
        <f t="shared" si="7"/>
        <v/>
      </c>
      <c r="AR7" s="8" t="str">
        <f t="shared" si="7"/>
        <v/>
      </c>
      <c r="AS7" s="8" t="str">
        <f t="shared" si="7"/>
        <v/>
      </c>
      <c r="AT7" s="3" t="str">
        <f t="shared" si="7"/>
        <v/>
      </c>
      <c r="AU7" s="3" t="str">
        <f t="shared" si="7"/>
        <v/>
      </c>
      <c r="AV7" s="3" t="str">
        <f t="shared" si="7"/>
        <v/>
      </c>
      <c r="AW7" s="3" t="str">
        <f t="shared" si="7"/>
        <v/>
      </c>
      <c r="AX7" s="3" t="str">
        <f t="shared" si="7"/>
        <v/>
      </c>
      <c r="AY7" s="3" t="str">
        <f t="shared" si="7"/>
        <v/>
      </c>
      <c r="AZ7" s="3" t="str">
        <f t="shared" si="7"/>
        <v/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10" spans="1:159" x14ac:dyDescent="0.2">
      <c r="A10" s="48"/>
      <c r="B10" s="48"/>
      <c r="E10" s="4"/>
    </row>
    <row r="11" spans="1:159" x14ac:dyDescent="0.2">
      <c r="A11" s="23"/>
      <c r="E11" s="4"/>
    </row>
    <row r="13" spans="1:159" ht="17" thickBot="1" x14ac:dyDescent="0.25">
      <c r="A13" s="202" t="s">
        <v>57</v>
      </c>
      <c r="B13" s="202"/>
    </row>
    <row r="14" spans="1:159" ht="17" thickBot="1" x14ac:dyDescent="0.25">
      <c r="A14" s="24" t="s">
        <v>56</v>
      </c>
      <c r="B14" s="72">
        <f>IF(Input!F18="Måned",12,IF(Input!F18="Kvartal",4,IF(Input!F18="Halvår",2,IF(Input!F18="År",1,""))))</f>
        <v>12</v>
      </c>
    </row>
    <row r="15" spans="1:159" ht="17" thickBot="1" x14ac:dyDescent="0.25"/>
    <row r="16" spans="1:159" ht="17" thickBot="1" x14ac:dyDescent="0.25">
      <c r="A16" s="50" t="s">
        <v>43</v>
      </c>
      <c r="B16" s="75">
        <v>1</v>
      </c>
      <c r="C16" s="75">
        <f>IF(B16&lt;$B$14,B16+1,"")</f>
        <v>2</v>
      </c>
      <c r="D16" s="75">
        <f t="shared" ref="D16:M16" si="8">IF(C16&lt;$B$14,C16+1,"")</f>
        <v>3</v>
      </c>
      <c r="E16" s="75">
        <f t="shared" si="8"/>
        <v>4</v>
      </c>
      <c r="F16" s="75">
        <f t="shared" si="8"/>
        <v>5</v>
      </c>
      <c r="G16" s="75">
        <f t="shared" si="8"/>
        <v>6</v>
      </c>
      <c r="H16" s="75">
        <f t="shared" si="8"/>
        <v>7</v>
      </c>
      <c r="I16" s="75">
        <f t="shared" si="8"/>
        <v>8</v>
      </c>
      <c r="J16" s="75">
        <f t="shared" si="8"/>
        <v>9</v>
      </c>
      <c r="K16" s="75">
        <f>IF(J16&lt;$B$14,J16+1,"")</f>
        <v>10</v>
      </c>
      <c r="L16" s="75">
        <f t="shared" si="8"/>
        <v>11</v>
      </c>
      <c r="M16" s="75">
        <f t="shared" si="8"/>
        <v>12</v>
      </c>
    </row>
    <row r="17" spans="1:13" ht="17" thickBot="1" x14ac:dyDescent="0.25">
      <c r="A17" s="24" t="s">
        <v>44</v>
      </c>
      <c r="B17" s="73">
        <f t="shared" ref="B17:M17" si="9">IF(B16="","",UTbetaling_leie)</f>
        <v>17540</v>
      </c>
      <c r="C17" s="73">
        <f t="shared" si="9"/>
        <v>17540</v>
      </c>
      <c r="D17" s="73">
        <f t="shared" si="9"/>
        <v>17540</v>
      </c>
      <c r="E17" s="73">
        <f t="shared" si="9"/>
        <v>17540</v>
      </c>
      <c r="F17" s="73">
        <f t="shared" si="9"/>
        <v>17540</v>
      </c>
      <c r="G17" s="73">
        <f t="shared" si="9"/>
        <v>17540</v>
      </c>
      <c r="H17" s="73">
        <f t="shared" si="9"/>
        <v>17540</v>
      </c>
      <c r="I17" s="73">
        <f t="shared" si="9"/>
        <v>17540</v>
      </c>
      <c r="J17" s="73">
        <f t="shared" si="9"/>
        <v>17540</v>
      </c>
      <c r="K17" s="73">
        <f t="shared" si="9"/>
        <v>17540</v>
      </c>
      <c r="L17" s="73">
        <f t="shared" si="9"/>
        <v>17540</v>
      </c>
      <c r="M17" s="73">
        <f t="shared" si="9"/>
        <v>17540</v>
      </c>
    </row>
    <row r="18" spans="1:13" ht="17" thickBot="1" x14ac:dyDescent="0.25">
      <c r="A18" s="24" t="s">
        <v>4</v>
      </c>
      <c r="B18" s="74">
        <f t="shared" ref="B18:M18" si="10">IF(AND(NOT(B16=""),COUNT($B$16:$M$16)=12),(inflasjon/12),IF(AND(NOT(B16=""),COUNT($B$16:$M$16)=4),(inflasjon/4),IF(AND(NOT(B16=""),COUNT($B$16:$M$16)=2),(inflasjon/2),IF(AND(NOT(B16=""), COUNT($B$16:$M$16)=1),inflasjon,""))))</f>
        <v>1.6666666666666668E-3</v>
      </c>
      <c r="C18" s="74">
        <f t="shared" si="10"/>
        <v>1.6666666666666668E-3</v>
      </c>
      <c r="D18" s="74">
        <f>IF(AND(NOT(D16=""),COUNT($B$16:$M$16)=12),(inflasjon/12),IF(AND(NOT(D16=""),COUNT($B$16:$M$16)=4),(inflasjon/4),IF(AND(NOT(D16=""),COUNT($B$16:$M$16)=2),(inflasjon/2),IF(AND(NOT(D16=""), COUNT($B$16:$M$16)=1),inflasjon,""))))</f>
        <v>1.6666666666666668E-3</v>
      </c>
      <c r="E18" s="74">
        <f t="shared" si="10"/>
        <v>1.6666666666666668E-3</v>
      </c>
      <c r="F18" s="74">
        <f>IF(AND(NOT(F16=""),COUNT($B$16:$M$16)=12),(inflasjon/12),IF(AND(NOT(F16=""),COUNT($B$16:$M$16)=4),(inflasjon/4),IF(AND(NOT(F16=""),COUNT($B$16:$M$16)=2),(inflasjon/2),IF(AND(NOT(F16=""), COUNT($B$16:$M$16)=1),inflasjon,""))))</f>
        <v>1.6666666666666668E-3</v>
      </c>
      <c r="G18" s="74">
        <f t="shared" si="10"/>
        <v>1.6666666666666668E-3</v>
      </c>
      <c r="H18" s="74">
        <f t="shared" si="10"/>
        <v>1.6666666666666668E-3</v>
      </c>
      <c r="I18" s="74">
        <f t="shared" si="10"/>
        <v>1.6666666666666668E-3</v>
      </c>
      <c r="J18" s="74">
        <f t="shared" si="10"/>
        <v>1.6666666666666668E-3</v>
      </c>
      <c r="K18" s="74">
        <f t="shared" si="10"/>
        <v>1.6666666666666668E-3</v>
      </c>
      <c r="L18" s="74">
        <f t="shared" si="10"/>
        <v>1.6666666666666668E-3</v>
      </c>
      <c r="M18" s="74">
        <f t="shared" si="10"/>
        <v>1.6666666666666668E-3</v>
      </c>
    </row>
    <row r="19" spans="1:13" ht="17" thickBot="1" x14ac:dyDescent="0.25">
      <c r="A19" s="24" t="s">
        <v>47</v>
      </c>
      <c r="B19" s="73">
        <f>IF(B16="","",B17/(1+B18)^B16)</f>
        <v>17510.815307820299</v>
      </c>
      <c r="C19" s="73">
        <f t="shared" ref="C19:M19" si="11">IF(C16="","",C17/(1+C18)^C16)</f>
        <v>17481.679175860529</v>
      </c>
      <c r="D19" s="73">
        <f t="shared" si="11"/>
        <v>17452.591523321662</v>
      </c>
      <c r="E19" s="73">
        <f t="shared" si="11"/>
        <v>17423.552269539094</v>
      </c>
      <c r="F19" s="73">
        <f t="shared" si="11"/>
        <v>17394.561333982456</v>
      </c>
      <c r="G19" s="73">
        <f t="shared" si="11"/>
        <v>17365.618636255364</v>
      </c>
      <c r="H19" s="73">
        <f t="shared" si="11"/>
        <v>17336.724096095204</v>
      </c>
      <c r="I19" s="73">
        <f t="shared" si="11"/>
        <v>17307.877633372911</v>
      </c>
      <c r="J19" s="73">
        <f t="shared" si="11"/>
        <v>17279.079168092758</v>
      </c>
      <c r="K19" s="73">
        <f t="shared" si="11"/>
        <v>17250.328620392102</v>
      </c>
      <c r="L19" s="73">
        <f t="shared" si="11"/>
        <v>17221.625910541199</v>
      </c>
      <c r="M19" s="73">
        <f t="shared" si="11"/>
        <v>17192.970958942962</v>
      </c>
    </row>
    <row r="20" spans="1:13" ht="17" thickBot="1" x14ac:dyDescent="0.25"/>
    <row r="21" spans="1:13" ht="17" thickBot="1" x14ac:dyDescent="0.25">
      <c r="A21" s="76" t="s">
        <v>23</v>
      </c>
      <c r="B21" s="49">
        <f>SUM(B19:M19)</f>
        <v>208217.42463421653</v>
      </c>
    </row>
    <row r="24" spans="1:13" x14ac:dyDescent="0.2">
      <c r="B24" s="116" t="s">
        <v>51</v>
      </c>
      <c r="C24" s="116" t="s">
        <v>50</v>
      </c>
    </row>
    <row r="25" spans="1:13" x14ac:dyDescent="0.2">
      <c r="B25" s="137" t="s">
        <v>61</v>
      </c>
      <c r="C25" s="137" t="s">
        <v>53</v>
      </c>
    </row>
    <row r="26" spans="1:13" x14ac:dyDescent="0.2">
      <c r="B26" s="137" t="s">
        <v>62</v>
      </c>
      <c r="C26" s="137" t="s">
        <v>54</v>
      </c>
    </row>
    <row r="27" spans="1:13" x14ac:dyDescent="0.2">
      <c r="B27" s="137"/>
      <c r="C27" s="137" t="s">
        <v>55</v>
      </c>
    </row>
    <row r="28" spans="1:13" x14ac:dyDescent="0.2">
      <c r="B28" s="137"/>
      <c r="C28" s="137" t="s">
        <v>48</v>
      </c>
    </row>
    <row r="30" spans="1:13" x14ac:dyDescent="0.2">
      <c r="B30" s="4"/>
    </row>
  </sheetData>
  <mergeCells count="2">
    <mergeCell ref="A3:B3"/>
    <mergeCell ref="A13:B13"/>
  </mergeCells>
  <conditionalFormatting sqref="N5:R5 N7:R7 N4:FB4">
    <cfRule type="containsBlanks" dxfId="15" priority="15">
      <formula>LEN(TRIM(N4))=0</formula>
    </cfRule>
    <cfRule type="cellIs" dxfId="14" priority="16" operator="notEqual">
      <formula>0</formula>
    </cfRule>
  </conditionalFormatting>
  <conditionalFormatting sqref="B7:AS7 B4:FB5 B6:FC6">
    <cfRule type="containsBlanks" dxfId="13" priority="13">
      <formula>LEN(TRIM(B4))=0</formula>
    </cfRule>
    <cfRule type="cellIs" dxfId="12" priority="14" operator="notEqual">
      <formula>0</formula>
    </cfRule>
  </conditionalFormatting>
  <conditionalFormatting sqref="B4:FB4">
    <cfRule type="containsBlanks" dxfId="11" priority="9">
      <formula>LEN(TRIM(B4))=0</formula>
    </cfRule>
    <cfRule type="cellIs" dxfId="10" priority="10" operator="greaterThanOrEqual">
      <formula>1</formula>
    </cfRule>
    <cfRule type="containsBlanks" dxfId="9" priority="11">
      <formula>LEN(TRIM(B4))=0</formula>
    </cfRule>
    <cfRule type="cellIs" dxfId="8" priority="12" operator="notEqual">
      <formula>0</formula>
    </cfRule>
  </conditionalFormatting>
  <conditionalFormatting sqref="B16:M16">
    <cfRule type="containsBlanks" dxfId="7" priority="7">
      <formula>LEN(TRIM(B16))=0</formula>
    </cfRule>
    <cfRule type="cellIs" dxfId="6" priority="8" operator="greaterThan">
      <formula>0</formula>
    </cfRule>
  </conditionalFormatting>
  <conditionalFormatting sqref="B17:M17">
    <cfRule type="containsBlanks" dxfId="5" priority="5">
      <formula>LEN(TRIM(B17))=0</formula>
    </cfRule>
    <cfRule type="cellIs" dxfId="4" priority="6" operator="greaterThanOrEqual">
      <formula>0</formula>
    </cfRule>
  </conditionalFormatting>
  <conditionalFormatting sqref="B18:M18">
    <cfRule type="containsBlanks" dxfId="3" priority="3">
      <formula>LEN(TRIM(B18))=0</formula>
    </cfRule>
    <cfRule type="cellIs" dxfId="2" priority="4" operator="greaterThanOrEqual">
      <formula>0</formula>
    </cfRule>
  </conditionalFormatting>
  <conditionalFormatting sqref="B19:M19">
    <cfRule type="containsBlanks" dxfId="1" priority="1">
      <formula>LEN(TRIM(B19))=0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 enableFormatConditionsCalculation="0"/>
  <dimension ref="B1:W65"/>
  <sheetViews>
    <sheetView workbookViewId="0">
      <selection activeCell="C42" sqref="C42"/>
    </sheetView>
  </sheetViews>
  <sheetFormatPr baseColWidth="10" defaultRowHeight="16" x14ac:dyDescent="0.2"/>
  <cols>
    <col min="2" max="2" width="22" bestFit="1" customWidth="1"/>
    <col min="3" max="3" width="13.6640625" style="4" bestFit="1" customWidth="1"/>
    <col min="4" max="5" width="17.6640625" bestFit="1" customWidth="1"/>
    <col min="6" max="6" width="14.5" customWidth="1"/>
    <col min="7" max="7" width="18.1640625" bestFit="1" customWidth="1"/>
    <col min="8" max="8" width="19.1640625" bestFit="1" customWidth="1"/>
    <col min="9" max="9" width="18.1640625" bestFit="1" customWidth="1"/>
    <col min="10" max="10" width="19.1640625" bestFit="1" customWidth="1"/>
    <col min="11" max="11" width="18.1640625" bestFit="1" customWidth="1"/>
    <col min="12" max="12" width="12.6640625" bestFit="1" customWidth="1"/>
    <col min="13" max="13" width="12.1640625" bestFit="1" customWidth="1"/>
    <col min="14" max="14" width="13" bestFit="1" customWidth="1"/>
    <col min="15" max="15" width="12.6640625" bestFit="1" customWidth="1"/>
  </cols>
  <sheetData>
    <row r="1" spans="2:13" ht="17" thickBot="1" x14ac:dyDescent="0.25"/>
    <row r="2" spans="2:13" ht="18" customHeight="1" thickBot="1" x14ac:dyDescent="0.3">
      <c r="B2" s="120" t="s">
        <v>18</v>
      </c>
      <c r="C2" s="121">
        <f>ÅR_0</f>
        <v>2017</v>
      </c>
    </row>
    <row r="3" spans="2:13" ht="19" x14ac:dyDescent="0.25">
      <c r="B3" s="118"/>
      <c r="C3" s="119"/>
    </row>
    <row r="4" spans="2:13" ht="22" thickBot="1" x14ac:dyDescent="0.3">
      <c r="D4" s="206" t="s">
        <v>94</v>
      </c>
      <c r="E4" s="206"/>
      <c r="F4" s="206"/>
    </row>
    <row r="5" spans="2:13" x14ac:dyDescent="0.2">
      <c r="C5"/>
    </row>
    <row r="6" spans="2:13" ht="19" x14ac:dyDescent="0.25">
      <c r="B6" s="4"/>
      <c r="C6" s="205" t="s">
        <v>115</v>
      </c>
      <c r="D6" s="205"/>
      <c r="E6" s="4"/>
      <c r="F6" s="4"/>
      <c r="G6" s="4"/>
      <c r="H6" s="4"/>
      <c r="I6" s="4"/>
      <c r="J6" s="4"/>
      <c r="K6" s="4"/>
      <c r="L6" s="4"/>
      <c r="M6" s="4"/>
    </row>
    <row r="7" spans="2:13" x14ac:dyDescent="0.2">
      <c r="B7" s="46"/>
      <c r="C7" s="145" t="s">
        <v>65</v>
      </c>
      <c r="D7" s="146" t="s">
        <v>66</v>
      </c>
      <c r="E7" s="146" t="s">
        <v>67</v>
      </c>
      <c r="F7" s="146" t="s">
        <v>68</v>
      </c>
      <c r="G7" s="147" t="s">
        <v>69</v>
      </c>
    </row>
    <row r="8" spans="2:13" x14ac:dyDescent="0.2">
      <c r="B8" s="46"/>
      <c r="C8" s="138">
        <v>580000</v>
      </c>
      <c r="D8" s="20">
        <v>2011</v>
      </c>
      <c r="E8" s="81">
        <f t="shared" ref="E8:E22" si="0">$C$2-D8</f>
        <v>6</v>
      </c>
      <c r="F8" s="82">
        <v>580000</v>
      </c>
      <c r="G8" s="139">
        <v>610</v>
      </c>
    </row>
    <row r="9" spans="2:13" x14ac:dyDescent="0.2">
      <c r="B9" s="46"/>
      <c r="C9" s="138">
        <v>395000</v>
      </c>
      <c r="D9" s="20">
        <v>2011</v>
      </c>
      <c r="E9" s="81">
        <f t="shared" si="0"/>
        <v>6</v>
      </c>
      <c r="F9" s="82">
        <v>595000</v>
      </c>
      <c r="G9" s="139">
        <v>600</v>
      </c>
    </row>
    <row r="10" spans="2:13" x14ac:dyDescent="0.2">
      <c r="B10" s="46"/>
      <c r="C10" s="138">
        <v>850000</v>
      </c>
      <c r="D10" s="20">
        <v>2015</v>
      </c>
      <c r="E10" s="81">
        <f t="shared" si="0"/>
        <v>2</v>
      </c>
      <c r="F10" s="82">
        <v>379279</v>
      </c>
      <c r="G10" s="139">
        <v>750</v>
      </c>
    </row>
    <row r="11" spans="2:13" x14ac:dyDescent="0.2">
      <c r="B11" s="46"/>
      <c r="C11" s="138">
        <v>570000</v>
      </c>
      <c r="D11" s="20">
        <v>2012</v>
      </c>
      <c r="E11" s="81">
        <f t="shared" si="0"/>
        <v>5</v>
      </c>
      <c r="F11" s="82">
        <v>560000</v>
      </c>
      <c r="G11" s="139">
        <v>750</v>
      </c>
    </row>
    <row r="12" spans="2:13" x14ac:dyDescent="0.2">
      <c r="B12" s="46"/>
      <c r="C12" s="138">
        <v>590000</v>
      </c>
      <c r="D12" s="20">
        <v>2013</v>
      </c>
      <c r="E12" s="81">
        <f t="shared" si="0"/>
        <v>4</v>
      </c>
      <c r="F12" s="82">
        <v>431070</v>
      </c>
      <c r="G12" s="139">
        <v>600</v>
      </c>
    </row>
    <row r="13" spans="2:13" x14ac:dyDescent="0.2">
      <c r="B13" s="46"/>
      <c r="C13" s="138">
        <v>299000</v>
      </c>
      <c r="D13" s="20">
        <v>2010</v>
      </c>
      <c r="E13" s="81">
        <f t="shared" si="0"/>
        <v>7</v>
      </c>
      <c r="F13" s="82">
        <v>851000</v>
      </c>
      <c r="G13" s="139">
        <v>700</v>
      </c>
    </row>
    <row r="14" spans="2:13" x14ac:dyDescent="0.2">
      <c r="B14" s="46"/>
      <c r="C14" s="138">
        <v>750000</v>
      </c>
      <c r="D14" s="20">
        <v>2015</v>
      </c>
      <c r="E14" s="81">
        <f t="shared" si="0"/>
        <v>2</v>
      </c>
      <c r="F14" s="82">
        <v>228300</v>
      </c>
      <c r="G14" s="139">
        <v>550</v>
      </c>
    </row>
    <row r="15" spans="2:13" x14ac:dyDescent="0.2">
      <c r="B15" s="46"/>
      <c r="C15" s="138">
        <v>850000</v>
      </c>
      <c r="D15" s="20">
        <v>2015</v>
      </c>
      <c r="E15" s="81">
        <f t="shared" si="0"/>
        <v>2</v>
      </c>
      <c r="F15" s="82">
        <v>378729</v>
      </c>
      <c r="G15" s="139">
        <v>750</v>
      </c>
    </row>
    <row r="16" spans="2:13" x14ac:dyDescent="0.2">
      <c r="B16" s="46"/>
      <c r="C16" s="138">
        <v>299000</v>
      </c>
      <c r="D16" s="20">
        <v>2010</v>
      </c>
      <c r="E16" s="81">
        <f t="shared" si="0"/>
        <v>7</v>
      </c>
      <c r="F16" s="82">
        <v>851000</v>
      </c>
      <c r="G16" s="139">
        <v>700</v>
      </c>
    </row>
    <row r="17" spans="2:23" x14ac:dyDescent="0.2">
      <c r="B17" s="46"/>
      <c r="C17" s="138">
        <v>425000</v>
      </c>
      <c r="D17" s="20">
        <v>2011</v>
      </c>
      <c r="E17" s="81">
        <f t="shared" si="0"/>
        <v>6</v>
      </c>
      <c r="F17" s="82">
        <v>426200</v>
      </c>
      <c r="G17" s="139">
        <v>600</v>
      </c>
    </row>
    <row r="18" spans="2:23" x14ac:dyDescent="0.2">
      <c r="B18" s="46"/>
      <c r="C18" s="138">
        <v>785000</v>
      </c>
      <c r="D18" s="20">
        <v>2014</v>
      </c>
      <c r="E18" s="81">
        <f t="shared" si="0"/>
        <v>3</v>
      </c>
      <c r="F18" s="82">
        <v>320000</v>
      </c>
      <c r="G18" s="139">
        <v>650</v>
      </c>
    </row>
    <row r="19" spans="2:23" x14ac:dyDescent="0.2">
      <c r="B19" s="46"/>
      <c r="C19" s="138">
        <v>299000</v>
      </c>
      <c r="D19" s="20">
        <v>2009</v>
      </c>
      <c r="E19" s="81">
        <f t="shared" si="0"/>
        <v>8</v>
      </c>
      <c r="F19" s="82">
        <v>550000</v>
      </c>
      <c r="G19" s="139">
        <v>540</v>
      </c>
    </row>
    <row r="20" spans="2:23" x14ac:dyDescent="0.2">
      <c r="C20" s="138">
        <v>449000</v>
      </c>
      <c r="D20" s="20">
        <v>2011</v>
      </c>
      <c r="E20" s="81">
        <f t="shared" si="0"/>
        <v>6</v>
      </c>
      <c r="F20" s="82">
        <v>350000</v>
      </c>
      <c r="G20" s="139">
        <v>600</v>
      </c>
    </row>
    <row r="21" spans="2:23" x14ac:dyDescent="0.2">
      <c r="C21" s="138">
        <v>699000</v>
      </c>
      <c r="D21" s="20">
        <v>2013</v>
      </c>
      <c r="E21" s="81">
        <f t="shared" si="0"/>
        <v>4</v>
      </c>
      <c r="F21" s="82">
        <v>323742</v>
      </c>
      <c r="G21" s="139">
        <v>600</v>
      </c>
    </row>
    <row r="22" spans="2:23" x14ac:dyDescent="0.2">
      <c r="C22" s="140">
        <v>380000</v>
      </c>
      <c r="D22" s="141">
        <v>2011</v>
      </c>
      <c r="E22" s="142">
        <f t="shared" si="0"/>
        <v>6</v>
      </c>
      <c r="F22" s="143">
        <v>322973</v>
      </c>
      <c r="G22" s="144">
        <v>700</v>
      </c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x14ac:dyDescent="0.2"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x14ac:dyDescent="0.2">
      <c r="M24" s="83"/>
      <c r="N24" s="95"/>
      <c r="O24" s="95"/>
      <c r="P24" s="3"/>
      <c r="Q24" s="3"/>
      <c r="R24" s="3"/>
      <c r="S24" s="3"/>
      <c r="T24" s="3"/>
      <c r="U24" s="3"/>
      <c r="V24" s="3"/>
      <c r="W24" s="3"/>
    </row>
    <row r="25" spans="2:23" ht="20" thickBot="1" x14ac:dyDescent="0.3">
      <c r="B25" s="204" t="s">
        <v>70</v>
      </c>
      <c r="C25" s="204"/>
      <c r="M25" s="83"/>
      <c r="N25" s="83"/>
      <c r="O25" s="83"/>
      <c r="P25" s="3"/>
      <c r="Q25" s="3"/>
      <c r="R25" s="3"/>
      <c r="S25" s="3"/>
      <c r="T25" s="3"/>
      <c r="U25" s="3"/>
      <c r="V25" s="3"/>
      <c r="W25" s="3"/>
    </row>
    <row r="26" spans="2:23" ht="17" thickBot="1" x14ac:dyDescent="0.25">
      <c r="C26"/>
      <c r="M26" s="83"/>
      <c r="N26" s="83"/>
      <c r="O26" s="83"/>
      <c r="P26" s="3"/>
      <c r="Q26" s="3"/>
      <c r="R26" s="3"/>
      <c r="S26" s="3"/>
      <c r="T26" s="3"/>
      <c r="U26" s="3"/>
      <c r="V26" s="3"/>
      <c r="W26" s="3"/>
    </row>
    <row r="27" spans="2:23" x14ac:dyDescent="0.2">
      <c r="B27" s="102" t="s">
        <v>71</v>
      </c>
      <c r="C27" s="102"/>
      <c r="E27" s="45" t="s">
        <v>116</v>
      </c>
      <c r="F27" s="122">
        <f>_xlfn.T.INV.2T(5%,13)</f>
        <v>2.1603686564627926</v>
      </c>
      <c r="M27" s="83"/>
      <c r="N27" s="83"/>
      <c r="O27" s="83"/>
      <c r="P27" s="3"/>
      <c r="Q27" s="3"/>
      <c r="R27" s="3"/>
      <c r="S27" s="3"/>
      <c r="T27" s="3"/>
      <c r="U27" s="3"/>
      <c r="V27" s="3"/>
      <c r="W27" s="3"/>
    </row>
    <row r="28" spans="2:23" x14ac:dyDescent="0.2">
      <c r="B28" s="83" t="s">
        <v>72</v>
      </c>
      <c r="C28" s="83">
        <v>0.95578482465365633</v>
      </c>
      <c r="M28" s="83"/>
      <c r="N28" s="83"/>
      <c r="O28" s="83"/>
      <c r="P28" s="3"/>
      <c r="Q28" s="3"/>
      <c r="R28" s="3"/>
      <c r="S28" s="3"/>
      <c r="T28" s="3"/>
      <c r="U28" s="3"/>
      <c r="V28" s="3"/>
      <c r="W28" s="3"/>
    </row>
    <row r="29" spans="2:23" x14ac:dyDescent="0.2">
      <c r="B29" s="83" t="s">
        <v>73</v>
      </c>
      <c r="C29" s="83">
        <v>0.91352463103822057</v>
      </c>
      <c r="E29" s="111"/>
      <c r="F29" s="124"/>
      <c r="M29" s="83"/>
      <c r="N29" s="83"/>
      <c r="O29" s="83"/>
      <c r="P29" s="3"/>
      <c r="Q29" s="3"/>
      <c r="R29" s="3"/>
      <c r="S29" s="3"/>
      <c r="T29" s="3"/>
      <c r="U29" s="3"/>
      <c r="V29" s="3"/>
      <c r="W29" s="3"/>
    </row>
    <row r="30" spans="2:23" x14ac:dyDescent="0.2">
      <c r="B30" s="83" t="s">
        <v>74</v>
      </c>
      <c r="C30" s="83">
        <v>0.90687267957962214</v>
      </c>
      <c r="M30" s="8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2">
      <c r="B31" s="83" t="s">
        <v>75</v>
      </c>
      <c r="C31" s="83">
        <v>61469.028522606968</v>
      </c>
      <c r="M31" s="8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ht="17" thickBot="1" x14ac:dyDescent="0.25">
      <c r="B32" s="84" t="s">
        <v>76</v>
      </c>
      <c r="C32" s="84">
        <v>15</v>
      </c>
      <c r="M32" s="83"/>
      <c r="N32" s="96"/>
      <c r="O32" s="96"/>
      <c r="P32" s="96"/>
      <c r="Q32" s="96"/>
      <c r="R32" s="96"/>
      <c r="S32" s="96"/>
      <c r="T32" s="3"/>
      <c r="U32" s="3"/>
      <c r="V32" s="3"/>
      <c r="W32" s="3"/>
    </row>
    <row r="33" spans="2:23" x14ac:dyDescent="0.2">
      <c r="C33"/>
      <c r="M33" s="83"/>
      <c r="N33" s="83"/>
      <c r="O33" s="83"/>
      <c r="P33" s="83"/>
      <c r="Q33" s="83"/>
      <c r="R33" s="83"/>
      <c r="S33" s="83"/>
      <c r="T33" s="3"/>
      <c r="U33" s="3"/>
      <c r="V33" s="3"/>
      <c r="W33" s="3"/>
    </row>
    <row r="34" spans="2:23" ht="17" thickBot="1" x14ac:dyDescent="0.25">
      <c r="B34" s="23" t="s">
        <v>77</v>
      </c>
      <c r="C34"/>
      <c r="M34" s="83"/>
      <c r="N34" s="83"/>
      <c r="O34" s="83"/>
      <c r="P34" s="83"/>
      <c r="Q34" s="83"/>
      <c r="R34" s="83"/>
      <c r="S34" s="83"/>
      <c r="T34" s="3"/>
      <c r="U34" s="3"/>
      <c r="V34" s="3"/>
      <c r="W34" s="3"/>
    </row>
    <row r="35" spans="2:23" x14ac:dyDescent="0.2">
      <c r="B35" s="85"/>
      <c r="C35" s="85" t="s">
        <v>82</v>
      </c>
      <c r="D35" s="85" t="s">
        <v>83</v>
      </c>
      <c r="E35" s="85" t="s">
        <v>84</v>
      </c>
      <c r="F35" s="85" t="s">
        <v>85</v>
      </c>
      <c r="G35" s="85" t="s">
        <v>86</v>
      </c>
      <c r="M35" s="83"/>
      <c r="N35" s="83"/>
      <c r="O35" s="83"/>
      <c r="P35" s="83"/>
      <c r="Q35" s="83"/>
      <c r="R35" s="83"/>
      <c r="S35" s="83"/>
      <c r="T35" s="3"/>
      <c r="U35" s="3"/>
      <c r="V35" s="3"/>
      <c r="W35" s="3"/>
    </row>
    <row r="36" spans="2:23" x14ac:dyDescent="0.2">
      <c r="B36" s="83" t="s">
        <v>78</v>
      </c>
      <c r="C36" s="83">
        <v>1</v>
      </c>
      <c r="D36" s="83">
        <v>518900260922.33008</v>
      </c>
      <c r="E36" s="83">
        <v>518900260922.33008</v>
      </c>
      <c r="F36" s="83">
        <v>137.33182461176639</v>
      </c>
      <c r="G36" s="83">
        <v>2.7756258386157454E-8</v>
      </c>
      <c r="M36" s="8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">
      <c r="B37" s="83" t="s">
        <v>79</v>
      </c>
      <c r="C37" s="83">
        <v>13</v>
      </c>
      <c r="D37" s="83">
        <v>49119739077.669899</v>
      </c>
      <c r="E37" s="83">
        <v>3778441467.5130692</v>
      </c>
      <c r="F37" s="83"/>
      <c r="G37" s="83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3"/>
    </row>
    <row r="38" spans="2:23" ht="17" thickBot="1" x14ac:dyDescent="0.25">
      <c r="B38" s="84" t="s">
        <v>80</v>
      </c>
      <c r="C38" s="84">
        <v>14</v>
      </c>
      <c r="D38" s="84">
        <v>568020000000</v>
      </c>
      <c r="E38" s="84"/>
      <c r="F38" s="84"/>
      <c r="G38" s="84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3"/>
    </row>
    <row r="39" spans="2:23" ht="17" thickBot="1" x14ac:dyDescent="0.25">
      <c r="C39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3"/>
    </row>
    <row r="40" spans="2:23" x14ac:dyDescent="0.2">
      <c r="B40" s="85"/>
      <c r="C40" s="99" t="s">
        <v>87</v>
      </c>
      <c r="D40" s="99" t="s">
        <v>75</v>
      </c>
      <c r="E40" s="99" t="s">
        <v>88</v>
      </c>
      <c r="F40" s="85" t="s">
        <v>89</v>
      </c>
      <c r="G40" s="85" t="s">
        <v>90</v>
      </c>
      <c r="H40" s="85" t="s">
        <v>91</v>
      </c>
      <c r="I40" s="85" t="s">
        <v>92</v>
      </c>
      <c r="J40" s="85" t="s">
        <v>93</v>
      </c>
      <c r="M40" s="8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">
      <c r="B41" s="97" t="s">
        <v>81</v>
      </c>
      <c r="C41" s="97">
        <v>1027473.3009708738</v>
      </c>
      <c r="D41" s="97">
        <v>43885.129958784215</v>
      </c>
      <c r="E41" s="97">
        <v>23.412789296416584</v>
      </c>
      <c r="F41" s="83">
        <v>5.1594670256651695E-12</v>
      </c>
      <c r="G41" s="83">
        <v>932665.2417231201</v>
      </c>
      <c r="H41" s="83">
        <v>1122281.3602186274</v>
      </c>
      <c r="I41" s="83">
        <v>932665.2417231201</v>
      </c>
      <c r="J41" s="83">
        <v>1122281.3602186274</v>
      </c>
      <c r="M41" s="8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ht="17" thickBot="1" x14ac:dyDescent="0.25">
      <c r="B42" s="98" t="s">
        <v>67</v>
      </c>
      <c r="C42" s="98">
        <v>-97190.533980582506</v>
      </c>
      <c r="D42" s="98">
        <v>8293.5100089066618</v>
      </c>
      <c r="E42" s="98">
        <v>-11.718866182859433</v>
      </c>
      <c r="F42" s="84">
        <v>2.7756258386157454E-8</v>
      </c>
      <c r="G42" s="84">
        <v>-115107.57305588492</v>
      </c>
      <c r="H42" s="84">
        <v>-79273.494905280095</v>
      </c>
      <c r="I42" s="84">
        <v>-115107.57305588492</v>
      </c>
      <c r="J42" s="84">
        <v>-79273.494905280095</v>
      </c>
      <c r="M42" s="8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">
      <c r="C43"/>
      <c r="L43" s="83"/>
      <c r="M43" s="83"/>
      <c r="N43" s="83"/>
      <c r="O43" s="83"/>
      <c r="P43" s="83"/>
      <c r="Q43" s="83"/>
    </row>
    <row r="44" spans="2:23" x14ac:dyDescent="0.2">
      <c r="C44"/>
      <c r="L44" s="83"/>
      <c r="M44" s="83"/>
      <c r="N44" s="83"/>
      <c r="O44" s="83"/>
      <c r="P44" s="83"/>
      <c r="Q44" s="83"/>
    </row>
    <row r="46" spans="2:23" ht="21" x14ac:dyDescent="0.25">
      <c r="D46" s="203" t="s">
        <v>106</v>
      </c>
      <c r="E46" s="203"/>
      <c r="F46" s="203"/>
    </row>
    <row r="47" spans="2:23" x14ac:dyDescent="0.2">
      <c r="B47" s="117" t="s">
        <v>97</v>
      </c>
      <c r="C47" s="117" t="s">
        <v>67</v>
      </c>
      <c r="D47" s="117" t="s">
        <v>107</v>
      </c>
      <c r="E47" s="117" t="s">
        <v>108</v>
      </c>
      <c r="F47" s="117" t="s">
        <v>109</v>
      </c>
      <c r="G47" s="117" t="s">
        <v>110</v>
      </c>
      <c r="H47" s="117" t="s">
        <v>111</v>
      </c>
    </row>
    <row r="48" spans="2:23" x14ac:dyDescent="0.2">
      <c r="B48" s="93">
        <f t="shared" ref="B48:B62" si="1">Konstant</f>
        <v>1027473.3009708738</v>
      </c>
      <c r="C48" s="93">
        <f t="shared" ref="C48:C62" si="2">Alder*E8</f>
        <v>-583143.20388349507</v>
      </c>
      <c r="D48" s="93">
        <f t="shared" ref="D48:D62" si="3">SUM(B48:C48)</f>
        <v>444330.09708737873</v>
      </c>
      <c r="E48" s="93">
        <f t="shared" ref="E48:E62" si="4">C8</f>
        <v>580000</v>
      </c>
      <c r="F48" s="92">
        <f>E48-D48</f>
        <v>135669.90291262127</v>
      </c>
      <c r="G48" s="92">
        <f>F48^2</f>
        <v>18406322556.32008</v>
      </c>
      <c r="H48" s="92"/>
    </row>
    <row r="49" spans="2:8" x14ac:dyDescent="0.2">
      <c r="B49" s="93">
        <f t="shared" si="1"/>
        <v>1027473.3009708738</v>
      </c>
      <c r="C49" s="93">
        <f t="shared" si="2"/>
        <v>-583143.20388349507</v>
      </c>
      <c r="D49" s="93">
        <f t="shared" si="3"/>
        <v>444330.09708737873</v>
      </c>
      <c r="E49" s="93">
        <f t="shared" si="4"/>
        <v>395000</v>
      </c>
      <c r="F49" s="92">
        <f t="shared" ref="F49:F62" si="5">E49-D49</f>
        <v>-49330.09708737873</v>
      </c>
      <c r="G49" s="92">
        <f t="shared" ref="G49:G62" si="6">F49^2</f>
        <v>2433458478.6502113</v>
      </c>
      <c r="H49" s="92">
        <f>(F49-F48)^2</f>
        <v>34225000000</v>
      </c>
    </row>
    <row r="50" spans="2:8" x14ac:dyDescent="0.2">
      <c r="B50" s="93">
        <f t="shared" si="1"/>
        <v>1027473.3009708738</v>
      </c>
      <c r="C50" s="93">
        <f t="shared" si="2"/>
        <v>-194381.06796116501</v>
      </c>
      <c r="D50" s="93">
        <f t="shared" si="3"/>
        <v>833092.23300970881</v>
      </c>
      <c r="E50" s="93">
        <f t="shared" si="4"/>
        <v>850000</v>
      </c>
      <c r="F50" s="92">
        <f t="shared" si="5"/>
        <v>16907.766990291188</v>
      </c>
      <c r="G50" s="92">
        <f t="shared" si="6"/>
        <v>285872584.59798032</v>
      </c>
      <c r="H50" s="92">
        <f>(F50-F49)^2</f>
        <v>4387454637.5718746</v>
      </c>
    </row>
    <row r="51" spans="2:8" x14ac:dyDescent="0.2">
      <c r="B51" s="93">
        <f t="shared" si="1"/>
        <v>1027473.3009708738</v>
      </c>
      <c r="C51" s="93">
        <f t="shared" si="2"/>
        <v>-485952.66990291252</v>
      </c>
      <c r="D51" s="93">
        <f t="shared" si="3"/>
        <v>541520.63106796122</v>
      </c>
      <c r="E51" s="93">
        <f t="shared" si="4"/>
        <v>570000</v>
      </c>
      <c r="F51" s="92">
        <f t="shared" si="5"/>
        <v>28479.368932038778</v>
      </c>
      <c r="G51" s="92">
        <f t="shared" si="6"/>
        <v>811074454.76717556</v>
      </c>
      <c r="H51" s="92">
        <f t="shared" ref="H51:H62" si="7">(F51-F50)^2</f>
        <v>133901971.49825661</v>
      </c>
    </row>
    <row r="52" spans="2:8" x14ac:dyDescent="0.2">
      <c r="B52" s="93">
        <f t="shared" si="1"/>
        <v>1027473.3009708738</v>
      </c>
      <c r="C52" s="93">
        <f t="shared" si="2"/>
        <v>-388762.13592233002</v>
      </c>
      <c r="D52" s="93">
        <f t="shared" si="3"/>
        <v>638711.16504854383</v>
      </c>
      <c r="E52" s="93">
        <f t="shared" si="4"/>
        <v>590000</v>
      </c>
      <c r="F52" s="92">
        <f t="shared" si="5"/>
        <v>-48711.165048543829</v>
      </c>
      <c r="G52" s="92">
        <f t="shared" si="6"/>
        <v>2372777600.3864779</v>
      </c>
      <c r="H52" s="92">
        <f t="shared" si="7"/>
        <v>5958378536.2074785</v>
      </c>
    </row>
    <row r="53" spans="2:8" x14ac:dyDescent="0.2">
      <c r="B53" s="93">
        <f t="shared" si="1"/>
        <v>1027473.3009708738</v>
      </c>
      <c r="C53" s="93">
        <f t="shared" si="2"/>
        <v>-680333.73786407756</v>
      </c>
      <c r="D53" s="93">
        <f t="shared" si="3"/>
        <v>347139.56310679624</v>
      </c>
      <c r="E53" s="93">
        <f t="shared" si="4"/>
        <v>299000</v>
      </c>
      <c r="F53" s="92">
        <f t="shared" si="5"/>
        <v>-48139.563106796239</v>
      </c>
      <c r="G53" s="92">
        <f t="shared" si="6"/>
        <v>2317417536.1132174</v>
      </c>
      <c r="H53" s="92">
        <f t="shared" si="7"/>
        <v>326728.77980961627</v>
      </c>
    </row>
    <row r="54" spans="2:8" x14ac:dyDescent="0.2">
      <c r="B54" s="93">
        <f t="shared" si="1"/>
        <v>1027473.3009708738</v>
      </c>
      <c r="C54" s="93">
        <f t="shared" si="2"/>
        <v>-194381.06796116501</v>
      </c>
      <c r="D54" s="93">
        <f t="shared" si="3"/>
        <v>833092.23300970881</v>
      </c>
      <c r="E54" s="93">
        <f t="shared" si="4"/>
        <v>750000</v>
      </c>
      <c r="F54" s="92">
        <f t="shared" si="5"/>
        <v>-83092.233009708812</v>
      </c>
      <c r="G54" s="92">
        <f t="shared" si="6"/>
        <v>6904319186.5397425</v>
      </c>
      <c r="H54" s="92">
        <f t="shared" si="7"/>
        <v>1221689133.3419704</v>
      </c>
    </row>
    <row r="55" spans="2:8" x14ac:dyDescent="0.2">
      <c r="B55" s="93">
        <f t="shared" si="1"/>
        <v>1027473.3009708738</v>
      </c>
      <c r="C55" s="93">
        <f t="shared" si="2"/>
        <v>-194381.06796116501</v>
      </c>
      <c r="D55" s="93">
        <f t="shared" si="3"/>
        <v>833092.23300970881</v>
      </c>
      <c r="E55" s="93">
        <f t="shared" si="4"/>
        <v>850000</v>
      </c>
      <c r="F55" s="92">
        <f t="shared" si="5"/>
        <v>16907.766990291188</v>
      </c>
      <c r="G55" s="92">
        <f t="shared" si="6"/>
        <v>285872584.59798032</v>
      </c>
      <c r="H55" s="92">
        <f>(F55-F54)^2</f>
        <v>10000000000</v>
      </c>
    </row>
    <row r="56" spans="2:8" x14ac:dyDescent="0.2">
      <c r="B56" s="93">
        <f t="shared" si="1"/>
        <v>1027473.3009708738</v>
      </c>
      <c r="C56" s="93">
        <f t="shared" si="2"/>
        <v>-680333.73786407756</v>
      </c>
      <c r="D56" s="93">
        <f t="shared" si="3"/>
        <v>347139.56310679624</v>
      </c>
      <c r="E56" s="93">
        <f t="shared" si="4"/>
        <v>299000</v>
      </c>
      <c r="F56" s="92">
        <f t="shared" si="5"/>
        <v>-48139.563106796239</v>
      </c>
      <c r="G56" s="92">
        <f t="shared" si="6"/>
        <v>2317417536.1132174</v>
      </c>
      <c r="H56" s="92">
        <f t="shared" si="7"/>
        <v>4231155152.7594557</v>
      </c>
    </row>
    <row r="57" spans="2:8" x14ac:dyDescent="0.2">
      <c r="B57" s="93">
        <f t="shared" si="1"/>
        <v>1027473.3009708738</v>
      </c>
      <c r="C57" s="93">
        <f t="shared" si="2"/>
        <v>-583143.20388349507</v>
      </c>
      <c r="D57" s="93">
        <f t="shared" si="3"/>
        <v>444330.09708737873</v>
      </c>
      <c r="E57" s="93">
        <f t="shared" si="4"/>
        <v>425000</v>
      </c>
      <c r="F57" s="92">
        <f t="shared" si="5"/>
        <v>-19330.09708737873</v>
      </c>
      <c r="G57" s="92">
        <f t="shared" si="6"/>
        <v>373652653.40748769</v>
      </c>
      <c r="H57" s="92">
        <f t="shared" si="7"/>
        <v>829985332.32397211</v>
      </c>
    </row>
    <row r="58" spans="2:8" x14ac:dyDescent="0.2">
      <c r="B58" s="93">
        <f t="shared" si="1"/>
        <v>1027473.3009708738</v>
      </c>
      <c r="C58" s="93">
        <f t="shared" si="2"/>
        <v>-291571.60194174753</v>
      </c>
      <c r="D58" s="93">
        <f t="shared" si="3"/>
        <v>735901.6990291262</v>
      </c>
      <c r="E58" s="93">
        <f t="shared" si="4"/>
        <v>785000</v>
      </c>
      <c r="F58" s="92">
        <f t="shared" si="5"/>
        <v>49098.300970873795</v>
      </c>
      <c r="G58" s="92">
        <f t="shared" si="6"/>
        <v>2410643158.2265067</v>
      </c>
      <c r="H58" s="92">
        <f t="shared" si="7"/>
        <v>4682445660.8186579</v>
      </c>
    </row>
    <row r="59" spans="2:8" x14ac:dyDescent="0.2">
      <c r="B59" s="93">
        <f t="shared" si="1"/>
        <v>1027473.3009708738</v>
      </c>
      <c r="C59" s="93">
        <f t="shared" si="2"/>
        <v>-777524.27184466005</v>
      </c>
      <c r="D59" s="93">
        <f t="shared" si="3"/>
        <v>249949.02912621375</v>
      </c>
      <c r="E59" s="93">
        <f t="shared" si="4"/>
        <v>299000</v>
      </c>
      <c r="F59" s="92">
        <f t="shared" si="5"/>
        <v>49050.970873786253</v>
      </c>
      <c r="G59" s="92">
        <f t="shared" si="6"/>
        <v>2405997743.6610274</v>
      </c>
      <c r="H59" s="92">
        <f t="shared" si="7"/>
        <v>2240.1380903162017</v>
      </c>
    </row>
    <row r="60" spans="2:8" x14ac:dyDescent="0.2">
      <c r="B60" s="93">
        <f t="shared" si="1"/>
        <v>1027473.3009708738</v>
      </c>
      <c r="C60" s="93">
        <f t="shared" si="2"/>
        <v>-583143.20388349507</v>
      </c>
      <c r="D60" s="93">
        <f t="shared" si="3"/>
        <v>444330.09708737873</v>
      </c>
      <c r="E60" s="93">
        <f t="shared" si="4"/>
        <v>449000</v>
      </c>
      <c r="F60" s="92">
        <f t="shared" si="5"/>
        <v>4669.9029126212699</v>
      </c>
      <c r="G60" s="92">
        <f t="shared" si="6"/>
        <v>21807993.213308621</v>
      </c>
      <c r="H60" s="92">
        <f t="shared" si="7"/>
        <v>1969679193.3735449</v>
      </c>
    </row>
    <row r="61" spans="2:8" x14ac:dyDescent="0.2">
      <c r="B61" s="93">
        <f t="shared" si="1"/>
        <v>1027473.3009708738</v>
      </c>
      <c r="C61" s="93">
        <f t="shared" si="2"/>
        <v>-388762.13592233002</v>
      </c>
      <c r="D61" s="93">
        <f t="shared" si="3"/>
        <v>638711.16504854383</v>
      </c>
      <c r="E61" s="93">
        <f t="shared" si="4"/>
        <v>699000</v>
      </c>
      <c r="F61" s="92">
        <f t="shared" si="5"/>
        <v>60288.834951456171</v>
      </c>
      <c r="G61" s="92">
        <f t="shared" si="6"/>
        <v>3634743619.8039231</v>
      </c>
      <c r="H61" s="92">
        <f t="shared" si="7"/>
        <v>3093465601.1405354</v>
      </c>
    </row>
    <row r="62" spans="2:8" x14ac:dyDescent="0.2">
      <c r="B62" s="93">
        <f t="shared" si="1"/>
        <v>1027473.3009708738</v>
      </c>
      <c r="C62" s="93">
        <f t="shared" si="2"/>
        <v>-583143.20388349507</v>
      </c>
      <c r="D62" s="93">
        <f t="shared" si="3"/>
        <v>444330.09708737873</v>
      </c>
      <c r="E62" s="93">
        <f t="shared" si="4"/>
        <v>380000</v>
      </c>
      <c r="F62" s="92">
        <f t="shared" si="5"/>
        <v>-64330.09708737873</v>
      </c>
      <c r="G62" s="92">
        <f t="shared" si="6"/>
        <v>4138361391.2715735</v>
      </c>
      <c r="H62" s="92">
        <f t="shared" si="7"/>
        <v>15529878222.499752</v>
      </c>
    </row>
    <row r="63" spans="2:8" x14ac:dyDescent="0.2">
      <c r="C63"/>
      <c r="F63" s="91"/>
      <c r="G63" s="103">
        <f>SUM(G48:G62)</f>
        <v>49119739077.669914</v>
      </c>
      <c r="H63" s="103">
        <f>SUM(H49:H62)</f>
        <v>86263362410.4534</v>
      </c>
    </row>
    <row r="65" spans="5:6" x14ac:dyDescent="0.2">
      <c r="E65" s="45" t="s">
        <v>112</v>
      </c>
      <c r="F65" s="87">
        <f>H63/G63</f>
        <v>1.7561852735832053</v>
      </c>
    </row>
  </sheetData>
  <mergeCells count="4">
    <mergeCell ref="D46:F46"/>
    <mergeCell ref="B25:C25"/>
    <mergeCell ref="C6:D6"/>
    <mergeCell ref="D4:F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 enableFormatConditionsCalculation="0"/>
  <dimension ref="B2:J46"/>
  <sheetViews>
    <sheetView workbookViewId="0">
      <selection activeCell="I25" sqref="I25"/>
    </sheetView>
  </sheetViews>
  <sheetFormatPr baseColWidth="10" defaultRowHeight="16" x14ac:dyDescent="0.2"/>
  <cols>
    <col min="2" max="2" width="22" bestFit="1" customWidth="1"/>
    <col min="3" max="3" width="12.6640625" bestFit="1" customWidth="1"/>
    <col min="4" max="4" width="12.1640625" bestFit="1" customWidth="1"/>
    <col min="6" max="6" width="12.1640625" bestFit="1" customWidth="1"/>
    <col min="7" max="7" width="13" bestFit="1" customWidth="1"/>
    <col min="8" max="9" width="12.6640625" bestFit="1" customWidth="1"/>
    <col min="10" max="10" width="13.5" bestFit="1" customWidth="1"/>
  </cols>
  <sheetData>
    <row r="2" spans="2:7" ht="22" thickBot="1" x14ac:dyDescent="0.3">
      <c r="D2" s="206" t="s">
        <v>113</v>
      </c>
      <c r="E2" s="206"/>
      <c r="F2" s="206"/>
      <c r="G2" s="206"/>
    </row>
    <row r="4" spans="2:7" x14ac:dyDescent="0.2">
      <c r="B4" s="23" t="s">
        <v>70</v>
      </c>
    </row>
    <row r="5" spans="2:7" ht="17" thickBot="1" x14ac:dyDescent="0.25"/>
    <row r="6" spans="2:7" x14ac:dyDescent="0.2">
      <c r="B6" s="86" t="s">
        <v>71</v>
      </c>
      <c r="C6" s="86"/>
    </row>
    <row r="7" spans="2:7" x14ac:dyDescent="0.2">
      <c r="B7" s="83" t="s">
        <v>72</v>
      </c>
      <c r="C7" s="83">
        <v>0.95606578984072987</v>
      </c>
    </row>
    <row r="8" spans="2:7" x14ac:dyDescent="0.2">
      <c r="B8" s="83" t="s">
        <v>73</v>
      </c>
      <c r="C8" s="83">
        <v>0.91406179450377867</v>
      </c>
    </row>
    <row r="9" spans="2:7" x14ac:dyDescent="0.2">
      <c r="B9" s="83" t="s">
        <v>74</v>
      </c>
      <c r="C9" s="83">
        <v>0.8906241020957183</v>
      </c>
    </row>
    <row r="10" spans="2:7" x14ac:dyDescent="0.2">
      <c r="B10" s="83" t="s">
        <v>75</v>
      </c>
      <c r="C10" s="83">
        <v>66616.009191050674</v>
      </c>
    </row>
    <row r="11" spans="2:7" ht="17" thickBot="1" x14ac:dyDescent="0.25">
      <c r="B11" s="84" t="s">
        <v>76</v>
      </c>
      <c r="C11" s="84">
        <v>15</v>
      </c>
    </row>
    <row r="13" spans="2:7" ht="17" thickBot="1" x14ac:dyDescent="0.25">
      <c r="B13" t="s">
        <v>77</v>
      </c>
    </row>
    <row r="14" spans="2:7" x14ac:dyDescent="0.2">
      <c r="B14" s="85"/>
      <c r="C14" s="85" t="s">
        <v>82</v>
      </c>
      <c r="D14" s="85" t="s">
        <v>83</v>
      </c>
      <c r="E14" s="85" t="s">
        <v>84</v>
      </c>
      <c r="F14" s="85" t="s">
        <v>85</v>
      </c>
      <c r="G14" s="85" t="s">
        <v>86</v>
      </c>
    </row>
    <row r="15" spans="2:7" x14ac:dyDescent="0.2">
      <c r="B15" s="83" t="s">
        <v>78</v>
      </c>
      <c r="C15" s="83">
        <v>3</v>
      </c>
      <c r="D15" s="83">
        <v>519205380514.03638</v>
      </c>
      <c r="E15" s="83">
        <v>173068460171.34546</v>
      </c>
      <c r="F15" s="83">
        <v>38.999649734690934</v>
      </c>
      <c r="G15" s="83">
        <v>3.7341415147506444E-6</v>
      </c>
    </row>
    <row r="16" spans="2:7" x14ac:dyDescent="0.2">
      <c r="B16" s="83" t="s">
        <v>79</v>
      </c>
      <c r="C16" s="83">
        <v>11</v>
      </c>
      <c r="D16" s="83">
        <v>48814619485.963623</v>
      </c>
      <c r="E16" s="83">
        <v>4437692680.5421476</v>
      </c>
      <c r="F16" s="83"/>
      <c r="G16" s="83"/>
    </row>
    <row r="17" spans="2:10" ht="17" thickBot="1" x14ac:dyDescent="0.25">
      <c r="B17" s="84" t="s">
        <v>80</v>
      </c>
      <c r="C17" s="84">
        <v>14</v>
      </c>
      <c r="D17" s="84">
        <v>568020000000</v>
      </c>
      <c r="E17" s="84"/>
      <c r="F17" s="84"/>
      <c r="G17" s="84"/>
    </row>
    <row r="18" spans="2:10" ht="17" thickBot="1" x14ac:dyDescent="0.25"/>
    <row r="19" spans="2:10" x14ac:dyDescent="0.2">
      <c r="B19" s="85"/>
      <c r="C19" s="85" t="s">
        <v>87</v>
      </c>
      <c r="D19" s="85" t="s">
        <v>75</v>
      </c>
      <c r="E19" s="85" t="s">
        <v>88</v>
      </c>
      <c r="F19" s="85" t="s">
        <v>89</v>
      </c>
      <c r="G19" s="85" t="s">
        <v>90</v>
      </c>
      <c r="H19" s="85" t="s">
        <v>91</v>
      </c>
      <c r="I19" s="85" t="s">
        <v>92</v>
      </c>
      <c r="J19" s="85" t="s">
        <v>93</v>
      </c>
    </row>
    <row r="20" spans="2:10" x14ac:dyDescent="0.2">
      <c r="B20" s="83" t="s">
        <v>81</v>
      </c>
      <c r="C20" s="83">
        <v>1023481.2198681409</v>
      </c>
      <c r="D20" s="83">
        <v>199708.17570085535</v>
      </c>
      <c r="E20" s="83">
        <v>5.1248839276426139</v>
      </c>
      <c r="F20" s="83">
        <v>3.3093906059835396E-4</v>
      </c>
      <c r="G20" s="83">
        <v>583926.4888015847</v>
      </c>
      <c r="H20" s="83">
        <v>1463035.9509346969</v>
      </c>
      <c r="I20" s="83">
        <v>583926.4888015847</v>
      </c>
      <c r="J20" s="83">
        <v>1463035.9509346969</v>
      </c>
    </row>
    <row r="21" spans="2:10" x14ac:dyDescent="0.2">
      <c r="B21" s="83" t="s">
        <v>67</v>
      </c>
      <c r="C21" s="83">
        <v>-94753.81968683537</v>
      </c>
      <c r="D21" s="83">
        <v>14260.601001061596</v>
      </c>
      <c r="E21" s="83">
        <v>-6.6444478517968246</v>
      </c>
      <c r="F21" s="83">
        <v>3.6383261865867946E-5</v>
      </c>
      <c r="G21" s="83">
        <v>-126141.1908641599</v>
      </c>
      <c r="H21" s="83">
        <v>-63366.448509510839</v>
      </c>
      <c r="I21" s="83">
        <v>-126141.1908641599</v>
      </c>
      <c r="J21" s="83">
        <v>-63366.448509510839</v>
      </c>
    </row>
    <row r="22" spans="2:10" x14ac:dyDescent="0.2">
      <c r="B22" s="83" t="s">
        <v>68</v>
      </c>
      <c r="C22" s="83">
        <v>-3.677502991757383E-2</v>
      </c>
      <c r="D22" s="83">
        <v>0.15082469858523698</v>
      </c>
      <c r="E22" s="83">
        <v>-0.24382631135702759</v>
      </c>
      <c r="F22" s="83">
        <v>0.81185308991171701</v>
      </c>
      <c r="G22" s="83">
        <v>-0.36873795327897474</v>
      </c>
      <c r="H22" s="83">
        <v>0.29518789344382712</v>
      </c>
      <c r="I22" s="83">
        <v>-0.36873795327897474</v>
      </c>
      <c r="J22" s="83">
        <v>0.29518789344382712</v>
      </c>
    </row>
    <row r="23" spans="2:10" ht="17" thickBot="1" x14ac:dyDescent="0.25">
      <c r="B23" s="84" t="s">
        <v>69</v>
      </c>
      <c r="C23" s="84">
        <v>14.681059042100031</v>
      </c>
      <c r="D23" s="84">
        <v>299.2679763942254</v>
      </c>
      <c r="E23" s="84">
        <v>4.9056565353189301E-2</v>
      </c>
      <c r="F23" s="84">
        <v>0.96175361847977558</v>
      </c>
      <c r="G23" s="84">
        <v>-644.00331589224481</v>
      </c>
      <c r="H23" s="84">
        <v>673.36543397644493</v>
      </c>
      <c r="I23" s="84">
        <v>-644.00331589224481</v>
      </c>
      <c r="J23" s="84">
        <v>673.36543397644493</v>
      </c>
    </row>
    <row r="26" spans="2:10" ht="22" thickBot="1" x14ac:dyDescent="0.3">
      <c r="D26" s="206" t="s">
        <v>114</v>
      </c>
      <c r="E26" s="206"/>
      <c r="F26" s="206"/>
      <c r="G26" s="206"/>
    </row>
    <row r="28" spans="2:10" x14ac:dyDescent="0.2">
      <c r="B28" s="23" t="s">
        <v>70</v>
      </c>
    </row>
    <row r="29" spans="2:10" ht="17" thickBot="1" x14ac:dyDescent="0.25"/>
    <row r="30" spans="2:10" x14ac:dyDescent="0.2">
      <c r="B30" s="86" t="s">
        <v>71</v>
      </c>
      <c r="C30" s="86"/>
    </row>
    <row r="31" spans="2:10" x14ac:dyDescent="0.2">
      <c r="B31" s="83" t="s">
        <v>72</v>
      </c>
      <c r="C31" s="83">
        <v>0.95605595715108993</v>
      </c>
    </row>
    <row r="32" spans="2:10" x14ac:dyDescent="0.2">
      <c r="B32" s="83" t="s">
        <v>73</v>
      </c>
      <c r="C32" s="83">
        <v>0.91404299320408666</v>
      </c>
    </row>
    <row r="33" spans="2:10" x14ac:dyDescent="0.2">
      <c r="B33" s="83" t="s">
        <v>74</v>
      </c>
      <c r="C33" s="83">
        <v>0.89971682540476783</v>
      </c>
    </row>
    <row r="34" spans="2:10" x14ac:dyDescent="0.2">
      <c r="B34" s="83" t="s">
        <v>75</v>
      </c>
      <c r="C34" s="83">
        <v>63786.949422938844</v>
      </c>
    </row>
    <row r="35" spans="2:10" ht="17" thickBot="1" x14ac:dyDescent="0.25">
      <c r="B35" s="84" t="s">
        <v>76</v>
      </c>
      <c r="C35" s="84">
        <v>15</v>
      </c>
    </row>
    <row r="37" spans="2:10" ht="17" thickBot="1" x14ac:dyDescent="0.25">
      <c r="B37" t="s">
        <v>77</v>
      </c>
    </row>
    <row r="38" spans="2:10" x14ac:dyDescent="0.2">
      <c r="B38" s="85"/>
      <c r="C38" s="85" t="s">
        <v>82</v>
      </c>
      <c r="D38" s="85" t="s">
        <v>83</v>
      </c>
      <c r="E38" s="85" t="s">
        <v>84</v>
      </c>
      <c r="F38" s="85" t="s">
        <v>85</v>
      </c>
      <c r="G38" s="85" t="s">
        <v>86</v>
      </c>
    </row>
    <row r="39" spans="2:10" x14ac:dyDescent="0.2">
      <c r="B39" s="83" t="s">
        <v>78</v>
      </c>
      <c r="C39" s="83">
        <v>2</v>
      </c>
      <c r="D39" s="83">
        <v>519194700999.78528</v>
      </c>
      <c r="E39" s="83">
        <v>259597350499.89264</v>
      </c>
      <c r="F39" s="83">
        <v>63.802337513284115</v>
      </c>
      <c r="G39" s="83">
        <v>4.0335524088652975E-7</v>
      </c>
    </row>
    <row r="40" spans="2:10" x14ac:dyDescent="0.2">
      <c r="B40" s="83" t="s">
        <v>79</v>
      </c>
      <c r="C40" s="83">
        <v>12</v>
      </c>
      <c r="D40" s="83">
        <v>48825299000.214699</v>
      </c>
      <c r="E40" s="83">
        <v>4068774916.6845584</v>
      </c>
      <c r="F40" s="83"/>
      <c r="G40" s="83"/>
    </row>
    <row r="41" spans="2:10" ht="17" thickBot="1" x14ac:dyDescent="0.25">
      <c r="B41" s="84" t="s">
        <v>80</v>
      </c>
      <c r="C41" s="84">
        <v>14</v>
      </c>
      <c r="D41" s="84">
        <v>568020000000</v>
      </c>
      <c r="E41" s="84"/>
      <c r="F41" s="84"/>
      <c r="G41" s="84"/>
    </row>
    <row r="42" spans="2:10" ht="17" thickBot="1" x14ac:dyDescent="0.25"/>
    <row r="43" spans="2:10" x14ac:dyDescent="0.2">
      <c r="B43" s="85"/>
      <c r="C43" s="85" t="s">
        <v>87</v>
      </c>
      <c r="D43" s="85" t="s">
        <v>75</v>
      </c>
      <c r="E43" s="85" t="s">
        <v>88</v>
      </c>
      <c r="F43" s="85" t="s">
        <v>89</v>
      </c>
      <c r="G43" s="85" t="s">
        <v>90</v>
      </c>
      <c r="H43" s="85" t="s">
        <v>91</v>
      </c>
      <c r="I43" s="85" t="s">
        <v>92</v>
      </c>
      <c r="J43" s="85" t="s">
        <v>93</v>
      </c>
    </row>
    <row r="44" spans="2:10" x14ac:dyDescent="0.2">
      <c r="B44" s="83" t="s">
        <v>81</v>
      </c>
      <c r="C44" s="83">
        <v>1032939.2363375684</v>
      </c>
      <c r="D44" s="83">
        <v>49867.257744018381</v>
      </c>
      <c r="E44" s="83">
        <v>20.713776595454966</v>
      </c>
      <c r="F44" s="83">
        <v>9.2584042075861715E-11</v>
      </c>
      <c r="G44" s="83">
        <v>924287.81538457866</v>
      </c>
      <c r="H44" s="83">
        <v>1141590.6572905581</v>
      </c>
      <c r="I44" s="83">
        <v>924287.81538457866</v>
      </c>
      <c r="J44" s="83">
        <v>1141590.6572905581</v>
      </c>
    </row>
    <row r="45" spans="2:10" x14ac:dyDescent="0.2">
      <c r="B45" s="83" t="s">
        <v>67</v>
      </c>
      <c r="C45" s="83">
        <v>-95129.150839970374</v>
      </c>
      <c r="D45" s="83">
        <v>11523.335123313946</v>
      </c>
      <c r="E45" s="83">
        <v>-8.2553488050092039</v>
      </c>
      <c r="F45" s="83">
        <v>2.7217527012117004E-6</v>
      </c>
      <c r="G45" s="83">
        <v>-120236.3412472018</v>
      </c>
      <c r="H45" s="83">
        <v>-70021.960432738953</v>
      </c>
      <c r="I45" s="83">
        <v>-120236.3412472018</v>
      </c>
      <c r="J45" s="83">
        <v>-70021.960432738953</v>
      </c>
    </row>
    <row r="46" spans="2:10" ht="17" thickBot="1" x14ac:dyDescent="0.25">
      <c r="B46" s="84" t="s">
        <v>68</v>
      </c>
      <c r="C46" s="84">
        <v>-3.2814015446927525E-2</v>
      </c>
      <c r="D46" s="84">
        <v>0.12198115726250876</v>
      </c>
      <c r="E46" s="84">
        <v>-0.26900888779330351</v>
      </c>
      <c r="F46" s="84">
        <v>0.79249219689154604</v>
      </c>
      <c r="G46" s="84">
        <v>-0.29858812586813743</v>
      </c>
      <c r="H46" s="84">
        <v>0.23296009497428238</v>
      </c>
      <c r="I46" s="84">
        <v>-0.29858812586813743</v>
      </c>
      <c r="J46" s="84">
        <v>0.23296009497428238</v>
      </c>
    </row>
  </sheetData>
  <mergeCells count="2">
    <mergeCell ref="D2:G2"/>
    <mergeCell ref="D26:G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 enableFormatConditionsCalculation="0"/>
  <dimension ref="B2:L1010"/>
  <sheetViews>
    <sheetView topLeftCell="E1" workbookViewId="0">
      <selection activeCell="K37" sqref="K37"/>
    </sheetView>
  </sheetViews>
  <sheetFormatPr baseColWidth="10" defaultRowHeight="16" x14ac:dyDescent="0.2"/>
  <cols>
    <col min="1" max="1" width="14.6640625" bestFit="1" customWidth="1"/>
    <col min="2" max="3" width="15" bestFit="1" customWidth="1"/>
    <col min="6" max="6" width="14.83203125" bestFit="1" customWidth="1"/>
    <col min="7" max="7" width="14.5" bestFit="1" customWidth="1"/>
    <col min="8" max="8" width="16.83203125" bestFit="1" customWidth="1"/>
    <col min="9" max="9" width="13" bestFit="1" customWidth="1"/>
    <col min="11" max="11" width="12.33203125" customWidth="1"/>
    <col min="12" max="12" width="12.5" bestFit="1" customWidth="1"/>
    <col min="13" max="13" width="12.1640625" bestFit="1" customWidth="1"/>
  </cols>
  <sheetData>
    <row r="2" spans="2:11" ht="22" thickBot="1" x14ac:dyDescent="0.3">
      <c r="B2" s="206" t="s">
        <v>95</v>
      </c>
      <c r="C2" s="206"/>
      <c r="D2" s="206"/>
      <c r="E2" s="206"/>
    </row>
    <row r="3" spans="2:11" x14ac:dyDescent="0.2">
      <c r="B3" s="80"/>
      <c r="C3" s="80"/>
      <c r="D3" s="80"/>
    </row>
    <row r="4" spans="2:11" x14ac:dyDescent="0.2">
      <c r="B4" s="116" t="s">
        <v>96</v>
      </c>
      <c r="C4" s="116" t="s">
        <v>97</v>
      </c>
      <c r="D4" s="116" t="s">
        <v>67</v>
      </c>
      <c r="H4" s="45" t="s">
        <v>120</v>
      </c>
      <c r="I4" s="45">
        <f ca="1">COUNT(E10:E1010)</f>
        <v>1001</v>
      </c>
    </row>
    <row r="5" spans="2:11" x14ac:dyDescent="0.2">
      <c r="B5" s="45" t="s">
        <v>98</v>
      </c>
      <c r="C5" s="90">
        <f>Konstant</f>
        <v>1027473.3009708738</v>
      </c>
      <c r="D5" s="90">
        <f>Alder*5</f>
        <v>-485952.66990291252</v>
      </c>
      <c r="H5" s="45" t="s">
        <v>101</v>
      </c>
      <c r="I5" s="45">
        <f ca="1">AVERAGE(E10:E1010)</f>
        <v>541081.51748486981</v>
      </c>
    </row>
    <row r="6" spans="2:11" x14ac:dyDescent="0.2">
      <c r="B6" s="45" t="s">
        <v>99</v>
      </c>
      <c r="C6" s="94">
        <f>std_konstant/Konstant</f>
        <v>4.2711698607950731E-2</v>
      </c>
      <c r="D6" s="94">
        <f>-std_alder/Alder</f>
        <v>8.5332487323956929E-2</v>
      </c>
      <c r="H6" s="45" t="s">
        <v>99</v>
      </c>
      <c r="I6" s="45">
        <f ca="1">STDEVA(E10:E1010)</f>
        <v>61007.566250111035</v>
      </c>
    </row>
    <row r="8" spans="2:11" x14ac:dyDescent="0.2">
      <c r="H8" s="212" t="s">
        <v>103</v>
      </c>
      <c r="I8" s="212"/>
      <c r="J8" s="212"/>
      <c r="K8" s="101">
        <f>E10</f>
        <v>541520.63106796122</v>
      </c>
    </row>
    <row r="9" spans="2:11" x14ac:dyDescent="0.2">
      <c r="B9" s="88"/>
      <c r="C9" s="125" t="s">
        <v>97</v>
      </c>
      <c r="D9" s="125" t="s">
        <v>67</v>
      </c>
      <c r="E9" s="125" t="s">
        <v>80</v>
      </c>
      <c r="F9" s="125" t="s">
        <v>102</v>
      </c>
      <c r="H9" s="212" t="s">
        <v>104</v>
      </c>
      <c r="I9" s="212"/>
      <c r="J9" s="212"/>
      <c r="K9" s="101">
        <f ca="1">I5</f>
        <v>541081.51748486981</v>
      </c>
    </row>
    <row r="10" spans="2:11" x14ac:dyDescent="0.2">
      <c r="B10" s="126" t="s">
        <v>100</v>
      </c>
      <c r="C10" s="127">
        <f>C5</f>
        <v>1027473.3009708738</v>
      </c>
      <c r="D10" s="127">
        <f>D5</f>
        <v>-485952.66990291252</v>
      </c>
      <c r="E10" s="127">
        <f t="shared" ref="E10:E73" si="0">SUM(C10:D10)</f>
        <v>541520.63106796122</v>
      </c>
      <c r="F10">
        <f t="shared" ref="F10:F73" ca="1" si="1">_xlfn.NORM.DIST(E10,$I$5,$I$6,0)</f>
        <v>6.5390568925244291E-6</v>
      </c>
      <c r="H10" s="212" t="s">
        <v>105</v>
      </c>
      <c r="I10" s="212"/>
      <c r="J10" s="212"/>
      <c r="K10" s="101">
        <f ca="1">I6</f>
        <v>61007.566250111035</v>
      </c>
    </row>
    <row r="11" spans="2:11" x14ac:dyDescent="0.2">
      <c r="C11" s="89">
        <f ca="1">$C$5*(1+$C$6*NORMSINV(RAND()))</f>
        <v>1015897.414845561</v>
      </c>
      <c r="D11" s="89">
        <f t="shared" ref="D11:D74" ca="1" si="2">$D$5*(1+$D$6*NORMSINV(RAND()))</f>
        <v>-478164.85746208136</v>
      </c>
      <c r="E11" s="89">
        <f t="shared" ca="1" si="0"/>
        <v>537732.55738347967</v>
      </c>
      <c r="F11">
        <f t="shared" ca="1" si="1"/>
        <v>6.5293811408797033E-6</v>
      </c>
      <c r="H11" s="212" t="s">
        <v>117</v>
      </c>
      <c r="I11" s="212"/>
      <c r="J11" s="212"/>
      <c r="K11" s="100">
        <f ca="1">K9/K10</f>
        <v>8.8690887170717954</v>
      </c>
    </row>
    <row r="12" spans="2:11" x14ac:dyDescent="0.2">
      <c r="C12" s="89">
        <f t="shared" ref="C12:C74" ca="1" si="3">$C$5*(1+$C$6*NORMSINV(RAND()))</f>
        <v>993580.88785366423</v>
      </c>
      <c r="D12" s="89">
        <f t="shared" ca="1" si="2"/>
        <v>-541674.54230913601</v>
      </c>
      <c r="E12" s="89">
        <f t="shared" ca="1" si="0"/>
        <v>451906.34554452822</v>
      </c>
      <c r="F12">
        <f t="shared" ca="1" si="1"/>
        <v>2.2468416695884165E-6</v>
      </c>
    </row>
    <row r="13" spans="2:11" x14ac:dyDescent="0.2">
      <c r="C13" s="89">
        <f t="shared" ca="1" si="3"/>
        <v>931209.66555297258</v>
      </c>
      <c r="D13" s="89">
        <f t="shared" ca="1" si="2"/>
        <v>-439893.74787388905</v>
      </c>
      <c r="E13" s="89">
        <f t="shared" ca="1" si="0"/>
        <v>491315.91767908353</v>
      </c>
      <c r="F13">
        <f t="shared" ca="1" si="1"/>
        <v>4.6884990657944343E-6</v>
      </c>
    </row>
    <row r="14" spans="2:11" x14ac:dyDescent="0.2">
      <c r="C14" s="89">
        <f t="shared" ca="1" si="3"/>
        <v>989535.27672650118</v>
      </c>
      <c r="D14" s="89">
        <f t="shared" ca="1" si="2"/>
        <v>-393942.43244362011</v>
      </c>
      <c r="E14" s="89">
        <f t="shared" ca="1" si="0"/>
        <v>595592.84428288112</v>
      </c>
      <c r="F14">
        <f t="shared" ca="1" si="1"/>
        <v>4.3869407212920079E-6</v>
      </c>
    </row>
    <row r="15" spans="2:11" x14ac:dyDescent="0.2">
      <c r="C15" s="89">
        <f t="shared" ca="1" si="3"/>
        <v>1034689.5934828065</v>
      </c>
      <c r="D15" s="89">
        <f t="shared" ca="1" si="2"/>
        <v>-428321.0139791285</v>
      </c>
      <c r="E15" s="89">
        <f t="shared" ca="1" si="0"/>
        <v>606368.57950367802</v>
      </c>
      <c r="F15">
        <f t="shared" ca="1" si="1"/>
        <v>3.6884694409495464E-6</v>
      </c>
    </row>
    <row r="16" spans="2:11" x14ac:dyDescent="0.2">
      <c r="C16" s="89">
        <f t="shared" ca="1" si="3"/>
        <v>1028708.1372526111</v>
      </c>
      <c r="D16" s="89">
        <f t="shared" ca="1" si="2"/>
        <v>-636967.49377522431</v>
      </c>
      <c r="E16" s="89">
        <f t="shared" ca="1" si="0"/>
        <v>391740.64347738679</v>
      </c>
      <c r="F16">
        <f t="shared" ca="1" si="1"/>
        <v>3.2683281356450782E-7</v>
      </c>
    </row>
    <row r="17" spans="3:6" x14ac:dyDescent="0.2">
      <c r="C17" s="89">
        <f t="shared" ca="1" si="3"/>
        <v>1043214.4569170201</v>
      </c>
      <c r="D17" s="89">
        <f t="shared" ca="1" si="2"/>
        <v>-542863.95869410189</v>
      </c>
      <c r="E17" s="89">
        <f t="shared" ca="1" si="0"/>
        <v>500350.49822291825</v>
      </c>
      <c r="F17">
        <f t="shared" ca="1" si="1"/>
        <v>5.2328081151718503E-6</v>
      </c>
    </row>
    <row r="18" spans="3:6" x14ac:dyDescent="0.2">
      <c r="C18" s="89">
        <f t="shared" ca="1" si="3"/>
        <v>1014186.2567753167</v>
      </c>
      <c r="D18" s="89">
        <f t="shared" ca="1" si="2"/>
        <v>-497788.27497678908</v>
      </c>
      <c r="E18" s="89">
        <f t="shared" ca="1" si="0"/>
        <v>516397.98179852759</v>
      </c>
      <c r="F18">
        <f t="shared" ca="1" si="1"/>
        <v>6.0253110554460744E-6</v>
      </c>
    </row>
    <row r="19" spans="3:6" x14ac:dyDescent="0.2">
      <c r="C19" s="89">
        <f t="shared" ca="1" si="3"/>
        <v>1037838.9741405054</v>
      </c>
      <c r="D19" s="89">
        <f t="shared" ca="1" si="2"/>
        <v>-459236.90075590333</v>
      </c>
      <c r="E19" s="89">
        <f t="shared" ca="1" si="0"/>
        <v>578602.07338460209</v>
      </c>
      <c r="F19">
        <f t="shared" ca="1" si="1"/>
        <v>5.4124250890951895E-6</v>
      </c>
    </row>
    <row r="20" spans="3:6" x14ac:dyDescent="0.2">
      <c r="C20" s="89">
        <f t="shared" ca="1" si="3"/>
        <v>1012113.3278126897</v>
      </c>
      <c r="D20" s="89">
        <f t="shared" ca="1" si="2"/>
        <v>-456525.08505887503</v>
      </c>
      <c r="E20" s="89">
        <f t="shared" ca="1" si="0"/>
        <v>555588.24275381467</v>
      </c>
      <c r="F20">
        <f t="shared" ca="1" si="1"/>
        <v>6.3569445102410113E-6</v>
      </c>
    </row>
    <row r="21" spans="3:6" x14ac:dyDescent="0.2">
      <c r="C21" s="89">
        <f t="shared" ca="1" si="3"/>
        <v>1083720.6315542068</v>
      </c>
      <c r="D21" s="89">
        <f t="shared" ca="1" si="2"/>
        <v>-504485.29339258949</v>
      </c>
      <c r="E21" s="89">
        <f t="shared" ca="1" si="0"/>
        <v>579235.33816161728</v>
      </c>
      <c r="F21">
        <f t="shared" ca="1" si="1"/>
        <v>5.3776929534349111E-6</v>
      </c>
    </row>
    <row r="22" spans="3:6" x14ac:dyDescent="0.2">
      <c r="C22" s="89">
        <f t="shared" ca="1" si="3"/>
        <v>968743.65755340399</v>
      </c>
      <c r="D22" s="89">
        <f t="shared" ca="1" si="2"/>
        <v>-507514.80904119107</v>
      </c>
      <c r="E22" s="89">
        <f t="shared" ca="1" si="0"/>
        <v>461228.84851221292</v>
      </c>
      <c r="F22">
        <f t="shared" ca="1" si="1"/>
        <v>2.7765582826706018E-6</v>
      </c>
    </row>
    <row r="23" spans="3:6" x14ac:dyDescent="0.2">
      <c r="C23" s="89">
        <f t="shared" ca="1" si="3"/>
        <v>986147.97284090274</v>
      </c>
      <c r="D23" s="89">
        <f t="shared" ca="1" si="2"/>
        <v>-496631.19237427309</v>
      </c>
      <c r="E23" s="89">
        <f t="shared" ca="1" si="0"/>
        <v>489516.78046662966</v>
      </c>
      <c r="F23">
        <f t="shared" ca="1" si="1"/>
        <v>4.5750677648926719E-6</v>
      </c>
    </row>
    <row r="24" spans="3:6" x14ac:dyDescent="0.2">
      <c r="C24" s="89">
        <f t="shared" ca="1" si="3"/>
        <v>1050641.179003665</v>
      </c>
      <c r="D24" s="89">
        <f t="shared" ca="1" si="2"/>
        <v>-549774.311160221</v>
      </c>
      <c r="E24" s="89">
        <f t="shared" ca="1" si="0"/>
        <v>500866.86784344399</v>
      </c>
      <c r="F24">
        <f t="shared" ca="1" si="1"/>
        <v>5.2622734639226565E-6</v>
      </c>
    </row>
    <row r="25" spans="3:6" x14ac:dyDescent="0.2">
      <c r="C25" s="89">
        <f t="shared" ca="1" si="3"/>
        <v>1049500.8825784656</v>
      </c>
      <c r="D25" s="89">
        <f t="shared" ca="1" si="2"/>
        <v>-534942.96202265099</v>
      </c>
      <c r="E25" s="89">
        <f t="shared" ca="1" si="0"/>
        <v>514557.92055581464</v>
      </c>
      <c r="F25">
        <f t="shared" ca="1" si="1"/>
        <v>5.9495232974195571E-6</v>
      </c>
    </row>
    <row r="26" spans="3:6" x14ac:dyDescent="0.2">
      <c r="C26" s="89">
        <f t="shared" ca="1" si="3"/>
        <v>988835.36220532923</v>
      </c>
      <c r="D26" s="89">
        <f t="shared" ca="1" si="2"/>
        <v>-468331.18700359116</v>
      </c>
      <c r="E26" s="89">
        <f t="shared" ca="1" si="0"/>
        <v>520504.17520173808</v>
      </c>
      <c r="F26">
        <f t="shared" ca="1" si="1"/>
        <v>6.1776381746712098E-6</v>
      </c>
    </row>
    <row r="27" spans="3:6" x14ac:dyDescent="0.2">
      <c r="C27" s="89">
        <f t="shared" ca="1" si="3"/>
        <v>1079247.3213073134</v>
      </c>
      <c r="D27" s="89">
        <f t="shared" ca="1" si="2"/>
        <v>-453913.46767647157</v>
      </c>
      <c r="E27" s="89">
        <f t="shared" ca="1" si="0"/>
        <v>625333.85363084183</v>
      </c>
      <c r="F27">
        <f t="shared" ca="1" si="1"/>
        <v>2.5198976111365524E-6</v>
      </c>
    </row>
    <row r="28" spans="3:6" x14ac:dyDescent="0.2">
      <c r="C28" s="89">
        <f t="shared" ca="1" si="3"/>
        <v>968364.7891508661</v>
      </c>
      <c r="D28" s="89">
        <f t="shared" ca="1" si="2"/>
        <v>-462709.00907498488</v>
      </c>
      <c r="E28" s="89">
        <f t="shared" ca="1" si="0"/>
        <v>505655.78007588122</v>
      </c>
      <c r="F28">
        <f t="shared" ca="1" si="1"/>
        <v>5.5246810498880717E-6</v>
      </c>
    </row>
    <row r="29" spans="3:6" x14ac:dyDescent="0.2">
      <c r="C29" s="89">
        <f t="shared" ca="1" si="3"/>
        <v>974410.92249074008</v>
      </c>
      <c r="D29" s="89">
        <f t="shared" ca="1" si="2"/>
        <v>-487413.97292248462</v>
      </c>
      <c r="E29" s="89">
        <f t="shared" ca="1" si="0"/>
        <v>486996.94956825546</v>
      </c>
      <c r="F29">
        <f t="shared" ca="1" si="1"/>
        <v>4.4143383498323517E-6</v>
      </c>
    </row>
    <row r="30" spans="3:6" x14ac:dyDescent="0.2">
      <c r="C30" s="89">
        <f t="shared" ca="1" si="3"/>
        <v>1001370.3968162872</v>
      </c>
      <c r="D30" s="89">
        <f t="shared" ca="1" si="2"/>
        <v>-441486.56349227828</v>
      </c>
      <c r="E30" s="89">
        <f t="shared" ca="1" si="0"/>
        <v>559883.83332400885</v>
      </c>
      <c r="F30">
        <f t="shared" ca="1" si="1"/>
        <v>6.2359212572957257E-6</v>
      </c>
    </row>
    <row r="31" spans="3:6" x14ac:dyDescent="0.2">
      <c r="C31" s="89">
        <f t="shared" ca="1" si="3"/>
        <v>1054919.3671128163</v>
      </c>
      <c r="D31" s="89">
        <f t="shared" ca="1" si="2"/>
        <v>-526961.46357913234</v>
      </c>
      <c r="E31" s="89">
        <f t="shared" ca="1" si="0"/>
        <v>527957.90353368397</v>
      </c>
      <c r="F31">
        <f t="shared" ca="1" si="1"/>
        <v>6.3896642365126585E-6</v>
      </c>
    </row>
    <row r="32" spans="3:6" x14ac:dyDescent="0.2">
      <c r="C32" s="89">
        <f t="shared" ca="1" si="3"/>
        <v>1129837.6460795121</v>
      </c>
      <c r="D32" s="89">
        <f t="shared" ca="1" si="2"/>
        <v>-496200.91736910335</v>
      </c>
      <c r="E32" s="89">
        <f t="shared" ca="1" si="0"/>
        <v>633636.72871040879</v>
      </c>
      <c r="F32">
        <f t="shared" ca="1" si="1"/>
        <v>2.0688790100006227E-6</v>
      </c>
    </row>
    <row r="33" spans="3:12" x14ac:dyDescent="0.2">
      <c r="C33" s="89">
        <f t="shared" ca="1" si="3"/>
        <v>1029840.8498341633</v>
      </c>
      <c r="D33" s="89">
        <f t="shared" ca="1" si="2"/>
        <v>-497373.2605243664</v>
      </c>
      <c r="E33" s="89">
        <f t="shared" ca="1" si="0"/>
        <v>532467.58930979692</v>
      </c>
      <c r="F33">
        <f t="shared" ca="1" si="1"/>
        <v>6.4743675020135037E-6</v>
      </c>
      <c r="H33" s="212" t="s">
        <v>128</v>
      </c>
      <c r="I33" s="212"/>
      <c r="J33" s="212"/>
      <c r="K33" s="101">
        <f ca="1">K8+K10*1</f>
        <v>602528.1973180722</v>
      </c>
      <c r="L33" s="101">
        <f ca="1">K8-K10*1</f>
        <v>480513.06481785019</v>
      </c>
    </row>
    <row r="34" spans="3:12" x14ac:dyDescent="0.2">
      <c r="C34" s="89">
        <f t="shared" ca="1" si="3"/>
        <v>1005124.8557267837</v>
      </c>
      <c r="D34" s="89">
        <f t="shared" ca="1" si="2"/>
        <v>-440479.00938455883</v>
      </c>
      <c r="E34" s="89">
        <f t="shared" ca="1" si="0"/>
        <v>564645.84634222486</v>
      </c>
      <c r="F34">
        <f t="shared" ca="1" si="1"/>
        <v>6.0691789419316168E-6</v>
      </c>
      <c r="H34" s="209" t="s">
        <v>129</v>
      </c>
      <c r="I34" s="210"/>
      <c r="J34" s="211"/>
      <c r="K34" s="101">
        <f ca="1">K8+K10*2</f>
        <v>663535.76356818329</v>
      </c>
      <c r="L34" s="101">
        <f ca="1">K8-K10*2</f>
        <v>419505.49856773915</v>
      </c>
    </row>
    <row r="35" spans="3:12" x14ac:dyDescent="0.2">
      <c r="C35" s="89">
        <f t="shared" ca="1" si="3"/>
        <v>970540.71459572786</v>
      </c>
      <c r="D35" s="89">
        <f t="shared" ca="1" si="2"/>
        <v>-525933.39404760266</v>
      </c>
      <c r="E35" s="89">
        <f t="shared" ca="1" si="0"/>
        <v>444607.32054812519</v>
      </c>
      <c r="F35">
        <f t="shared" ca="1" si="1"/>
        <v>1.8728999378334785E-6</v>
      </c>
    </row>
    <row r="36" spans="3:12" x14ac:dyDescent="0.2">
      <c r="C36" s="89">
        <f t="shared" ca="1" si="3"/>
        <v>1035262.5602995134</v>
      </c>
      <c r="D36" s="89">
        <f t="shared" ca="1" si="2"/>
        <v>-460292.24055785261</v>
      </c>
      <c r="E36" s="89">
        <f t="shared" ca="1" si="0"/>
        <v>574970.31974166073</v>
      </c>
      <c r="F36">
        <f t="shared" ca="1" si="1"/>
        <v>5.6043155194089424E-6</v>
      </c>
      <c r="H36" s="207" t="s">
        <v>121</v>
      </c>
      <c r="I36" s="207"/>
      <c r="J36" s="207"/>
      <c r="K36" s="105">
        <f ca="1">COUNTIF(E10:E1010,"&gt;323736,345460363")/1001</f>
        <v>1</v>
      </c>
    </row>
    <row r="37" spans="3:12" x14ac:dyDescent="0.2">
      <c r="C37" s="89">
        <f t="shared" ca="1" si="3"/>
        <v>1078732.8129498775</v>
      </c>
      <c r="D37" s="89">
        <f t="shared" ca="1" si="2"/>
        <v>-471636.99794274737</v>
      </c>
      <c r="E37" s="89">
        <f t="shared" ca="1" si="0"/>
        <v>607095.81500713015</v>
      </c>
      <c r="F37">
        <f t="shared" ca="1" si="1"/>
        <v>3.6414572404680493E-6</v>
      </c>
      <c r="H37" s="208"/>
      <c r="I37" s="208"/>
      <c r="J37" s="208"/>
      <c r="K37" s="104"/>
    </row>
    <row r="38" spans="3:12" x14ac:dyDescent="0.2">
      <c r="C38" s="89">
        <f t="shared" ca="1" si="3"/>
        <v>1090487.7420368402</v>
      </c>
      <c r="D38" s="89">
        <f t="shared" ca="1" si="2"/>
        <v>-459424.31554716965</v>
      </c>
      <c r="E38" s="89">
        <f t="shared" ca="1" si="0"/>
        <v>631063.42648967053</v>
      </c>
      <c r="F38">
        <f t="shared" ca="1" si="1"/>
        <v>2.2036369026031461E-6</v>
      </c>
      <c r="H38" s="208"/>
      <c r="I38" s="208"/>
      <c r="J38" s="208"/>
      <c r="K38" s="104"/>
    </row>
    <row r="39" spans="3:12" x14ac:dyDescent="0.2">
      <c r="C39" s="89">
        <f t="shared" ca="1" si="3"/>
        <v>1052828.679180386</v>
      </c>
      <c r="D39" s="89">
        <f t="shared" ca="1" si="2"/>
        <v>-479329.08320257789</v>
      </c>
      <c r="E39" s="89">
        <f t="shared" ca="1" si="0"/>
        <v>573499.59597780812</v>
      </c>
      <c r="F39">
        <f t="shared" ca="1" si="1"/>
        <v>5.6782186373944326E-6</v>
      </c>
    </row>
    <row r="40" spans="3:12" x14ac:dyDescent="0.2">
      <c r="C40" s="89">
        <f t="shared" ca="1" si="3"/>
        <v>1025858.7920599439</v>
      </c>
      <c r="D40" s="89">
        <f t="shared" ca="1" si="2"/>
        <v>-500285.22233049496</v>
      </c>
      <c r="E40" s="89">
        <f t="shared" ca="1" si="0"/>
        <v>525573.56972944899</v>
      </c>
      <c r="F40">
        <f t="shared" ca="1" si="1"/>
        <v>6.3313327816405365E-6</v>
      </c>
    </row>
    <row r="41" spans="3:12" x14ac:dyDescent="0.2">
      <c r="C41" s="89">
        <f t="shared" ca="1" si="3"/>
        <v>1055079.844943492</v>
      </c>
      <c r="D41" s="89">
        <f t="shared" ca="1" si="2"/>
        <v>-547147.24260764197</v>
      </c>
      <c r="E41" s="89">
        <f t="shared" ca="1" si="0"/>
        <v>507932.60233585001</v>
      </c>
      <c r="F41">
        <f t="shared" ca="1" si="1"/>
        <v>5.6417832659612457E-6</v>
      </c>
    </row>
    <row r="42" spans="3:12" x14ac:dyDescent="0.2">
      <c r="C42" s="89">
        <f t="shared" ca="1" si="3"/>
        <v>1029116.0859962787</v>
      </c>
      <c r="D42" s="89">
        <f t="shared" ca="1" si="2"/>
        <v>-488363.34798665933</v>
      </c>
      <c r="E42" s="89">
        <f t="shared" ca="1" si="0"/>
        <v>540752.73800961929</v>
      </c>
      <c r="F42">
        <f t="shared" ca="1" si="1"/>
        <v>6.5391313195598807E-6</v>
      </c>
    </row>
    <row r="43" spans="3:12" x14ac:dyDescent="0.2">
      <c r="C43" s="89">
        <f t="shared" ca="1" si="3"/>
        <v>1075248.8869896983</v>
      </c>
      <c r="D43" s="89">
        <f t="shared" ca="1" si="2"/>
        <v>-438761.61707191577</v>
      </c>
      <c r="E43" s="89">
        <f t="shared" ca="1" si="0"/>
        <v>636487.26991778251</v>
      </c>
      <c r="F43">
        <f t="shared" ca="1" si="1"/>
        <v>1.9251988894591006E-6</v>
      </c>
    </row>
    <row r="44" spans="3:12" x14ac:dyDescent="0.2">
      <c r="C44" s="89">
        <f t="shared" ca="1" si="3"/>
        <v>1036547.0585786202</v>
      </c>
      <c r="D44" s="89">
        <f t="shared" ca="1" si="2"/>
        <v>-468642.62696158449</v>
      </c>
      <c r="E44" s="89">
        <f t="shared" ca="1" si="0"/>
        <v>567904.43161703576</v>
      </c>
      <c r="F44">
        <f t="shared" ca="1" si="1"/>
        <v>5.9367748657205712E-6</v>
      </c>
    </row>
    <row r="45" spans="3:12" x14ac:dyDescent="0.2">
      <c r="C45" s="89">
        <f t="shared" ca="1" si="3"/>
        <v>1071062.6665366844</v>
      </c>
      <c r="D45" s="89">
        <f t="shared" ca="1" si="2"/>
        <v>-534458.79851247184</v>
      </c>
      <c r="E45" s="89">
        <f t="shared" ca="1" si="0"/>
        <v>536603.86802421254</v>
      </c>
      <c r="F45">
        <f t="shared" ca="1" si="1"/>
        <v>6.5216371460311668E-6</v>
      </c>
    </row>
    <row r="46" spans="3:12" x14ac:dyDescent="0.2">
      <c r="C46" s="89">
        <f t="shared" ca="1" si="3"/>
        <v>1090943.7060868165</v>
      </c>
      <c r="D46" s="89">
        <f t="shared" ca="1" si="2"/>
        <v>-495959.91305928846</v>
      </c>
      <c r="E46" s="89">
        <f t="shared" ca="1" si="0"/>
        <v>594983.7930275281</v>
      </c>
      <c r="F46">
        <f t="shared" ca="1" si="1"/>
        <v>4.4260274731230431E-6</v>
      </c>
    </row>
    <row r="47" spans="3:12" x14ac:dyDescent="0.2">
      <c r="C47" s="89">
        <f t="shared" ca="1" si="3"/>
        <v>1064355.7085238989</v>
      </c>
      <c r="D47" s="89">
        <f t="shared" ca="1" si="2"/>
        <v>-483982.9050520662</v>
      </c>
      <c r="E47" s="89">
        <f t="shared" ca="1" si="0"/>
        <v>580372.80347183265</v>
      </c>
      <c r="F47">
        <f t="shared" ca="1" si="1"/>
        <v>5.314427948866804E-6</v>
      </c>
    </row>
    <row r="48" spans="3:12" x14ac:dyDescent="0.2">
      <c r="C48" s="89">
        <f t="shared" ca="1" si="3"/>
        <v>947672.25314319402</v>
      </c>
      <c r="D48" s="89">
        <f t="shared" ca="1" si="2"/>
        <v>-475508.58760937554</v>
      </c>
      <c r="E48" s="89">
        <f t="shared" ca="1" si="0"/>
        <v>472163.66553381848</v>
      </c>
      <c r="F48">
        <f t="shared" ca="1" si="1"/>
        <v>3.454757158017928E-6</v>
      </c>
    </row>
    <row r="49" spans="3:6" x14ac:dyDescent="0.2">
      <c r="C49" s="89">
        <f t="shared" ca="1" si="3"/>
        <v>1122725.7212660583</v>
      </c>
      <c r="D49" s="89">
        <f t="shared" ca="1" si="2"/>
        <v>-522496.35650962987</v>
      </c>
      <c r="E49" s="89">
        <f t="shared" ca="1" si="0"/>
        <v>600229.3647564284</v>
      </c>
      <c r="F49">
        <f t="shared" ca="1" si="1"/>
        <v>4.0871080773394126E-6</v>
      </c>
    </row>
    <row r="50" spans="3:6" x14ac:dyDescent="0.2">
      <c r="C50" s="89">
        <f t="shared" ca="1" si="3"/>
        <v>1101608.8883689428</v>
      </c>
      <c r="D50" s="89">
        <f t="shared" ca="1" si="2"/>
        <v>-479836.12138305156</v>
      </c>
      <c r="E50" s="89">
        <f t="shared" ca="1" si="0"/>
        <v>621772.76698589115</v>
      </c>
      <c r="F50">
        <f t="shared" ca="1" si="1"/>
        <v>2.7267929815074821E-6</v>
      </c>
    </row>
    <row r="51" spans="3:6" x14ac:dyDescent="0.2">
      <c r="C51" s="89">
        <f t="shared" ca="1" si="3"/>
        <v>1017046.2389595029</v>
      </c>
      <c r="D51" s="89">
        <f t="shared" ca="1" si="2"/>
        <v>-427706.36913737562</v>
      </c>
      <c r="E51" s="89">
        <f t="shared" ca="1" si="0"/>
        <v>589339.86982212728</v>
      </c>
      <c r="F51">
        <f t="shared" ca="1" si="1"/>
        <v>4.782486610090546E-6</v>
      </c>
    </row>
    <row r="52" spans="3:6" x14ac:dyDescent="0.2">
      <c r="C52" s="89">
        <f t="shared" ca="1" si="3"/>
        <v>1022015.3016686029</v>
      </c>
      <c r="D52" s="89">
        <f t="shared" ca="1" si="2"/>
        <v>-527926.02377191035</v>
      </c>
      <c r="E52" s="89">
        <f t="shared" ca="1" si="0"/>
        <v>494089.27789669251</v>
      </c>
      <c r="F52">
        <f t="shared" ca="1" si="1"/>
        <v>4.8605988678362611E-6</v>
      </c>
    </row>
    <row r="53" spans="3:6" x14ac:dyDescent="0.2">
      <c r="C53" s="89">
        <f t="shared" ca="1" si="3"/>
        <v>1020964.8581719897</v>
      </c>
      <c r="D53" s="89">
        <f t="shared" ca="1" si="2"/>
        <v>-536663.61419571459</v>
      </c>
      <c r="E53" s="89">
        <f t="shared" ca="1" si="0"/>
        <v>484301.24397627509</v>
      </c>
      <c r="F53">
        <f t="shared" ca="1" si="1"/>
        <v>4.2406200533990342E-6</v>
      </c>
    </row>
    <row r="54" spans="3:6" x14ac:dyDescent="0.2">
      <c r="C54" s="89">
        <f t="shared" ca="1" si="3"/>
        <v>1046001.3814412154</v>
      </c>
      <c r="D54" s="89">
        <f t="shared" ca="1" si="2"/>
        <v>-477991.86462860997</v>
      </c>
      <c r="E54" s="89">
        <f t="shared" ca="1" si="0"/>
        <v>568009.51681260543</v>
      </c>
      <c r="F54">
        <f t="shared" ca="1" si="1"/>
        <v>5.9322717220001978E-6</v>
      </c>
    </row>
    <row r="55" spans="3:6" x14ac:dyDescent="0.2">
      <c r="C55" s="89">
        <f t="shared" ca="1" si="3"/>
        <v>1063385.8791854095</v>
      </c>
      <c r="D55" s="89">
        <f t="shared" ca="1" si="2"/>
        <v>-444304.18761608837</v>
      </c>
      <c r="E55" s="89">
        <f t="shared" ca="1" si="0"/>
        <v>619081.69156932109</v>
      </c>
      <c r="F55">
        <f t="shared" ca="1" si="1"/>
        <v>2.8878024090111129E-6</v>
      </c>
    </row>
    <row r="56" spans="3:6" x14ac:dyDescent="0.2">
      <c r="C56" s="89">
        <f t="shared" ca="1" si="3"/>
        <v>1060697.5934863407</v>
      </c>
      <c r="D56" s="89">
        <f t="shared" ca="1" si="2"/>
        <v>-495177.08452039637</v>
      </c>
      <c r="E56" s="89">
        <f t="shared" ca="1" si="0"/>
        <v>565520.50896594441</v>
      </c>
      <c r="F56">
        <f t="shared" ca="1" si="1"/>
        <v>6.0350423501702023E-6</v>
      </c>
    </row>
    <row r="57" spans="3:6" x14ac:dyDescent="0.2">
      <c r="C57" s="89">
        <f t="shared" ca="1" si="3"/>
        <v>1019249.7998114137</v>
      </c>
      <c r="D57" s="89">
        <f t="shared" ca="1" si="2"/>
        <v>-486593.87528448104</v>
      </c>
      <c r="E57" s="89">
        <f t="shared" ca="1" si="0"/>
        <v>532655.92452693265</v>
      </c>
      <c r="F57">
        <f t="shared" ca="1" si="1"/>
        <v>6.4771592903750246E-6</v>
      </c>
    </row>
    <row r="58" spans="3:6" x14ac:dyDescent="0.2">
      <c r="C58" s="89">
        <f t="shared" ca="1" si="3"/>
        <v>1031856.5520076951</v>
      </c>
      <c r="D58" s="89">
        <f t="shared" ca="1" si="2"/>
        <v>-434906.35423460655</v>
      </c>
      <c r="E58" s="89">
        <f t="shared" ca="1" si="0"/>
        <v>596950.19777308847</v>
      </c>
      <c r="F58">
        <f t="shared" ca="1" si="1"/>
        <v>4.2995260175848084E-6</v>
      </c>
    </row>
    <row r="59" spans="3:6" x14ac:dyDescent="0.2">
      <c r="C59" s="89">
        <f t="shared" ca="1" si="3"/>
        <v>1027418.6967761898</v>
      </c>
      <c r="D59" s="89">
        <f t="shared" ca="1" si="2"/>
        <v>-407151.77611196256</v>
      </c>
      <c r="E59" s="89">
        <f t="shared" ca="1" si="0"/>
        <v>620266.92066422733</v>
      </c>
      <c r="F59">
        <f t="shared" ca="1" si="1"/>
        <v>2.816424839281889E-6</v>
      </c>
    </row>
    <row r="60" spans="3:6" x14ac:dyDescent="0.2">
      <c r="C60" s="89">
        <f t="shared" ca="1" si="3"/>
        <v>1012265.9025791386</v>
      </c>
      <c r="D60" s="89">
        <f t="shared" ca="1" si="2"/>
        <v>-407632.06976988254</v>
      </c>
      <c r="E60" s="89">
        <f t="shared" ca="1" si="0"/>
        <v>604633.83280925616</v>
      </c>
      <c r="F60">
        <f t="shared" ca="1" si="1"/>
        <v>3.8008962030058854E-6</v>
      </c>
    </row>
    <row r="61" spans="3:6" x14ac:dyDescent="0.2">
      <c r="C61" s="89">
        <f t="shared" ca="1" si="3"/>
        <v>1027365.3102532325</v>
      </c>
      <c r="D61" s="89">
        <f t="shared" ca="1" si="2"/>
        <v>-526619.56495121855</v>
      </c>
      <c r="E61" s="89">
        <f t="shared" ca="1" si="0"/>
        <v>500745.74530201394</v>
      </c>
      <c r="F61">
        <f t="shared" ca="1" si="1"/>
        <v>5.2553808455652916E-6</v>
      </c>
    </row>
    <row r="62" spans="3:6" x14ac:dyDescent="0.2">
      <c r="C62" s="89">
        <f t="shared" ca="1" si="3"/>
        <v>947021.11299027759</v>
      </c>
      <c r="D62" s="89">
        <f t="shared" ca="1" si="2"/>
        <v>-489635.24934811372</v>
      </c>
      <c r="E62" s="89">
        <f t="shared" ca="1" si="0"/>
        <v>457385.86364216387</v>
      </c>
      <c r="F62">
        <f t="shared" ca="1" si="1"/>
        <v>2.5517467664337652E-6</v>
      </c>
    </row>
    <row r="63" spans="3:6" x14ac:dyDescent="0.2">
      <c r="C63" s="89">
        <f t="shared" ca="1" si="3"/>
        <v>1061831.0690472226</v>
      </c>
      <c r="D63" s="89">
        <f t="shared" ca="1" si="2"/>
        <v>-429686.64484268246</v>
      </c>
      <c r="E63" s="89">
        <f t="shared" ca="1" si="0"/>
        <v>632144.42420454021</v>
      </c>
      <c r="F63">
        <f t="shared" ca="1" si="1"/>
        <v>2.1464552219177045E-6</v>
      </c>
    </row>
    <row r="64" spans="3:6" x14ac:dyDescent="0.2">
      <c r="C64" s="89">
        <f t="shared" ca="1" si="3"/>
        <v>977581.22869174602</v>
      </c>
      <c r="D64" s="89">
        <f t="shared" ca="1" si="2"/>
        <v>-478915.83824919438</v>
      </c>
      <c r="E64" s="89">
        <f t="shared" ca="1" si="0"/>
        <v>498665.39044255164</v>
      </c>
      <c r="F64">
        <f t="shared" ca="1" si="1"/>
        <v>5.1352346789514079E-6</v>
      </c>
    </row>
    <row r="65" spans="3:6" x14ac:dyDescent="0.2">
      <c r="C65" s="89">
        <f t="shared" ca="1" si="3"/>
        <v>969583.69278473337</v>
      </c>
      <c r="D65" s="89">
        <f t="shared" ca="1" si="2"/>
        <v>-484579.03655878565</v>
      </c>
      <c r="E65" s="89">
        <f t="shared" ca="1" si="0"/>
        <v>485004.65622594772</v>
      </c>
      <c r="F65">
        <f t="shared" ca="1" si="1"/>
        <v>4.2860862624387265E-6</v>
      </c>
    </row>
    <row r="66" spans="3:6" x14ac:dyDescent="0.2">
      <c r="C66" s="89">
        <f t="shared" ca="1" si="3"/>
        <v>1043074.5646237142</v>
      </c>
      <c r="D66" s="89">
        <f t="shared" ca="1" si="2"/>
        <v>-511761.54010831768</v>
      </c>
      <c r="E66" s="89">
        <f t="shared" ca="1" si="0"/>
        <v>531313.02451539645</v>
      </c>
      <c r="F66">
        <f t="shared" ca="1" si="1"/>
        <v>6.4559342484863494E-6</v>
      </c>
    </row>
    <row r="67" spans="3:6" x14ac:dyDescent="0.2">
      <c r="C67" s="89">
        <f t="shared" ca="1" si="3"/>
        <v>996013.66071678454</v>
      </c>
      <c r="D67" s="89">
        <f t="shared" ca="1" si="2"/>
        <v>-540818.93480937066</v>
      </c>
      <c r="E67" s="89">
        <f t="shared" ca="1" si="0"/>
        <v>455194.72590741387</v>
      </c>
      <c r="F67">
        <f t="shared" ca="1" si="1"/>
        <v>2.4274967709439835E-6</v>
      </c>
    </row>
    <row r="68" spans="3:6" x14ac:dyDescent="0.2">
      <c r="C68" s="89">
        <f t="shared" ca="1" si="3"/>
        <v>1044817.856682283</v>
      </c>
      <c r="D68" s="89">
        <f t="shared" ca="1" si="2"/>
        <v>-469443.61080016935</v>
      </c>
      <c r="E68" s="89">
        <f t="shared" ca="1" si="0"/>
        <v>575374.2458821137</v>
      </c>
      <c r="F68">
        <f t="shared" ca="1" si="1"/>
        <v>5.5836193129784069E-6</v>
      </c>
    </row>
    <row r="69" spans="3:6" x14ac:dyDescent="0.2">
      <c r="C69" s="89">
        <f t="shared" ca="1" si="3"/>
        <v>1066311.3611252839</v>
      </c>
      <c r="D69" s="89">
        <f t="shared" ca="1" si="2"/>
        <v>-496961.80634521222</v>
      </c>
      <c r="E69" s="89">
        <f t="shared" ca="1" si="0"/>
        <v>569349.5547800716</v>
      </c>
      <c r="F69">
        <f t="shared" ca="1" si="1"/>
        <v>5.873618379183651E-6</v>
      </c>
    </row>
    <row r="70" spans="3:6" x14ac:dyDescent="0.2">
      <c r="C70" s="89">
        <f t="shared" ca="1" si="3"/>
        <v>973941.53458679642</v>
      </c>
      <c r="D70" s="89">
        <f t="shared" ca="1" si="2"/>
        <v>-444265.57162741356</v>
      </c>
      <c r="E70" s="89">
        <f t="shared" ca="1" si="0"/>
        <v>529675.96295938292</v>
      </c>
      <c r="F70">
        <f t="shared" ca="1" si="1"/>
        <v>6.4259412549550124E-6</v>
      </c>
    </row>
    <row r="71" spans="3:6" x14ac:dyDescent="0.2">
      <c r="C71" s="89">
        <f t="shared" ca="1" si="3"/>
        <v>991566.83087185957</v>
      </c>
      <c r="D71" s="89">
        <f t="shared" ca="1" si="2"/>
        <v>-541258.61074676702</v>
      </c>
      <c r="E71" s="89">
        <f t="shared" ca="1" si="0"/>
        <v>450308.22012509254</v>
      </c>
      <c r="F71">
        <f t="shared" ca="1" si="1"/>
        <v>2.1616941528389971E-6</v>
      </c>
    </row>
    <row r="72" spans="3:6" x14ac:dyDescent="0.2">
      <c r="C72" s="89">
        <f t="shared" ca="1" si="3"/>
        <v>1046220.4620056617</v>
      </c>
      <c r="D72" s="89">
        <f t="shared" ca="1" si="2"/>
        <v>-512712.92878952064</v>
      </c>
      <c r="E72" s="89">
        <f t="shared" ca="1" si="0"/>
        <v>533507.53321614105</v>
      </c>
      <c r="F72">
        <f t="shared" ca="1" si="1"/>
        <v>6.489026081667219E-6</v>
      </c>
    </row>
    <row r="73" spans="3:6" x14ac:dyDescent="0.2">
      <c r="C73" s="89">
        <f t="shared" ca="1" si="3"/>
        <v>1068358.7338558584</v>
      </c>
      <c r="D73" s="89">
        <f t="shared" ca="1" si="2"/>
        <v>-418693.78253093455</v>
      </c>
      <c r="E73" s="89">
        <f t="shared" ca="1" si="0"/>
        <v>649664.9513249239</v>
      </c>
      <c r="F73">
        <f t="shared" ca="1" si="1"/>
        <v>1.341665295835652E-6</v>
      </c>
    </row>
    <row r="74" spans="3:6" x14ac:dyDescent="0.2">
      <c r="C74" s="89">
        <f t="shared" ca="1" si="3"/>
        <v>1087080.3286213074</v>
      </c>
      <c r="D74" s="89">
        <f t="shared" ca="1" si="2"/>
        <v>-550199.41938693356</v>
      </c>
      <c r="E74" s="89">
        <f t="shared" ref="E74:E137" ca="1" si="4">SUM(C74:D74)</f>
        <v>536880.90923437383</v>
      </c>
      <c r="F74">
        <f t="shared" ref="F74:F137" ca="1" si="5">_xlfn.NORM.DIST(E74,$I$5,$I$6,0)</f>
        <v>6.5237438634727192E-6</v>
      </c>
    </row>
    <row r="75" spans="3:6" x14ac:dyDescent="0.2">
      <c r="C75" s="89">
        <f t="shared" ref="C75:C138" ca="1" si="6">$C$5*(1+$C$6*NORMSINV(RAND()))</f>
        <v>977593.66833822522</v>
      </c>
      <c r="D75" s="89">
        <f t="shared" ref="D75:D138" ca="1" si="7">$D$5*(1+$D$6*NORMSINV(RAND()))</f>
        <v>-470486.41466564988</v>
      </c>
      <c r="E75" s="89">
        <f t="shared" ca="1" si="4"/>
        <v>507107.25367257535</v>
      </c>
      <c r="F75">
        <f t="shared" ca="1" si="5"/>
        <v>5.5999507603150826E-6</v>
      </c>
    </row>
    <row r="76" spans="3:6" x14ac:dyDescent="0.2">
      <c r="C76" s="89">
        <f t="shared" ca="1" si="6"/>
        <v>971569.657732444</v>
      </c>
      <c r="D76" s="89">
        <f t="shared" ca="1" si="7"/>
        <v>-459525.53796699824</v>
      </c>
      <c r="E76" s="89">
        <f t="shared" ca="1" si="4"/>
        <v>512044.11976544576</v>
      </c>
      <c r="F76">
        <f t="shared" ca="1" si="5"/>
        <v>5.8389328361787877E-6</v>
      </c>
    </row>
    <row r="77" spans="3:6" x14ac:dyDescent="0.2">
      <c r="C77" s="89">
        <f t="shared" ca="1" si="6"/>
        <v>1135468.0017144545</v>
      </c>
      <c r="D77" s="89">
        <f t="shared" ca="1" si="7"/>
        <v>-452669.1920408908</v>
      </c>
      <c r="E77" s="89">
        <f t="shared" ca="1" si="4"/>
        <v>682798.80967356369</v>
      </c>
      <c r="F77">
        <f t="shared" ca="1" si="5"/>
        <v>4.403345080412798E-7</v>
      </c>
    </row>
    <row r="78" spans="3:6" x14ac:dyDescent="0.2">
      <c r="C78" s="89">
        <f t="shared" ca="1" si="6"/>
        <v>1045342.5869820366</v>
      </c>
      <c r="D78" s="89">
        <f t="shared" ca="1" si="7"/>
        <v>-436301.09763998777</v>
      </c>
      <c r="E78" s="89">
        <f t="shared" ca="1" si="4"/>
        <v>609041.48934204876</v>
      </c>
      <c r="F78">
        <f t="shared" ca="1" si="5"/>
        <v>3.5161467456887925E-6</v>
      </c>
    </row>
    <row r="79" spans="3:6" x14ac:dyDescent="0.2">
      <c r="C79" s="89">
        <f t="shared" ca="1" si="6"/>
        <v>1065082.9478745868</v>
      </c>
      <c r="D79" s="89">
        <f t="shared" ca="1" si="7"/>
        <v>-476743.18374138797</v>
      </c>
      <c r="E79" s="89">
        <f t="shared" ca="1" si="4"/>
        <v>588339.76413319889</v>
      </c>
      <c r="F79">
        <f t="shared" ca="1" si="5"/>
        <v>4.8442556341977053E-6</v>
      </c>
    </row>
    <row r="80" spans="3:6" x14ac:dyDescent="0.2">
      <c r="C80" s="89">
        <f t="shared" ca="1" si="6"/>
        <v>1026250.6317039689</v>
      </c>
      <c r="D80" s="89">
        <f t="shared" ca="1" si="7"/>
        <v>-399797.92150042451</v>
      </c>
      <c r="E80" s="89">
        <f t="shared" ca="1" si="4"/>
        <v>626452.71020354435</v>
      </c>
      <c r="F80">
        <f t="shared" ca="1" si="5"/>
        <v>2.4564636983788303E-6</v>
      </c>
    </row>
    <row r="81" spans="3:6" x14ac:dyDescent="0.2">
      <c r="C81" s="89">
        <f t="shared" ca="1" si="6"/>
        <v>957537.84181269642</v>
      </c>
      <c r="D81" s="89">
        <f t="shared" ca="1" si="7"/>
        <v>-429310.90554607788</v>
      </c>
      <c r="E81" s="89">
        <f t="shared" ca="1" si="4"/>
        <v>528226.93626661855</v>
      </c>
      <c r="F81">
        <f t="shared" ca="1" si="5"/>
        <v>6.3956662730423139E-6</v>
      </c>
    </row>
    <row r="82" spans="3:6" x14ac:dyDescent="0.2">
      <c r="C82" s="89">
        <f t="shared" ca="1" si="6"/>
        <v>991642.53744084481</v>
      </c>
      <c r="D82" s="89">
        <f t="shared" ca="1" si="7"/>
        <v>-522553.39820144739</v>
      </c>
      <c r="E82" s="89">
        <f t="shared" ca="1" si="4"/>
        <v>469089.13923939742</v>
      </c>
      <c r="F82">
        <f t="shared" ca="1" si="5"/>
        <v>3.259429304294466E-6</v>
      </c>
    </row>
    <row r="83" spans="3:6" x14ac:dyDescent="0.2">
      <c r="C83" s="89">
        <f t="shared" ca="1" si="6"/>
        <v>1139321.0353891393</v>
      </c>
      <c r="D83" s="89">
        <f t="shared" ca="1" si="7"/>
        <v>-467366.68050465354</v>
      </c>
      <c r="E83" s="89">
        <f t="shared" ca="1" si="4"/>
        <v>671954.35488448571</v>
      </c>
      <c r="F83">
        <f t="shared" ca="1" si="5"/>
        <v>6.5501195556284475E-7</v>
      </c>
    </row>
    <row r="84" spans="3:6" x14ac:dyDescent="0.2">
      <c r="C84" s="89">
        <f t="shared" ca="1" si="6"/>
        <v>990320.83726943331</v>
      </c>
      <c r="D84" s="89">
        <f t="shared" ca="1" si="7"/>
        <v>-453133.20425428578</v>
      </c>
      <c r="E84" s="89">
        <f t="shared" ca="1" si="4"/>
        <v>537187.63301514753</v>
      </c>
      <c r="F84">
        <f t="shared" ca="1" si="5"/>
        <v>6.5259201146488624E-6</v>
      </c>
    </row>
    <row r="85" spans="3:6" x14ac:dyDescent="0.2">
      <c r="C85" s="89">
        <f t="shared" ca="1" si="6"/>
        <v>1039096.6991714063</v>
      </c>
      <c r="D85" s="89">
        <f t="shared" ca="1" si="7"/>
        <v>-531079.17493230943</v>
      </c>
      <c r="E85" s="89">
        <f t="shared" ca="1" si="4"/>
        <v>508017.52423909691</v>
      </c>
      <c r="F85">
        <f t="shared" ca="1" si="5"/>
        <v>5.6460465613518436E-6</v>
      </c>
    </row>
    <row r="86" spans="3:6" x14ac:dyDescent="0.2">
      <c r="C86" s="89">
        <f t="shared" ca="1" si="6"/>
        <v>1038481.6810427586</v>
      </c>
      <c r="D86" s="89">
        <f t="shared" ca="1" si="7"/>
        <v>-559746.52567414904</v>
      </c>
      <c r="E86" s="89">
        <f t="shared" ca="1" si="4"/>
        <v>478735.15536860959</v>
      </c>
      <c r="F86">
        <f t="shared" ca="1" si="5"/>
        <v>3.8792169455045877E-6</v>
      </c>
    </row>
    <row r="87" spans="3:6" x14ac:dyDescent="0.2">
      <c r="C87" s="89">
        <f t="shared" ca="1" si="6"/>
        <v>975089.51513794123</v>
      </c>
      <c r="D87" s="89">
        <f t="shared" ca="1" si="7"/>
        <v>-406909.48770630418</v>
      </c>
      <c r="E87" s="89">
        <f t="shared" ca="1" si="4"/>
        <v>568180.02743163705</v>
      </c>
      <c r="F87">
        <f t="shared" ca="1" si="5"/>
        <v>5.9249348105659134E-6</v>
      </c>
    </row>
    <row r="88" spans="3:6" x14ac:dyDescent="0.2">
      <c r="C88" s="89">
        <f t="shared" ca="1" si="6"/>
        <v>1048526.2520757801</v>
      </c>
      <c r="D88" s="89">
        <f t="shared" ca="1" si="7"/>
        <v>-437840.95160572854</v>
      </c>
      <c r="E88" s="89">
        <f t="shared" ca="1" si="4"/>
        <v>610685.30047005159</v>
      </c>
      <c r="F88">
        <f t="shared" ca="1" si="5"/>
        <v>3.4109394776652836E-6</v>
      </c>
    </row>
    <row r="89" spans="3:6" x14ac:dyDescent="0.2">
      <c r="C89" s="89">
        <f t="shared" ca="1" si="6"/>
        <v>975149.49024772726</v>
      </c>
      <c r="D89" s="89">
        <f t="shared" ca="1" si="7"/>
        <v>-416231.54958647903</v>
      </c>
      <c r="E89" s="89">
        <f t="shared" ca="1" si="4"/>
        <v>558917.94066124829</v>
      </c>
      <c r="F89">
        <f t="shared" ca="1" si="5"/>
        <v>6.2656382850075204E-6</v>
      </c>
    </row>
    <row r="90" spans="3:6" x14ac:dyDescent="0.2">
      <c r="C90" s="89">
        <f t="shared" ca="1" si="6"/>
        <v>1005011.2495441417</v>
      </c>
      <c r="D90" s="89">
        <f t="shared" ca="1" si="7"/>
        <v>-441511.07856211631</v>
      </c>
      <c r="E90" s="89">
        <f t="shared" ca="1" si="4"/>
        <v>563500.17098202533</v>
      </c>
      <c r="F90">
        <f t="shared" ca="1" si="5"/>
        <v>6.1122840714742989E-6</v>
      </c>
    </row>
    <row r="91" spans="3:6" x14ac:dyDescent="0.2">
      <c r="C91" s="89">
        <f t="shared" ca="1" si="6"/>
        <v>994818.82098048134</v>
      </c>
      <c r="D91" s="89">
        <f t="shared" ca="1" si="7"/>
        <v>-517790.64362746052</v>
      </c>
      <c r="E91" s="89">
        <f t="shared" ca="1" si="4"/>
        <v>477028.17735302082</v>
      </c>
      <c r="F91">
        <f t="shared" ca="1" si="5"/>
        <v>3.7683909111359267E-6</v>
      </c>
    </row>
    <row r="92" spans="3:6" x14ac:dyDescent="0.2">
      <c r="C92" s="89">
        <f t="shared" ca="1" si="6"/>
        <v>1067984.9973092882</v>
      </c>
      <c r="D92" s="89">
        <f t="shared" ca="1" si="7"/>
        <v>-524566.91937280109</v>
      </c>
      <c r="E92" s="89">
        <f t="shared" ca="1" si="4"/>
        <v>543418.07793648716</v>
      </c>
      <c r="F92">
        <f t="shared" ca="1" si="5"/>
        <v>6.5344319943139056E-6</v>
      </c>
    </row>
    <row r="93" spans="3:6" x14ac:dyDescent="0.2">
      <c r="C93" s="89">
        <f t="shared" ca="1" si="6"/>
        <v>1021100.3748273526</v>
      </c>
      <c r="D93" s="89">
        <f t="shared" ca="1" si="7"/>
        <v>-539495.29972817632</v>
      </c>
      <c r="E93" s="89">
        <f t="shared" ca="1" si="4"/>
        <v>481605.07509917626</v>
      </c>
      <c r="F93">
        <f t="shared" ca="1" si="5"/>
        <v>4.0657620595486493E-6</v>
      </c>
    </row>
    <row r="94" spans="3:6" x14ac:dyDescent="0.2">
      <c r="C94" s="89">
        <f t="shared" ca="1" si="6"/>
        <v>1028101.2928076956</v>
      </c>
      <c r="D94" s="89">
        <f t="shared" ca="1" si="7"/>
        <v>-532558.41541222646</v>
      </c>
      <c r="E94" s="89">
        <f t="shared" ca="1" si="4"/>
        <v>495542.87739546911</v>
      </c>
      <c r="F94">
        <f t="shared" ca="1" si="5"/>
        <v>4.9492232829021226E-6</v>
      </c>
    </row>
    <row r="95" spans="3:6" x14ac:dyDescent="0.2">
      <c r="C95" s="89">
        <f t="shared" ca="1" si="6"/>
        <v>1066668.4889059628</v>
      </c>
      <c r="D95" s="89">
        <f t="shared" ca="1" si="7"/>
        <v>-461004.75392696512</v>
      </c>
      <c r="E95" s="89">
        <f t="shared" ca="1" si="4"/>
        <v>605663.73497899761</v>
      </c>
      <c r="F95">
        <f t="shared" ca="1" si="5"/>
        <v>3.7341069120385464E-6</v>
      </c>
    </row>
    <row r="96" spans="3:6" x14ac:dyDescent="0.2">
      <c r="C96" s="89">
        <f t="shared" ca="1" si="6"/>
        <v>1008959.8225968529</v>
      </c>
      <c r="D96" s="89">
        <f t="shared" ca="1" si="7"/>
        <v>-424484.04712334694</v>
      </c>
      <c r="E96" s="89">
        <f t="shared" ca="1" si="4"/>
        <v>584475.77547350596</v>
      </c>
      <c r="F96">
        <f t="shared" ca="1" si="5"/>
        <v>5.0776570752846614E-6</v>
      </c>
    </row>
    <row r="97" spans="3:6" x14ac:dyDescent="0.2">
      <c r="C97" s="89">
        <f t="shared" ca="1" si="6"/>
        <v>995257.65553125367</v>
      </c>
      <c r="D97" s="89">
        <f t="shared" ca="1" si="7"/>
        <v>-496511.61961074488</v>
      </c>
      <c r="E97" s="89">
        <f t="shared" ca="1" si="4"/>
        <v>498746.03592050879</v>
      </c>
      <c r="F97">
        <f t="shared" ca="1" si="5"/>
        <v>5.1399519438671235E-6</v>
      </c>
    </row>
    <row r="98" spans="3:6" x14ac:dyDescent="0.2">
      <c r="C98" s="89">
        <f t="shared" ca="1" si="6"/>
        <v>1052013.3032816034</v>
      </c>
      <c r="D98" s="89">
        <f t="shared" ca="1" si="7"/>
        <v>-506734.02991209616</v>
      </c>
      <c r="E98" s="89">
        <f t="shared" ca="1" si="4"/>
        <v>545279.27336950717</v>
      </c>
      <c r="F98">
        <f t="shared" ca="1" si="5"/>
        <v>6.5237648577115966E-6</v>
      </c>
    </row>
    <row r="99" spans="3:6" x14ac:dyDescent="0.2">
      <c r="C99" s="89">
        <f t="shared" ca="1" si="6"/>
        <v>1021867.8385497287</v>
      </c>
      <c r="D99" s="89">
        <f t="shared" ca="1" si="7"/>
        <v>-413542.34423351998</v>
      </c>
      <c r="E99" s="89">
        <f t="shared" ca="1" si="4"/>
        <v>608325.49431620876</v>
      </c>
      <c r="F99">
        <f t="shared" ca="1" si="5"/>
        <v>3.5621719772770355E-6</v>
      </c>
    </row>
    <row r="100" spans="3:6" x14ac:dyDescent="0.2">
      <c r="C100" s="89">
        <f t="shared" ca="1" si="6"/>
        <v>1021548.3356426726</v>
      </c>
      <c r="D100" s="89">
        <f t="shared" ca="1" si="7"/>
        <v>-514861.00950855529</v>
      </c>
      <c r="E100" s="89">
        <f t="shared" ca="1" si="4"/>
        <v>506687.32613411732</v>
      </c>
      <c r="F100">
        <f t="shared" ca="1" si="5"/>
        <v>5.5783941882593135E-6</v>
      </c>
    </row>
    <row r="101" spans="3:6" x14ac:dyDescent="0.2">
      <c r="C101" s="89">
        <f t="shared" ca="1" si="6"/>
        <v>1034643.6236228961</v>
      </c>
      <c r="D101" s="89">
        <f t="shared" ca="1" si="7"/>
        <v>-470164.60808344063</v>
      </c>
      <c r="E101" s="89">
        <f t="shared" ca="1" si="4"/>
        <v>564479.01553945546</v>
      </c>
      <c r="F101">
        <f t="shared" ca="1" si="5"/>
        <v>6.0755701408953431E-6</v>
      </c>
    </row>
    <row r="102" spans="3:6" x14ac:dyDescent="0.2">
      <c r="C102" s="89">
        <f t="shared" ca="1" si="6"/>
        <v>1045707.1640848835</v>
      </c>
      <c r="D102" s="89">
        <f t="shared" ca="1" si="7"/>
        <v>-523689.47230687179</v>
      </c>
      <c r="E102" s="89">
        <f t="shared" ca="1" si="4"/>
        <v>522017.69177801174</v>
      </c>
      <c r="F102">
        <f t="shared" ca="1" si="5"/>
        <v>6.2276312764367275E-6</v>
      </c>
    </row>
    <row r="103" spans="3:6" x14ac:dyDescent="0.2">
      <c r="C103" s="89">
        <f t="shared" ca="1" si="6"/>
        <v>1034667.2160648141</v>
      </c>
      <c r="D103" s="89">
        <f t="shared" ca="1" si="7"/>
        <v>-464462.03391512285</v>
      </c>
      <c r="E103" s="89">
        <f t="shared" ca="1" si="4"/>
        <v>570205.18214969127</v>
      </c>
      <c r="F103">
        <f t="shared" ca="1" si="5"/>
        <v>5.8349985451786792E-6</v>
      </c>
    </row>
    <row r="104" spans="3:6" x14ac:dyDescent="0.2">
      <c r="C104" s="89">
        <f t="shared" ca="1" si="6"/>
        <v>1012777.9853304171</v>
      </c>
      <c r="D104" s="89">
        <f t="shared" ca="1" si="7"/>
        <v>-529581.28855843085</v>
      </c>
      <c r="E104" s="89">
        <f t="shared" ca="1" si="4"/>
        <v>483196.6967719862</v>
      </c>
      <c r="F104">
        <f t="shared" ca="1" si="5"/>
        <v>4.1690785478146261E-6</v>
      </c>
    </row>
    <row r="105" spans="3:6" x14ac:dyDescent="0.2">
      <c r="C105" s="89">
        <f t="shared" ca="1" si="6"/>
        <v>1050661.1797232449</v>
      </c>
      <c r="D105" s="89">
        <f t="shared" ca="1" si="7"/>
        <v>-532675.39809005626</v>
      </c>
      <c r="E105" s="89">
        <f t="shared" ca="1" si="4"/>
        <v>517985.7816331886</v>
      </c>
      <c r="F105">
        <f t="shared" ca="1" si="5"/>
        <v>6.0870319606736193E-6</v>
      </c>
    </row>
    <row r="106" spans="3:6" x14ac:dyDescent="0.2">
      <c r="C106" s="89">
        <f t="shared" ca="1" si="6"/>
        <v>1079083.210187471</v>
      </c>
      <c r="D106" s="89">
        <f t="shared" ca="1" si="7"/>
        <v>-479442.56077022571</v>
      </c>
      <c r="E106" s="89">
        <f t="shared" ca="1" si="4"/>
        <v>599640.64941724529</v>
      </c>
      <c r="F106">
        <f t="shared" ca="1" si="5"/>
        <v>4.1253332377867677E-6</v>
      </c>
    </row>
    <row r="107" spans="3:6" x14ac:dyDescent="0.2">
      <c r="C107" s="89">
        <f t="shared" ca="1" si="6"/>
        <v>981345.10751473287</v>
      </c>
      <c r="D107" s="89">
        <f t="shared" ca="1" si="7"/>
        <v>-459627.94541055028</v>
      </c>
      <c r="E107" s="89">
        <f t="shared" ca="1" si="4"/>
        <v>521717.16210418259</v>
      </c>
      <c r="F107">
        <f t="shared" ca="1" si="5"/>
        <v>6.2179768643428403E-6</v>
      </c>
    </row>
    <row r="108" spans="3:6" x14ac:dyDescent="0.2">
      <c r="C108" s="89">
        <f t="shared" ca="1" si="6"/>
        <v>997266.7253803144</v>
      </c>
      <c r="D108" s="89">
        <f t="shared" ca="1" si="7"/>
        <v>-512265.26209246065</v>
      </c>
      <c r="E108" s="89">
        <f t="shared" ca="1" si="4"/>
        <v>485001.46328785375</v>
      </c>
      <c r="F108">
        <f t="shared" ca="1" si="5"/>
        <v>4.2858800714790312E-6</v>
      </c>
    </row>
    <row r="109" spans="3:6" x14ac:dyDescent="0.2">
      <c r="C109" s="89">
        <f t="shared" ca="1" si="6"/>
        <v>979720.70311955817</v>
      </c>
      <c r="D109" s="89">
        <f t="shared" ca="1" si="7"/>
        <v>-415121.32743436401</v>
      </c>
      <c r="E109" s="89">
        <f t="shared" ca="1" si="4"/>
        <v>564599.37568519416</v>
      </c>
      <c r="F109">
        <f t="shared" ca="1" si="5"/>
        <v>6.0709630937803061E-6</v>
      </c>
    </row>
    <row r="110" spans="3:6" x14ac:dyDescent="0.2">
      <c r="C110" s="89">
        <f t="shared" ca="1" si="6"/>
        <v>1019130.9884477776</v>
      </c>
      <c r="D110" s="89">
        <f t="shared" ca="1" si="7"/>
        <v>-526102.99967321369</v>
      </c>
      <c r="E110" s="89">
        <f t="shared" ca="1" si="4"/>
        <v>493027.98877456388</v>
      </c>
      <c r="F110">
        <f t="shared" ca="1" si="5"/>
        <v>4.7951774940558976E-6</v>
      </c>
    </row>
    <row r="111" spans="3:6" x14ac:dyDescent="0.2">
      <c r="C111" s="89">
        <f t="shared" ca="1" si="6"/>
        <v>1070578.6478139034</v>
      </c>
      <c r="D111" s="89">
        <f t="shared" ca="1" si="7"/>
        <v>-509830.71110016503</v>
      </c>
      <c r="E111" s="89">
        <f t="shared" ca="1" si="4"/>
        <v>560747.93671373837</v>
      </c>
      <c r="F111">
        <f t="shared" ca="1" si="5"/>
        <v>6.2081364417798838E-6</v>
      </c>
    </row>
    <row r="112" spans="3:6" x14ac:dyDescent="0.2">
      <c r="C112" s="89">
        <f t="shared" ca="1" si="6"/>
        <v>1041890.0998308451</v>
      </c>
      <c r="D112" s="89">
        <f t="shared" ca="1" si="7"/>
        <v>-496976.26303367747</v>
      </c>
      <c r="E112" s="89">
        <f t="shared" ca="1" si="4"/>
        <v>544913.83679716766</v>
      </c>
      <c r="F112">
        <f t="shared" ca="1" si="5"/>
        <v>6.5263371370513683E-6</v>
      </c>
    </row>
    <row r="113" spans="3:6" x14ac:dyDescent="0.2">
      <c r="C113" s="89">
        <f t="shared" ca="1" si="6"/>
        <v>1008396.6904268763</v>
      </c>
      <c r="D113" s="89">
        <f t="shared" ca="1" si="7"/>
        <v>-460628.00199883309</v>
      </c>
      <c r="E113" s="89">
        <f t="shared" ca="1" si="4"/>
        <v>547768.68842804315</v>
      </c>
      <c r="F113">
        <f t="shared" ca="1" si="5"/>
        <v>6.5000602097961549E-6</v>
      </c>
    </row>
    <row r="114" spans="3:6" x14ac:dyDescent="0.2">
      <c r="C114" s="89">
        <f t="shared" ca="1" si="6"/>
        <v>1049113.2336645483</v>
      </c>
      <c r="D114" s="89">
        <f t="shared" ca="1" si="7"/>
        <v>-510387.19039287703</v>
      </c>
      <c r="E114" s="89">
        <f t="shared" ca="1" si="4"/>
        <v>538726.04327167128</v>
      </c>
      <c r="F114">
        <f t="shared" ca="1" si="5"/>
        <v>6.5343540926058771E-6</v>
      </c>
    </row>
    <row r="115" spans="3:6" x14ac:dyDescent="0.2">
      <c r="C115" s="89">
        <f t="shared" ca="1" si="6"/>
        <v>1028071.9319507468</v>
      </c>
      <c r="D115" s="89">
        <f t="shared" ca="1" si="7"/>
        <v>-436288.78293352103</v>
      </c>
      <c r="E115" s="89">
        <f t="shared" ca="1" si="4"/>
        <v>591783.14901722572</v>
      </c>
      <c r="F115">
        <f t="shared" ca="1" si="5"/>
        <v>4.6296403153351145E-6</v>
      </c>
    </row>
    <row r="116" spans="3:6" x14ac:dyDescent="0.2">
      <c r="C116" s="89">
        <f t="shared" ca="1" si="6"/>
        <v>1028596.9612409851</v>
      </c>
      <c r="D116" s="89">
        <f t="shared" ca="1" si="7"/>
        <v>-466400.94768607838</v>
      </c>
      <c r="E116" s="89">
        <f t="shared" ca="1" si="4"/>
        <v>562196.01355490671</v>
      </c>
      <c r="F116">
        <f t="shared" ca="1" si="5"/>
        <v>6.1590805822588763E-6</v>
      </c>
    </row>
    <row r="117" spans="3:6" x14ac:dyDescent="0.2">
      <c r="C117" s="89">
        <f t="shared" ca="1" si="6"/>
        <v>1030241.6151036061</v>
      </c>
      <c r="D117" s="89">
        <f t="shared" ca="1" si="7"/>
        <v>-519079.69736699102</v>
      </c>
      <c r="E117" s="89">
        <f t="shared" ca="1" si="4"/>
        <v>511161.91773661511</v>
      </c>
      <c r="F117">
        <f t="shared" ca="1" si="5"/>
        <v>5.7982769795634324E-6</v>
      </c>
    </row>
    <row r="118" spans="3:6" x14ac:dyDescent="0.2">
      <c r="C118" s="89">
        <f t="shared" ca="1" si="6"/>
        <v>983525.67461811588</v>
      </c>
      <c r="D118" s="89">
        <f t="shared" ca="1" si="7"/>
        <v>-474257.73542849318</v>
      </c>
      <c r="E118" s="89">
        <f t="shared" ca="1" si="4"/>
        <v>509267.9391896227</v>
      </c>
      <c r="F118">
        <f t="shared" ca="1" si="5"/>
        <v>5.707914329133266E-6</v>
      </c>
    </row>
    <row r="119" spans="3:6" x14ac:dyDescent="0.2">
      <c r="C119" s="89">
        <f t="shared" ca="1" si="6"/>
        <v>1040596.5497746246</v>
      </c>
      <c r="D119" s="89">
        <f t="shared" ca="1" si="7"/>
        <v>-476465.86107475025</v>
      </c>
      <c r="E119" s="89">
        <f t="shared" ca="1" si="4"/>
        <v>564130.68869987433</v>
      </c>
      <c r="F119">
        <f t="shared" ca="1" si="5"/>
        <v>6.0887892807192319E-6</v>
      </c>
    </row>
    <row r="120" spans="3:6" x14ac:dyDescent="0.2">
      <c r="C120" s="89">
        <f t="shared" ca="1" si="6"/>
        <v>1051592.290222574</v>
      </c>
      <c r="D120" s="89">
        <f t="shared" ca="1" si="7"/>
        <v>-491776.03028975637</v>
      </c>
      <c r="E120" s="89">
        <f t="shared" ca="1" si="4"/>
        <v>559816.25993281766</v>
      </c>
      <c r="F120">
        <f t="shared" ca="1" si="5"/>
        <v>6.2380465226936491E-6</v>
      </c>
    </row>
    <row r="121" spans="3:6" x14ac:dyDescent="0.2">
      <c r="C121" s="89">
        <f t="shared" ca="1" si="6"/>
        <v>1056762.6098636014</v>
      </c>
      <c r="D121" s="89">
        <f t="shared" ca="1" si="7"/>
        <v>-522964.22965054837</v>
      </c>
      <c r="E121" s="89">
        <f t="shared" ca="1" si="4"/>
        <v>533798.38021305297</v>
      </c>
      <c r="F121">
        <f t="shared" ca="1" si="5"/>
        <v>6.4927940517312991E-6</v>
      </c>
    </row>
    <row r="122" spans="3:6" x14ac:dyDescent="0.2">
      <c r="C122" s="89">
        <f t="shared" ca="1" si="6"/>
        <v>973575.74999814667</v>
      </c>
      <c r="D122" s="89">
        <f t="shared" ca="1" si="7"/>
        <v>-482040.16016046627</v>
      </c>
      <c r="E122" s="89">
        <f t="shared" ca="1" si="4"/>
        <v>491535.5898376804</v>
      </c>
      <c r="F122">
        <f t="shared" ca="1" si="5"/>
        <v>4.7022599922706164E-6</v>
      </c>
    </row>
    <row r="123" spans="3:6" x14ac:dyDescent="0.2">
      <c r="C123" s="89">
        <f t="shared" ca="1" si="6"/>
        <v>1039451.5497021094</v>
      </c>
      <c r="D123" s="89">
        <f t="shared" ca="1" si="7"/>
        <v>-480545.92217132193</v>
      </c>
      <c r="E123" s="89">
        <f t="shared" ca="1" si="4"/>
        <v>558905.62753078749</v>
      </c>
      <c r="F123">
        <f t="shared" ca="1" si="5"/>
        <v>6.2660078893338563E-6</v>
      </c>
    </row>
    <row r="124" spans="3:6" x14ac:dyDescent="0.2">
      <c r="C124" s="89">
        <f t="shared" ca="1" si="6"/>
        <v>1002872.3858163122</v>
      </c>
      <c r="D124" s="89">
        <f t="shared" ca="1" si="7"/>
        <v>-472022.31860814441</v>
      </c>
      <c r="E124" s="89">
        <f t="shared" ca="1" si="4"/>
        <v>530850.06720816775</v>
      </c>
      <c r="F124">
        <f t="shared" ca="1" si="5"/>
        <v>6.4479089473824067E-6</v>
      </c>
    </row>
    <row r="125" spans="3:6" x14ac:dyDescent="0.2">
      <c r="C125" s="89">
        <f t="shared" ca="1" si="6"/>
        <v>985825.7086650948</v>
      </c>
      <c r="D125" s="89">
        <f t="shared" ca="1" si="7"/>
        <v>-382842.79226530809</v>
      </c>
      <c r="E125" s="89">
        <f t="shared" ca="1" si="4"/>
        <v>602982.91639978671</v>
      </c>
      <c r="F125">
        <f t="shared" ca="1" si="5"/>
        <v>3.9081352680415541E-6</v>
      </c>
    </row>
    <row r="126" spans="3:6" x14ac:dyDescent="0.2">
      <c r="C126" s="89">
        <f t="shared" ca="1" si="6"/>
        <v>993120.89313646918</v>
      </c>
      <c r="D126" s="89">
        <f t="shared" ca="1" si="7"/>
        <v>-454018.64655031724</v>
      </c>
      <c r="E126" s="89">
        <f t="shared" ca="1" si="4"/>
        <v>539102.24658615189</v>
      </c>
      <c r="F126">
        <f t="shared" ca="1" si="5"/>
        <v>6.535785749746962E-6</v>
      </c>
    </row>
    <row r="127" spans="3:6" x14ac:dyDescent="0.2">
      <c r="C127" s="89">
        <f t="shared" ca="1" si="6"/>
        <v>982403.91852901282</v>
      </c>
      <c r="D127" s="89">
        <f t="shared" ca="1" si="7"/>
        <v>-534442.33841680444</v>
      </c>
      <c r="E127" s="89">
        <f t="shared" ca="1" si="4"/>
        <v>447961.58011220838</v>
      </c>
      <c r="F127">
        <f t="shared" ca="1" si="5"/>
        <v>2.0399406322229151E-6</v>
      </c>
    </row>
    <row r="128" spans="3:6" x14ac:dyDescent="0.2">
      <c r="C128" s="89">
        <f t="shared" ca="1" si="6"/>
        <v>1011962.3578665429</v>
      </c>
      <c r="D128" s="89">
        <f t="shared" ca="1" si="7"/>
        <v>-537827.46240561258</v>
      </c>
      <c r="E128" s="89">
        <f t="shared" ca="1" si="4"/>
        <v>474134.8954609303</v>
      </c>
      <c r="F128">
        <f t="shared" ca="1" si="5"/>
        <v>3.581318021806258E-6</v>
      </c>
    </row>
    <row r="129" spans="3:6" x14ac:dyDescent="0.2">
      <c r="C129" s="89">
        <f t="shared" ca="1" si="6"/>
        <v>1058444.2061025454</v>
      </c>
      <c r="D129" s="89">
        <f t="shared" ca="1" si="7"/>
        <v>-470703.14596905536</v>
      </c>
      <c r="E129" s="89">
        <f t="shared" ca="1" si="4"/>
        <v>587741.06013349001</v>
      </c>
      <c r="F129">
        <f t="shared" ca="1" si="5"/>
        <v>4.8809864848512775E-6</v>
      </c>
    </row>
    <row r="130" spans="3:6" x14ac:dyDescent="0.2">
      <c r="C130" s="89">
        <f t="shared" ca="1" si="6"/>
        <v>1046650.8172054824</v>
      </c>
      <c r="D130" s="89">
        <f t="shared" ca="1" si="7"/>
        <v>-510571.52332349797</v>
      </c>
      <c r="E130" s="89">
        <f t="shared" ca="1" si="4"/>
        <v>536079.29388198443</v>
      </c>
      <c r="F130">
        <f t="shared" ca="1" si="5"/>
        <v>6.5172817908398023E-6</v>
      </c>
    </row>
    <row r="131" spans="3:6" x14ac:dyDescent="0.2">
      <c r="C131" s="89">
        <f t="shared" ca="1" si="6"/>
        <v>1018285.0358149861</v>
      </c>
      <c r="D131" s="89">
        <f t="shared" ca="1" si="7"/>
        <v>-452479.31803512707</v>
      </c>
      <c r="E131" s="89">
        <f t="shared" ca="1" si="4"/>
        <v>565805.71777985897</v>
      </c>
      <c r="F131">
        <f t="shared" ca="1" si="5"/>
        <v>6.0236850012422935E-6</v>
      </c>
    </row>
    <row r="132" spans="3:6" x14ac:dyDescent="0.2">
      <c r="C132" s="89">
        <f t="shared" ca="1" si="6"/>
        <v>1090184.7597344543</v>
      </c>
      <c r="D132" s="89">
        <f t="shared" ca="1" si="7"/>
        <v>-436024.82559451449</v>
      </c>
      <c r="E132" s="89">
        <f t="shared" ca="1" si="4"/>
        <v>654159.93413993984</v>
      </c>
      <c r="F132">
        <f t="shared" ca="1" si="5"/>
        <v>1.173581997853299E-6</v>
      </c>
    </row>
    <row r="133" spans="3:6" x14ac:dyDescent="0.2">
      <c r="C133" s="89">
        <f t="shared" ca="1" si="6"/>
        <v>1007738.67067876</v>
      </c>
      <c r="D133" s="89">
        <f t="shared" ca="1" si="7"/>
        <v>-529083.51521553029</v>
      </c>
      <c r="E133" s="89">
        <f t="shared" ca="1" si="4"/>
        <v>478655.15546322975</v>
      </c>
      <c r="F133">
        <f t="shared" ca="1" si="5"/>
        <v>3.874018605855135E-6</v>
      </c>
    </row>
    <row r="134" spans="3:6" x14ac:dyDescent="0.2">
      <c r="C134" s="89">
        <f t="shared" ca="1" si="6"/>
        <v>980736.66724891122</v>
      </c>
      <c r="D134" s="89">
        <f t="shared" ca="1" si="7"/>
        <v>-495324.73221207579</v>
      </c>
      <c r="E134" s="89">
        <f t="shared" ca="1" si="4"/>
        <v>485411.93503683544</v>
      </c>
      <c r="F134">
        <f t="shared" ca="1" si="5"/>
        <v>4.3123718301394437E-6</v>
      </c>
    </row>
    <row r="135" spans="3:6" x14ac:dyDescent="0.2">
      <c r="C135" s="89">
        <f t="shared" ca="1" si="6"/>
        <v>1037926.7009454559</v>
      </c>
      <c r="D135" s="89">
        <f t="shared" ca="1" si="7"/>
        <v>-541528.48407583009</v>
      </c>
      <c r="E135" s="89">
        <f t="shared" ca="1" si="4"/>
        <v>496398.21686962584</v>
      </c>
      <c r="F135">
        <f t="shared" ca="1" si="5"/>
        <v>5.0007987823711771E-6</v>
      </c>
    </row>
    <row r="136" spans="3:6" x14ac:dyDescent="0.2">
      <c r="C136" s="89">
        <f t="shared" ca="1" si="6"/>
        <v>1024555.8923103295</v>
      </c>
      <c r="D136" s="89">
        <f t="shared" ca="1" si="7"/>
        <v>-409649.87053554429</v>
      </c>
      <c r="E136" s="89">
        <f t="shared" ca="1" si="4"/>
        <v>614906.02177478513</v>
      </c>
      <c r="F136">
        <f t="shared" ca="1" si="5"/>
        <v>3.1445247192745709E-6</v>
      </c>
    </row>
    <row r="137" spans="3:6" x14ac:dyDescent="0.2">
      <c r="C137" s="89">
        <f t="shared" ca="1" si="6"/>
        <v>1065752.8760267908</v>
      </c>
      <c r="D137" s="89">
        <f t="shared" ca="1" si="7"/>
        <v>-502763.60550459189</v>
      </c>
      <c r="E137" s="89">
        <f t="shared" ca="1" si="4"/>
        <v>562989.27052219887</v>
      </c>
      <c r="F137">
        <f t="shared" ca="1" si="5"/>
        <v>6.1309077620061114E-6</v>
      </c>
    </row>
    <row r="138" spans="3:6" x14ac:dyDescent="0.2">
      <c r="C138" s="89">
        <f t="shared" ca="1" si="6"/>
        <v>1018438.7929676087</v>
      </c>
      <c r="D138" s="89">
        <f t="shared" ca="1" si="7"/>
        <v>-475938.56896944396</v>
      </c>
      <c r="E138" s="89">
        <f t="shared" ref="E138:E201" ca="1" si="8">SUM(C138:D138)</f>
        <v>542500.22399816476</v>
      </c>
      <c r="F138">
        <f t="shared" ref="F138:F201" ca="1" si="9">_xlfn.NORM.DIST(E138,$I$5,$I$6,0)</f>
        <v>6.5374583877776063E-6</v>
      </c>
    </row>
    <row r="139" spans="3:6" x14ac:dyDescent="0.2">
      <c r="C139" s="89">
        <f t="shared" ref="C139:C202" ca="1" si="10">$C$5*(1+$C$6*NORMSINV(RAND()))</f>
        <v>1003021.0041549699</v>
      </c>
      <c r="D139" s="89">
        <f t="shared" ref="D139:D202" ca="1" si="11">$D$5*(1+$D$6*NORMSINV(RAND()))</f>
        <v>-545477.53344345558</v>
      </c>
      <c r="E139" s="89">
        <f t="shared" ca="1" si="8"/>
        <v>457543.47071151435</v>
      </c>
      <c r="F139">
        <f t="shared" ca="1" si="9"/>
        <v>2.5607980208786918E-6</v>
      </c>
    </row>
    <row r="140" spans="3:6" x14ac:dyDescent="0.2">
      <c r="C140" s="89">
        <f t="shared" ca="1" si="10"/>
        <v>1054444.4490979721</v>
      </c>
      <c r="D140" s="89">
        <f t="shared" ca="1" si="11"/>
        <v>-438719.26899136289</v>
      </c>
      <c r="E140" s="89">
        <f t="shared" ca="1" si="8"/>
        <v>615725.18010660924</v>
      </c>
      <c r="F140">
        <f t="shared" ca="1" si="9"/>
        <v>3.0935663108829153E-6</v>
      </c>
    </row>
    <row r="141" spans="3:6" x14ac:dyDescent="0.2">
      <c r="C141" s="89">
        <f t="shared" ca="1" si="10"/>
        <v>1004728.787823752</v>
      </c>
      <c r="D141" s="89">
        <f t="shared" ca="1" si="11"/>
        <v>-504799.54354694654</v>
      </c>
      <c r="E141" s="89">
        <f t="shared" ca="1" si="8"/>
        <v>499929.24427680549</v>
      </c>
      <c r="F141">
        <f t="shared" ca="1" si="9"/>
        <v>5.2086161664222891E-6</v>
      </c>
    </row>
    <row r="142" spans="3:6" x14ac:dyDescent="0.2">
      <c r="C142" s="89">
        <f t="shared" ca="1" si="10"/>
        <v>1007934.1009049381</v>
      </c>
      <c r="D142" s="89">
        <f t="shared" ca="1" si="11"/>
        <v>-547970.33691914345</v>
      </c>
      <c r="E142" s="89">
        <f t="shared" ca="1" si="8"/>
        <v>459963.76398579462</v>
      </c>
      <c r="F142">
        <f t="shared" ca="1" si="9"/>
        <v>2.7016296038950309E-6</v>
      </c>
    </row>
    <row r="143" spans="3:6" x14ac:dyDescent="0.2">
      <c r="C143" s="89">
        <f t="shared" ca="1" si="10"/>
        <v>1041690.6535490531</v>
      </c>
      <c r="D143" s="89">
        <f t="shared" ca="1" si="11"/>
        <v>-481825.77962000278</v>
      </c>
      <c r="E143" s="89">
        <f t="shared" ca="1" si="8"/>
        <v>559864.87392905029</v>
      </c>
      <c r="F143">
        <f t="shared" ca="1" si="9"/>
        <v>6.2365182524565542E-6</v>
      </c>
    </row>
    <row r="144" spans="3:6" x14ac:dyDescent="0.2">
      <c r="C144" s="89">
        <f t="shared" ca="1" si="10"/>
        <v>1051539.5260350637</v>
      </c>
      <c r="D144" s="89">
        <f t="shared" ca="1" si="11"/>
        <v>-530131.49770398077</v>
      </c>
      <c r="E144" s="89">
        <f t="shared" ca="1" si="8"/>
        <v>521408.0283310829</v>
      </c>
      <c r="F144">
        <f t="shared" ca="1" si="9"/>
        <v>6.2079044866992239E-6</v>
      </c>
    </row>
    <row r="145" spans="3:6" x14ac:dyDescent="0.2">
      <c r="C145" s="89">
        <f t="shared" ca="1" si="10"/>
        <v>1022427.4514357724</v>
      </c>
      <c r="D145" s="89">
        <f t="shared" ca="1" si="11"/>
        <v>-467606.97532607487</v>
      </c>
      <c r="E145" s="89">
        <f t="shared" ca="1" si="8"/>
        <v>554820.47610969748</v>
      </c>
      <c r="F145">
        <f t="shared" ca="1" si="9"/>
        <v>6.3754911452718118E-6</v>
      </c>
    </row>
    <row r="146" spans="3:6" x14ac:dyDescent="0.2">
      <c r="C146" s="89">
        <f t="shared" ca="1" si="10"/>
        <v>950415.49920620199</v>
      </c>
      <c r="D146" s="89">
        <f t="shared" ca="1" si="11"/>
        <v>-479172.9070229482</v>
      </c>
      <c r="E146" s="89">
        <f t="shared" ca="1" si="8"/>
        <v>471242.59218325379</v>
      </c>
      <c r="F146">
        <f t="shared" ca="1" si="9"/>
        <v>3.3959479091785944E-6</v>
      </c>
    </row>
    <row r="147" spans="3:6" x14ac:dyDescent="0.2">
      <c r="C147" s="89">
        <f t="shared" ca="1" si="10"/>
        <v>1088703.8580009609</v>
      </c>
      <c r="D147" s="89">
        <f t="shared" ca="1" si="11"/>
        <v>-440068.22801104991</v>
      </c>
      <c r="E147" s="89">
        <f t="shared" ca="1" si="8"/>
        <v>648635.62998991099</v>
      </c>
      <c r="F147">
        <f t="shared" ca="1" si="9"/>
        <v>1.3823690106549436E-6</v>
      </c>
    </row>
    <row r="148" spans="3:6" x14ac:dyDescent="0.2">
      <c r="C148" s="89">
        <f t="shared" ca="1" si="10"/>
        <v>1042698.1536665406</v>
      </c>
      <c r="D148" s="89">
        <f t="shared" ca="1" si="11"/>
        <v>-503902.47069151566</v>
      </c>
      <c r="E148" s="89">
        <f t="shared" ca="1" si="8"/>
        <v>538795.68297502492</v>
      </c>
      <c r="F148">
        <f t="shared" ca="1" si="9"/>
        <v>6.5346378270544E-6</v>
      </c>
    </row>
    <row r="149" spans="3:6" x14ac:dyDescent="0.2">
      <c r="C149" s="89">
        <f t="shared" ca="1" si="10"/>
        <v>995307.79776907852</v>
      </c>
      <c r="D149" s="89">
        <f t="shared" ca="1" si="11"/>
        <v>-467400.8917643312</v>
      </c>
      <c r="E149" s="89">
        <f t="shared" ca="1" si="8"/>
        <v>527906.90600474738</v>
      </c>
      <c r="F149">
        <f t="shared" ca="1" si="9"/>
        <v>6.3885131257993102E-6</v>
      </c>
    </row>
    <row r="150" spans="3:6" x14ac:dyDescent="0.2">
      <c r="C150" s="89">
        <f t="shared" ca="1" si="10"/>
        <v>984017.6202671373</v>
      </c>
      <c r="D150" s="89">
        <f t="shared" ca="1" si="11"/>
        <v>-525854.78974569577</v>
      </c>
      <c r="E150" s="89">
        <f t="shared" ca="1" si="8"/>
        <v>458162.83052144153</v>
      </c>
      <c r="F150">
        <f t="shared" ca="1" si="9"/>
        <v>2.5965115904227312E-6</v>
      </c>
    </row>
    <row r="151" spans="3:6" x14ac:dyDescent="0.2">
      <c r="C151" s="89">
        <f t="shared" ca="1" si="10"/>
        <v>975932.47740402236</v>
      </c>
      <c r="D151" s="89">
        <f t="shared" ca="1" si="11"/>
        <v>-487788.15079741023</v>
      </c>
      <c r="E151" s="89">
        <f t="shared" ca="1" si="8"/>
        <v>488144.32660661213</v>
      </c>
      <c r="F151">
        <f t="shared" ca="1" si="9"/>
        <v>4.4877615760091056E-6</v>
      </c>
    </row>
    <row r="152" spans="3:6" x14ac:dyDescent="0.2">
      <c r="C152" s="89">
        <f t="shared" ca="1" si="10"/>
        <v>1011195.7428489458</v>
      </c>
      <c r="D152" s="89">
        <f t="shared" ca="1" si="11"/>
        <v>-432460.29908557399</v>
      </c>
      <c r="E152" s="89">
        <f t="shared" ca="1" si="8"/>
        <v>578735.44376337179</v>
      </c>
      <c r="F152">
        <f t="shared" ca="1" si="9"/>
        <v>5.4051400499214033E-6</v>
      </c>
    </row>
    <row r="153" spans="3:6" x14ac:dyDescent="0.2">
      <c r="C153" s="89">
        <f t="shared" ca="1" si="10"/>
        <v>1041776.0889562442</v>
      </c>
      <c r="D153" s="89">
        <f t="shared" ca="1" si="11"/>
        <v>-463727.73991600145</v>
      </c>
      <c r="E153" s="89">
        <f t="shared" ca="1" si="8"/>
        <v>578048.34904024273</v>
      </c>
      <c r="F153">
        <f t="shared" ca="1" si="9"/>
        <v>5.4424979402846883E-6</v>
      </c>
    </row>
    <row r="154" spans="3:6" x14ac:dyDescent="0.2">
      <c r="C154" s="89">
        <f t="shared" ca="1" si="10"/>
        <v>993322.34656512248</v>
      </c>
      <c r="D154" s="89">
        <f t="shared" ca="1" si="11"/>
        <v>-534658.16684743331</v>
      </c>
      <c r="E154" s="89">
        <f t="shared" ca="1" si="8"/>
        <v>458664.17971768917</v>
      </c>
      <c r="F154">
        <f t="shared" ca="1" si="9"/>
        <v>2.6255866741983858E-6</v>
      </c>
    </row>
    <row r="155" spans="3:6" x14ac:dyDescent="0.2">
      <c r="C155" s="89">
        <f t="shared" ca="1" si="10"/>
        <v>993000.20653716044</v>
      </c>
      <c r="D155" s="89">
        <f t="shared" ca="1" si="11"/>
        <v>-530189.84893584216</v>
      </c>
      <c r="E155" s="89">
        <f t="shared" ca="1" si="8"/>
        <v>462810.35760131828</v>
      </c>
      <c r="F155">
        <f t="shared" ca="1" si="9"/>
        <v>2.8714206253473838E-6</v>
      </c>
    </row>
    <row r="156" spans="3:6" x14ac:dyDescent="0.2">
      <c r="C156" s="89">
        <f t="shared" ca="1" si="10"/>
        <v>985161.90316574753</v>
      </c>
      <c r="D156" s="89">
        <f t="shared" ca="1" si="11"/>
        <v>-487245.94268134888</v>
      </c>
      <c r="E156" s="89">
        <f t="shared" ca="1" si="8"/>
        <v>497915.96048439865</v>
      </c>
      <c r="F156">
        <f t="shared" ca="1" si="9"/>
        <v>5.0911786709546684E-6</v>
      </c>
    </row>
    <row r="157" spans="3:6" x14ac:dyDescent="0.2">
      <c r="C157" s="89">
        <f t="shared" ca="1" si="10"/>
        <v>969519.57287595724</v>
      </c>
      <c r="D157" s="89">
        <f t="shared" ca="1" si="11"/>
        <v>-506515.0767098394</v>
      </c>
      <c r="E157" s="89">
        <f t="shared" ca="1" si="8"/>
        <v>463004.49616611784</v>
      </c>
      <c r="F157">
        <f t="shared" ca="1" si="9"/>
        <v>2.8831531051030202E-6</v>
      </c>
    </row>
    <row r="158" spans="3:6" x14ac:dyDescent="0.2">
      <c r="C158" s="89">
        <f t="shared" ca="1" si="10"/>
        <v>997920.85177450534</v>
      </c>
      <c r="D158" s="89">
        <f t="shared" ca="1" si="11"/>
        <v>-496273.84908047528</v>
      </c>
      <c r="E158" s="89">
        <f t="shared" ca="1" si="8"/>
        <v>501647.00269403006</v>
      </c>
      <c r="F158">
        <f t="shared" ca="1" si="9"/>
        <v>5.3063838446203982E-6</v>
      </c>
    </row>
    <row r="159" spans="3:6" x14ac:dyDescent="0.2">
      <c r="C159" s="89">
        <f t="shared" ca="1" si="10"/>
        <v>1070292.7961968472</v>
      </c>
      <c r="D159" s="89">
        <f t="shared" ca="1" si="11"/>
        <v>-386333.7968787023</v>
      </c>
      <c r="E159" s="89">
        <f t="shared" ca="1" si="8"/>
        <v>683958.99931814498</v>
      </c>
      <c r="F159">
        <f t="shared" ca="1" si="9"/>
        <v>4.2122960162111428E-7</v>
      </c>
    </row>
    <row r="160" spans="3:6" x14ac:dyDescent="0.2">
      <c r="C160" s="89">
        <f t="shared" ca="1" si="10"/>
        <v>975810.99820286152</v>
      </c>
      <c r="D160" s="89">
        <f t="shared" ca="1" si="11"/>
        <v>-464755.23971559113</v>
      </c>
      <c r="E160" s="89">
        <f t="shared" ca="1" si="8"/>
        <v>511055.75848727039</v>
      </c>
      <c r="F160">
        <f t="shared" ca="1" si="9"/>
        <v>5.7933221429549985E-6</v>
      </c>
    </row>
    <row r="161" spans="3:6" x14ac:dyDescent="0.2">
      <c r="C161" s="89">
        <f t="shared" ca="1" si="10"/>
        <v>1137278.3808397027</v>
      </c>
      <c r="D161" s="89">
        <f t="shared" ca="1" si="11"/>
        <v>-461323.8973994953</v>
      </c>
      <c r="E161" s="89">
        <f t="shared" ca="1" si="8"/>
        <v>675954.48344020732</v>
      </c>
      <c r="F161">
        <f t="shared" ca="1" si="9"/>
        <v>5.6784507989312259E-7</v>
      </c>
    </row>
    <row r="162" spans="3:6" x14ac:dyDescent="0.2">
      <c r="C162" s="89">
        <f t="shared" ca="1" si="10"/>
        <v>1041983.0066368401</v>
      </c>
      <c r="D162" s="89">
        <f t="shared" ca="1" si="11"/>
        <v>-472815.61929972266</v>
      </c>
      <c r="E162" s="89">
        <f t="shared" ca="1" si="8"/>
        <v>569167.38733711746</v>
      </c>
      <c r="F162">
        <f t="shared" ca="1" si="9"/>
        <v>5.881724305052906E-6</v>
      </c>
    </row>
    <row r="163" spans="3:6" x14ac:dyDescent="0.2">
      <c r="C163" s="89">
        <f t="shared" ca="1" si="10"/>
        <v>1076020.1859011063</v>
      </c>
      <c r="D163" s="89">
        <f t="shared" ca="1" si="11"/>
        <v>-445858.03189237585</v>
      </c>
      <c r="E163" s="89">
        <f t="shared" ca="1" si="8"/>
        <v>630162.15400873055</v>
      </c>
      <c r="F163">
        <f t="shared" ca="1" si="9"/>
        <v>2.2519338640411972E-6</v>
      </c>
    </row>
    <row r="164" spans="3:6" x14ac:dyDescent="0.2">
      <c r="C164" s="89">
        <f t="shared" ca="1" si="10"/>
        <v>986808.84058803017</v>
      </c>
      <c r="D164" s="89">
        <f t="shared" ca="1" si="11"/>
        <v>-419484.88263150508</v>
      </c>
      <c r="E164" s="89">
        <f t="shared" ca="1" si="8"/>
        <v>567323.95795652503</v>
      </c>
      <c r="F164">
        <f t="shared" ca="1" si="9"/>
        <v>5.9613924622508278E-6</v>
      </c>
    </row>
    <row r="165" spans="3:6" x14ac:dyDescent="0.2">
      <c r="C165" s="89">
        <f t="shared" ca="1" si="10"/>
        <v>988117.12996692711</v>
      </c>
      <c r="D165" s="89">
        <f t="shared" ca="1" si="11"/>
        <v>-505355.47786703665</v>
      </c>
      <c r="E165" s="89">
        <f t="shared" ca="1" si="8"/>
        <v>482761.65209989046</v>
      </c>
      <c r="F165">
        <f t="shared" ca="1" si="9"/>
        <v>4.1408605447799637E-6</v>
      </c>
    </row>
    <row r="166" spans="3:6" x14ac:dyDescent="0.2">
      <c r="C166" s="89">
        <f t="shared" ca="1" si="10"/>
        <v>1087627.6571586041</v>
      </c>
      <c r="D166" s="89">
        <f t="shared" ca="1" si="11"/>
        <v>-468288.90369106323</v>
      </c>
      <c r="E166" s="89">
        <f t="shared" ca="1" si="8"/>
        <v>619338.75346754096</v>
      </c>
      <c r="F166">
        <f t="shared" ca="1" si="9"/>
        <v>2.8722614724987635E-6</v>
      </c>
    </row>
    <row r="167" spans="3:6" x14ac:dyDescent="0.2">
      <c r="C167" s="89">
        <f t="shared" ca="1" si="10"/>
        <v>993163.66795045405</v>
      </c>
      <c r="D167" s="89">
        <f t="shared" ca="1" si="11"/>
        <v>-461681.52499720565</v>
      </c>
      <c r="E167" s="89">
        <f t="shared" ca="1" si="8"/>
        <v>531482.14295324846</v>
      </c>
      <c r="F167">
        <f t="shared" ca="1" si="9"/>
        <v>6.4587756330684215E-6</v>
      </c>
    </row>
    <row r="168" spans="3:6" x14ac:dyDescent="0.2">
      <c r="C168" s="89">
        <f t="shared" ca="1" si="10"/>
        <v>996378.51643088215</v>
      </c>
      <c r="D168" s="89">
        <f t="shared" ca="1" si="11"/>
        <v>-462429.64426841727</v>
      </c>
      <c r="E168" s="89">
        <f t="shared" ca="1" si="8"/>
        <v>533948.87216246489</v>
      </c>
      <c r="F168">
        <f t="shared" ca="1" si="9"/>
        <v>6.4946866089167933E-6</v>
      </c>
    </row>
    <row r="169" spans="3:6" x14ac:dyDescent="0.2">
      <c r="C169" s="89">
        <f t="shared" ca="1" si="10"/>
        <v>1060227.6040377389</v>
      </c>
      <c r="D169" s="89">
        <f t="shared" ca="1" si="11"/>
        <v>-535024.13893076638</v>
      </c>
      <c r="E169" s="89">
        <f t="shared" ca="1" si="8"/>
        <v>525203.46510697249</v>
      </c>
      <c r="F169">
        <f t="shared" ca="1" si="9"/>
        <v>6.3214604573475295E-6</v>
      </c>
    </row>
    <row r="170" spans="3:6" x14ac:dyDescent="0.2">
      <c r="C170" s="89">
        <f t="shared" ca="1" si="10"/>
        <v>975947.12572318362</v>
      </c>
      <c r="D170" s="89">
        <f t="shared" ca="1" si="11"/>
        <v>-438902.05193299544</v>
      </c>
      <c r="E170" s="89">
        <f t="shared" ca="1" si="8"/>
        <v>537045.07379018818</v>
      </c>
      <c r="F170">
        <f t="shared" ca="1" si="9"/>
        <v>6.5249290594071116E-6</v>
      </c>
    </row>
    <row r="171" spans="3:6" x14ac:dyDescent="0.2">
      <c r="C171" s="89">
        <f t="shared" ca="1" si="10"/>
        <v>1011578.5874816028</v>
      </c>
      <c r="D171" s="89">
        <f t="shared" ca="1" si="11"/>
        <v>-502155.76584876433</v>
      </c>
      <c r="E171" s="89">
        <f t="shared" ca="1" si="8"/>
        <v>509422.82163283846</v>
      </c>
      <c r="F171">
        <f t="shared" ca="1" si="9"/>
        <v>5.715457485448778E-6</v>
      </c>
    </row>
    <row r="172" spans="3:6" x14ac:dyDescent="0.2">
      <c r="C172" s="89">
        <f t="shared" ca="1" si="10"/>
        <v>975799.87911833532</v>
      </c>
      <c r="D172" s="89">
        <f t="shared" ca="1" si="11"/>
        <v>-558835.31324919662</v>
      </c>
      <c r="E172" s="89">
        <f t="shared" ca="1" si="8"/>
        <v>416964.56586913869</v>
      </c>
      <c r="F172">
        <f t="shared" ca="1" si="9"/>
        <v>8.2557252333535394E-7</v>
      </c>
    </row>
    <row r="173" spans="3:6" x14ac:dyDescent="0.2">
      <c r="C173" s="89">
        <f t="shared" ca="1" si="10"/>
        <v>984079.1205117692</v>
      </c>
      <c r="D173" s="89">
        <f t="shared" ca="1" si="11"/>
        <v>-526128.27575359202</v>
      </c>
      <c r="E173" s="89">
        <f t="shared" ca="1" si="8"/>
        <v>457950.84475817718</v>
      </c>
      <c r="F173">
        <f t="shared" ca="1" si="9"/>
        <v>2.5842623167103647E-6</v>
      </c>
    </row>
    <row r="174" spans="3:6" x14ac:dyDescent="0.2">
      <c r="C174" s="89">
        <f t="shared" ca="1" si="10"/>
        <v>1060079.4022934355</v>
      </c>
      <c r="D174" s="89">
        <f t="shared" ca="1" si="11"/>
        <v>-496991.59570039995</v>
      </c>
      <c r="E174" s="89">
        <f t="shared" ca="1" si="8"/>
        <v>563087.80659303558</v>
      </c>
      <c r="F174">
        <f t="shared" ca="1" si="9"/>
        <v>6.1273448932939059E-6</v>
      </c>
    </row>
    <row r="175" spans="3:6" x14ac:dyDescent="0.2">
      <c r="C175" s="89">
        <f t="shared" ca="1" si="10"/>
        <v>1010962.7162333354</v>
      </c>
      <c r="D175" s="89">
        <f t="shared" ca="1" si="11"/>
        <v>-488183.18095541082</v>
      </c>
      <c r="E175" s="89">
        <f t="shared" ca="1" si="8"/>
        <v>522779.53527792462</v>
      </c>
      <c r="F175">
        <f t="shared" ca="1" si="9"/>
        <v>6.2514926984436832E-6</v>
      </c>
    </row>
    <row r="176" spans="3:6" x14ac:dyDescent="0.2">
      <c r="C176" s="89">
        <f t="shared" ca="1" si="10"/>
        <v>945058.98367585347</v>
      </c>
      <c r="D176" s="89">
        <f t="shared" ca="1" si="11"/>
        <v>-527288.22528340062</v>
      </c>
      <c r="E176" s="89">
        <f t="shared" ca="1" si="8"/>
        <v>417770.75839245284</v>
      </c>
      <c r="F176">
        <f t="shared" ca="1" si="9"/>
        <v>8.4799465371016423E-7</v>
      </c>
    </row>
    <row r="177" spans="3:6" x14ac:dyDescent="0.2">
      <c r="C177" s="89">
        <f t="shared" ca="1" si="10"/>
        <v>943722.95611027384</v>
      </c>
      <c r="D177" s="89">
        <f t="shared" ca="1" si="11"/>
        <v>-521730.62545931898</v>
      </c>
      <c r="E177" s="89">
        <f t="shared" ca="1" si="8"/>
        <v>421992.33065095486</v>
      </c>
      <c r="F177">
        <f t="shared" ca="1" si="9"/>
        <v>9.7296175949296844E-7</v>
      </c>
    </row>
    <row r="178" spans="3:6" x14ac:dyDescent="0.2">
      <c r="C178" s="89">
        <f t="shared" ca="1" si="10"/>
        <v>1051469.4760716448</v>
      </c>
      <c r="D178" s="89">
        <f t="shared" ca="1" si="11"/>
        <v>-434756.94284348236</v>
      </c>
      <c r="E178" s="89">
        <f t="shared" ca="1" si="8"/>
        <v>616712.53322816244</v>
      </c>
      <c r="F178">
        <f t="shared" ca="1" si="9"/>
        <v>3.032514400961957E-6</v>
      </c>
    </row>
    <row r="179" spans="3:6" x14ac:dyDescent="0.2">
      <c r="C179" s="89">
        <f t="shared" ca="1" si="10"/>
        <v>980570.92089139763</v>
      </c>
      <c r="D179" s="89">
        <f t="shared" ca="1" si="11"/>
        <v>-473377.87512116734</v>
      </c>
      <c r="E179" s="89">
        <f t="shared" ca="1" si="8"/>
        <v>507193.0457702303</v>
      </c>
      <c r="F179">
        <f t="shared" ca="1" si="9"/>
        <v>5.6043323863676642E-6</v>
      </c>
    </row>
    <row r="180" spans="3:6" x14ac:dyDescent="0.2">
      <c r="C180" s="89">
        <f t="shared" ca="1" si="10"/>
        <v>935442.93688358658</v>
      </c>
      <c r="D180" s="89">
        <f t="shared" ca="1" si="11"/>
        <v>-509947.99617243413</v>
      </c>
      <c r="E180" s="89">
        <f t="shared" ca="1" si="8"/>
        <v>425494.94071115245</v>
      </c>
      <c r="F180">
        <f t="shared" ca="1" si="9"/>
        <v>1.0865562455647703E-6</v>
      </c>
    </row>
    <row r="181" spans="3:6" x14ac:dyDescent="0.2">
      <c r="C181" s="89">
        <f t="shared" ca="1" si="10"/>
        <v>1032182.9617541251</v>
      </c>
      <c r="D181" s="89">
        <f t="shared" ca="1" si="11"/>
        <v>-518685.48378475517</v>
      </c>
      <c r="E181" s="89">
        <f t="shared" ca="1" si="8"/>
        <v>513497.47796936991</v>
      </c>
      <c r="F181">
        <f t="shared" ca="1" si="9"/>
        <v>5.9038399650805403E-6</v>
      </c>
    </row>
    <row r="182" spans="3:6" x14ac:dyDescent="0.2">
      <c r="C182" s="89">
        <f t="shared" ca="1" si="10"/>
        <v>950334.93707046472</v>
      </c>
      <c r="D182" s="89">
        <f t="shared" ca="1" si="11"/>
        <v>-454499.85379097238</v>
      </c>
      <c r="E182" s="89">
        <f t="shared" ca="1" si="8"/>
        <v>495835.08327949233</v>
      </c>
      <c r="F182">
        <f t="shared" ca="1" si="9"/>
        <v>4.9668924935204514E-6</v>
      </c>
    </row>
    <row r="183" spans="3:6" x14ac:dyDescent="0.2">
      <c r="C183" s="89">
        <f t="shared" ca="1" si="10"/>
        <v>944927.13204216631</v>
      </c>
      <c r="D183" s="89">
        <f t="shared" ca="1" si="11"/>
        <v>-441181.0819799832</v>
      </c>
      <c r="E183" s="89">
        <f t="shared" ca="1" si="8"/>
        <v>503746.05006218312</v>
      </c>
      <c r="F183">
        <f t="shared" ca="1" si="9"/>
        <v>5.4225084396946322E-6</v>
      </c>
    </row>
    <row r="184" spans="3:6" x14ac:dyDescent="0.2">
      <c r="C184" s="89">
        <f t="shared" ca="1" si="10"/>
        <v>952305.96907274064</v>
      </c>
      <c r="D184" s="89">
        <f t="shared" ca="1" si="11"/>
        <v>-417040.84293573257</v>
      </c>
      <c r="E184" s="89">
        <f t="shared" ca="1" si="8"/>
        <v>535265.12613700808</v>
      </c>
      <c r="F184">
        <f t="shared" ca="1" si="9"/>
        <v>6.5095745711424545E-6</v>
      </c>
    </row>
    <row r="185" spans="3:6" x14ac:dyDescent="0.2">
      <c r="C185" s="89">
        <f t="shared" ca="1" si="10"/>
        <v>1035545.6214768937</v>
      </c>
      <c r="D185" s="89">
        <f t="shared" ca="1" si="11"/>
        <v>-534539.15175024897</v>
      </c>
      <c r="E185" s="89">
        <f t="shared" ca="1" si="8"/>
        <v>501006.46972664469</v>
      </c>
      <c r="F185">
        <f t="shared" ca="1" si="9"/>
        <v>5.2702031158855513E-6</v>
      </c>
    </row>
    <row r="186" spans="3:6" x14ac:dyDescent="0.2">
      <c r="C186" s="89">
        <f t="shared" ca="1" si="10"/>
        <v>1037139.2980103251</v>
      </c>
      <c r="D186" s="89">
        <f t="shared" ca="1" si="11"/>
        <v>-418901.5652196302</v>
      </c>
      <c r="E186" s="89">
        <f t="shared" ca="1" si="8"/>
        <v>618237.7327906948</v>
      </c>
      <c r="F186">
        <f t="shared" ca="1" si="9"/>
        <v>2.9390515323506775E-6</v>
      </c>
    </row>
    <row r="187" spans="3:6" x14ac:dyDescent="0.2">
      <c r="C187" s="89">
        <f t="shared" ca="1" si="10"/>
        <v>944678.2611295142</v>
      </c>
      <c r="D187" s="89">
        <f t="shared" ca="1" si="11"/>
        <v>-560193.41485994251</v>
      </c>
      <c r="E187" s="89">
        <f t="shared" ca="1" si="8"/>
        <v>384484.84626957169</v>
      </c>
      <c r="F187">
        <f t="shared" ca="1" si="9"/>
        <v>2.4255777360240029E-7</v>
      </c>
    </row>
    <row r="188" spans="3:6" x14ac:dyDescent="0.2">
      <c r="C188" s="89">
        <f t="shared" ca="1" si="10"/>
        <v>1041016.1223089584</v>
      </c>
      <c r="D188" s="89">
        <f t="shared" ca="1" si="11"/>
        <v>-499084.88212674251</v>
      </c>
      <c r="E188" s="89">
        <f t="shared" ca="1" si="8"/>
        <v>541931.24018221593</v>
      </c>
      <c r="F188">
        <f t="shared" ca="1" si="9"/>
        <v>6.5385920256286168E-6</v>
      </c>
    </row>
    <row r="189" spans="3:6" x14ac:dyDescent="0.2">
      <c r="C189" s="89">
        <f t="shared" ca="1" si="10"/>
        <v>961891.1176143646</v>
      </c>
      <c r="D189" s="89">
        <f t="shared" ca="1" si="11"/>
        <v>-486179.85386227944</v>
      </c>
      <c r="E189" s="89">
        <f t="shared" ca="1" si="8"/>
        <v>475711.26375208516</v>
      </c>
      <c r="F189">
        <f t="shared" ca="1" si="9"/>
        <v>3.6830874178852662E-6</v>
      </c>
    </row>
    <row r="190" spans="3:6" x14ac:dyDescent="0.2">
      <c r="C190" s="89">
        <f t="shared" ca="1" si="10"/>
        <v>991777.23562559753</v>
      </c>
      <c r="D190" s="89">
        <f t="shared" ca="1" si="11"/>
        <v>-515356.80966893007</v>
      </c>
      <c r="E190" s="89">
        <f t="shared" ca="1" si="8"/>
        <v>476420.42595666746</v>
      </c>
      <c r="F190">
        <f t="shared" ca="1" si="9"/>
        <v>3.728996756285901E-6</v>
      </c>
    </row>
    <row r="191" spans="3:6" x14ac:dyDescent="0.2">
      <c r="C191" s="89">
        <f t="shared" ca="1" si="10"/>
        <v>999182.48858556536</v>
      </c>
      <c r="D191" s="89">
        <f t="shared" ca="1" si="11"/>
        <v>-497271.45383237075</v>
      </c>
      <c r="E191" s="89">
        <f t="shared" ca="1" si="8"/>
        <v>501911.0347531946</v>
      </c>
      <c r="F191">
        <f t="shared" ca="1" si="9"/>
        <v>5.3211992540368273E-6</v>
      </c>
    </row>
    <row r="192" spans="3:6" x14ac:dyDescent="0.2">
      <c r="C192" s="89">
        <f t="shared" ca="1" si="10"/>
        <v>1046913.9561144145</v>
      </c>
      <c r="D192" s="89">
        <f t="shared" ca="1" si="11"/>
        <v>-494351.45996790234</v>
      </c>
      <c r="E192" s="89">
        <f t="shared" ca="1" si="8"/>
        <v>552562.49614651222</v>
      </c>
      <c r="F192">
        <f t="shared" ca="1" si="9"/>
        <v>6.4244512786681071E-6</v>
      </c>
    </row>
    <row r="193" spans="3:6" x14ac:dyDescent="0.2">
      <c r="C193" s="89">
        <f t="shared" ca="1" si="10"/>
        <v>1071761.9342766888</v>
      </c>
      <c r="D193" s="89">
        <f t="shared" ca="1" si="11"/>
        <v>-489389.93925960071</v>
      </c>
      <c r="E193" s="89">
        <f t="shared" ca="1" si="8"/>
        <v>582371.99501708813</v>
      </c>
      <c r="F193">
        <f t="shared" ca="1" si="9"/>
        <v>5.2006496816720613E-6</v>
      </c>
    </row>
    <row r="194" spans="3:6" x14ac:dyDescent="0.2">
      <c r="C194" s="89">
        <f t="shared" ca="1" si="10"/>
        <v>1021142.9845167644</v>
      </c>
      <c r="D194" s="89">
        <f t="shared" ca="1" si="11"/>
        <v>-450894.09546011128</v>
      </c>
      <c r="E194" s="89">
        <f t="shared" ca="1" si="8"/>
        <v>570248.88905665313</v>
      </c>
      <c r="F194">
        <f t="shared" ca="1" si="9"/>
        <v>5.8330018080803009E-6</v>
      </c>
    </row>
    <row r="195" spans="3:6" x14ac:dyDescent="0.2">
      <c r="C195" s="89">
        <f t="shared" ca="1" si="10"/>
        <v>1022067.3497584441</v>
      </c>
      <c r="D195" s="89">
        <f t="shared" ca="1" si="11"/>
        <v>-490589.7541720334</v>
      </c>
      <c r="E195" s="89">
        <f t="shared" ca="1" si="8"/>
        <v>531477.59558641072</v>
      </c>
      <c r="F195">
        <f t="shared" ca="1" si="9"/>
        <v>6.4586998650322511E-6</v>
      </c>
    </row>
    <row r="196" spans="3:6" x14ac:dyDescent="0.2">
      <c r="C196" s="89">
        <f t="shared" ca="1" si="10"/>
        <v>1048922.9889168893</v>
      </c>
      <c r="D196" s="89">
        <f t="shared" ca="1" si="11"/>
        <v>-504787.01134347008</v>
      </c>
      <c r="E196" s="89">
        <f t="shared" ca="1" si="8"/>
        <v>544135.97757341922</v>
      </c>
      <c r="F196">
        <f t="shared" ca="1" si="9"/>
        <v>6.5310354892053717E-6</v>
      </c>
    </row>
    <row r="197" spans="3:6" x14ac:dyDescent="0.2">
      <c r="C197" s="89">
        <f t="shared" ca="1" si="10"/>
        <v>1054738.8437194012</v>
      </c>
      <c r="D197" s="89">
        <f t="shared" ca="1" si="11"/>
        <v>-461867.90967106418</v>
      </c>
      <c r="E197" s="89">
        <f t="shared" ca="1" si="8"/>
        <v>592870.93404833693</v>
      </c>
      <c r="F197">
        <f t="shared" ca="1" si="9"/>
        <v>4.5608177808836749E-6</v>
      </c>
    </row>
    <row r="198" spans="3:6" x14ac:dyDescent="0.2">
      <c r="C198" s="89">
        <f t="shared" ca="1" si="10"/>
        <v>1039789.040213485</v>
      </c>
      <c r="D198" s="89">
        <f t="shared" ca="1" si="11"/>
        <v>-569000.32522140862</v>
      </c>
      <c r="E198" s="89">
        <f t="shared" ca="1" si="8"/>
        <v>470788.71499207639</v>
      </c>
      <c r="F198">
        <f t="shared" ca="1" si="9"/>
        <v>3.3670554568711883E-6</v>
      </c>
    </row>
    <row r="199" spans="3:6" x14ac:dyDescent="0.2">
      <c r="C199" s="89">
        <f t="shared" ca="1" si="10"/>
        <v>963419.20014960226</v>
      </c>
      <c r="D199" s="89">
        <f t="shared" ca="1" si="11"/>
        <v>-500557.95725740137</v>
      </c>
      <c r="E199" s="89">
        <f t="shared" ca="1" si="8"/>
        <v>462861.24289220088</v>
      </c>
      <c r="F199">
        <f t="shared" ca="1" si="9"/>
        <v>2.8744939933692203E-6</v>
      </c>
    </row>
    <row r="200" spans="3:6" x14ac:dyDescent="0.2">
      <c r="C200" s="89">
        <f t="shared" ca="1" si="10"/>
        <v>1043406.0975480251</v>
      </c>
      <c r="D200" s="89">
        <f t="shared" ca="1" si="11"/>
        <v>-549039.52883825277</v>
      </c>
      <c r="E200" s="89">
        <f t="shared" ca="1" si="8"/>
        <v>494366.56870977231</v>
      </c>
      <c r="F200">
        <f t="shared" ca="1" si="9"/>
        <v>4.8775953478341503E-6</v>
      </c>
    </row>
    <row r="201" spans="3:6" x14ac:dyDescent="0.2">
      <c r="C201" s="89">
        <f t="shared" ca="1" si="10"/>
        <v>1078929.6894454882</v>
      </c>
      <c r="D201" s="89">
        <f t="shared" ca="1" si="11"/>
        <v>-465425.87721137539</v>
      </c>
      <c r="E201" s="89">
        <f t="shared" ca="1" si="8"/>
        <v>613503.81223411276</v>
      </c>
      <c r="F201">
        <f t="shared" ca="1" si="9"/>
        <v>3.2323567193143309E-6</v>
      </c>
    </row>
    <row r="202" spans="3:6" x14ac:dyDescent="0.2">
      <c r="C202" s="89">
        <f t="shared" ca="1" si="10"/>
        <v>1107015.1624288126</v>
      </c>
      <c r="D202" s="89">
        <f t="shared" ca="1" si="11"/>
        <v>-456699.8880224101</v>
      </c>
      <c r="E202" s="89">
        <f t="shared" ref="E202:E265" ca="1" si="12">SUM(C202:D202)</f>
        <v>650315.27440640249</v>
      </c>
      <c r="F202">
        <f t="shared" ref="F202:F265" ca="1" si="13">_xlfn.NORM.DIST(E202,$I$5,$I$6,0)</f>
        <v>1.3163756647993577E-6</v>
      </c>
    </row>
    <row r="203" spans="3:6" x14ac:dyDescent="0.2">
      <c r="C203" s="89">
        <f t="shared" ref="C203:C266" ca="1" si="14">$C$5*(1+$C$6*NORMSINV(RAND()))</f>
        <v>1010588.7286015139</v>
      </c>
      <c r="D203" s="89">
        <f t="shared" ref="D203:D266" ca="1" si="15">$D$5*(1+$D$6*NORMSINV(RAND()))</f>
        <v>-468094.21540113096</v>
      </c>
      <c r="E203" s="89">
        <f t="shared" ca="1" si="12"/>
        <v>542494.51320038293</v>
      </c>
      <c r="F203">
        <f t="shared" ca="1" si="13"/>
        <v>6.5374725900022544E-6</v>
      </c>
    </row>
    <row r="204" spans="3:6" x14ac:dyDescent="0.2">
      <c r="C204" s="89">
        <f t="shared" ca="1" si="14"/>
        <v>1014999.4086202858</v>
      </c>
      <c r="D204" s="89">
        <f t="shared" ca="1" si="15"/>
        <v>-467997.9959090185</v>
      </c>
      <c r="E204" s="89">
        <f t="shared" ca="1" si="12"/>
        <v>547001.41271126736</v>
      </c>
      <c r="F204">
        <f t="shared" ca="1" si="13"/>
        <v>6.5085123691675803E-6</v>
      </c>
    </row>
    <row r="205" spans="3:6" x14ac:dyDescent="0.2">
      <c r="C205" s="89">
        <f t="shared" ca="1" si="14"/>
        <v>1041333.9885932168</v>
      </c>
      <c r="D205" s="89">
        <f t="shared" ca="1" si="15"/>
        <v>-504735.27385541989</v>
      </c>
      <c r="E205" s="89">
        <f t="shared" ca="1" si="12"/>
        <v>536598.71473779692</v>
      </c>
      <c r="F205">
        <f t="shared" ca="1" si="13"/>
        <v>6.5215966910412517E-6</v>
      </c>
    </row>
    <row r="206" spans="3:6" x14ac:dyDescent="0.2">
      <c r="C206" s="89">
        <f t="shared" ca="1" si="14"/>
        <v>995331.69128603174</v>
      </c>
      <c r="D206" s="89">
        <f t="shared" ca="1" si="15"/>
        <v>-571457.40401588753</v>
      </c>
      <c r="E206" s="89">
        <f t="shared" ca="1" si="12"/>
        <v>423874.28727014421</v>
      </c>
      <c r="F206">
        <f t="shared" ca="1" si="13"/>
        <v>1.0328583635305824E-6</v>
      </c>
    </row>
    <row r="207" spans="3:6" x14ac:dyDescent="0.2">
      <c r="C207" s="89">
        <f t="shared" ca="1" si="14"/>
        <v>1018917.2696135476</v>
      </c>
      <c r="D207" s="89">
        <f t="shared" ca="1" si="15"/>
        <v>-460646.6879013381</v>
      </c>
      <c r="E207" s="89">
        <f t="shared" ca="1" si="12"/>
        <v>558270.5817122095</v>
      </c>
      <c r="F207">
        <f t="shared" ca="1" si="13"/>
        <v>6.2847526057126913E-6</v>
      </c>
    </row>
    <row r="208" spans="3:6" x14ac:dyDescent="0.2">
      <c r="C208" s="89">
        <f t="shared" ca="1" si="14"/>
        <v>1076134.7927938555</v>
      </c>
      <c r="D208" s="89">
        <f t="shared" ca="1" si="15"/>
        <v>-440471.03906633152</v>
      </c>
      <c r="E208" s="89">
        <f t="shared" ca="1" si="12"/>
        <v>635663.75372752408</v>
      </c>
      <c r="F208">
        <f t="shared" ca="1" si="13"/>
        <v>1.9660918532544136E-6</v>
      </c>
    </row>
    <row r="209" spans="3:6" x14ac:dyDescent="0.2">
      <c r="C209" s="89">
        <f t="shared" ca="1" si="14"/>
        <v>915846.76363413152</v>
      </c>
      <c r="D209" s="89">
        <f t="shared" ca="1" si="15"/>
        <v>-464158.74969867623</v>
      </c>
      <c r="E209" s="89">
        <f t="shared" ca="1" si="12"/>
        <v>451688.0139354553</v>
      </c>
      <c r="F209">
        <f t="shared" ca="1" si="13"/>
        <v>2.2351045872072129E-6</v>
      </c>
    </row>
    <row r="210" spans="3:6" x14ac:dyDescent="0.2">
      <c r="C210" s="89">
        <f t="shared" ca="1" si="14"/>
        <v>1021245.640366268</v>
      </c>
      <c r="D210" s="89">
        <f t="shared" ca="1" si="15"/>
        <v>-436132.76640639798</v>
      </c>
      <c r="E210" s="89">
        <f t="shared" ca="1" si="12"/>
        <v>585112.87395987008</v>
      </c>
      <c r="F210">
        <f t="shared" ca="1" si="13"/>
        <v>5.0398051963628776E-6</v>
      </c>
    </row>
    <row r="211" spans="3:6" x14ac:dyDescent="0.2">
      <c r="C211" s="89">
        <f t="shared" ca="1" si="14"/>
        <v>1011340.0898654419</v>
      </c>
      <c r="D211" s="89">
        <f t="shared" ca="1" si="15"/>
        <v>-493138.49583488965</v>
      </c>
      <c r="E211" s="89">
        <f t="shared" ca="1" si="12"/>
        <v>518201.59403055225</v>
      </c>
      <c r="F211">
        <f t="shared" ca="1" si="13"/>
        <v>6.0951509508325468E-6</v>
      </c>
    </row>
    <row r="212" spans="3:6" x14ac:dyDescent="0.2">
      <c r="C212" s="89">
        <f t="shared" ca="1" si="14"/>
        <v>981752.93941065017</v>
      </c>
      <c r="D212" s="89">
        <f t="shared" ca="1" si="15"/>
        <v>-487283.98891551798</v>
      </c>
      <c r="E212" s="89">
        <f t="shared" ca="1" si="12"/>
        <v>494468.95049513219</v>
      </c>
      <c r="F212">
        <f t="shared" ca="1" si="13"/>
        <v>4.8838603256784894E-6</v>
      </c>
    </row>
    <row r="213" spans="3:6" x14ac:dyDescent="0.2">
      <c r="C213" s="89">
        <f t="shared" ca="1" si="14"/>
        <v>992266.5724140103</v>
      </c>
      <c r="D213" s="89">
        <f t="shared" ca="1" si="15"/>
        <v>-473441.31230589125</v>
      </c>
      <c r="E213" s="89">
        <f t="shared" ca="1" si="12"/>
        <v>518825.26010811905</v>
      </c>
      <c r="F213">
        <f t="shared" ca="1" si="13"/>
        <v>6.1182442207232425E-6</v>
      </c>
    </row>
    <row r="214" spans="3:6" x14ac:dyDescent="0.2">
      <c r="C214" s="89">
        <f t="shared" ca="1" si="14"/>
        <v>1048004.1178725092</v>
      </c>
      <c r="D214" s="89">
        <f t="shared" ca="1" si="15"/>
        <v>-575153.28131841845</v>
      </c>
      <c r="E214" s="89">
        <f t="shared" ca="1" si="12"/>
        <v>472850.83655409073</v>
      </c>
      <c r="F214">
        <f t="shared" ca="1" si="13"/>
        <v>3.4987749520233608E-6</v>
      </c>
    </row>
    <row r="215" spans="3:6" x14ac:dyDescent="0.2">
      <c r="C215" s="89">
        <f t="shared" ca="1" si="14"/>
        <v>1021896.043878941</v>
      </c>
      <c r="D215" s="89">
        <f t="shared" ca="1" si="15"/>
        <v>-513839.7441660387</v>
      </c>
      <c r="E215" s="89">
        <f t="shared" ca="1" si="12"/>
        <v>508056.29971290228</v>
      </c>
      <c r="F215">
        <f t="shared" ca="1" si="13"/>
        <v>5.6479906206047276E-6</v>
      </c>
    </row>
    <row r="216" spans="3:6" x14ac:dyDescent="0.2">
      <c r="C216" s="89">
        <f t="shared" ca="1" si="14"/>
        <v>1011119.2321730711</v>
      </c>
      <c r="D216" s="89">
        <f t="shared" ca="1" si="15"/>
        <v>-486371.81308361772</v>
      </c>
      <c r="E216" s="89">
        <f t="shared" ca="1" si="12"/>
        <v>524747.41908945341</v>
      </c>
      <c r="F216">
        <f t="shared" ca="1" si="13"/>
        <v>6.3089975330578442E-6</v>
      </c>
    </row>
    <row r="217" spans="3:6" x14ac:dyDescent="0.2">
      <c r="C217" s="89">
        <f t="shared" ca="1" si="14"/>
        <v>1007577.6659817952</v>
      </c>
      <c r="D217" s="89">
        <f t="shared" ca="1" si="15"/>
        <v>-404385.36447549384</v>
      </c>
      <c r="E217" s="89">
        <f t="shared" ca="1" si="12"/>
        <v>603192.30150630139</v>
      </c>
      <c r="F217">
        <f t="shared" ca="1" si="13"/>
        <v>3.8945263036456169E-6</v>
      </c>
    </row>
    <row r="218" spans="3:6" x14ac:dyDescent="0.2">
      <c r="C218" s="89">
        <f t="shared" ca="1" si="14"/>
        <v>1025784.0377476095</v>
      </c>
      <c r="D218" s="89">
        <f t="shared" ca="1" si="15"/>
        <v>-487009.53660568298</v>
      </c>
      <c r="E218" s="89">
        <f t="shared" ca="1" si="12"/>
        <v>538774.50114192651</v>
      </c>
      <c r="F218">
        <f t="shared" ca="1" si="13"/>
        <v>6.5345524252252479E-6</v>
      </c>
    </row>
    <row r="219" spans="3:6" x14ac:dyDescent="0.2">
      <c r="C219" s="89">
        <f t="shared" ca="1" si="14"/>
        <v>963734.00176590856</v>
      </c>
      <c r="D219" s="89">
        <f t="shared" ca="1" si="15"/>
        <v>-473562.15887800889</v>
      </c>
      <c r="E219" s="89">
        <f t="shared" ca="1" si="12"/>
        <v>490171.84288789966</v>
      </c>
      <c r="F219">
        <f t="shared" ca="1" si="13"/>
        <v>4.6165114072308624E-6</v>
      </c>
    </row>
    <row r="220" spans="3:6" x14ac:dyDescent="0.2">
      <c r="C220" s="89">
        <f t="shared" ca="1" si="14"/>
        <v>1001716.8426830787</v>
      </c>
      <c r="D220" s="89">
        <f t="shared" ca="1" si="15"/>
        <v>-468506.01312490751</v>
      </c>
      <c r="E220" s="89">
        <f t="shared" ca="1" si="12"/>
        <v>533210.82955817122</v>
      </c>
      <c r="F220">
        <f t="shared" ca="1" si="13"/>
        <v>6.4850326151390862E-6</v>
      </c>
    </row>
    <row r="221" spans="3:6" x14ac:dyDescent="0.2">
      <c r="C221" s="89">
        <f t="shared" ca="1" si="14"/>
        <v>1066824.7464057268</v>
      </c>
      <c r="D221" s="89">
        <f t="shared" ca="1" si="15"/>
        <v>-447471.23887975235</v>
      </c>
      <c r="E221" s="89">
        <f t="shared" ca="1" si="12"/>
        <v>619353.50752597442</v>
      </c>
      <c r="F221">
        <f t="shared" ca="1" si="13"/>
        <v>2.8713704962112562E-6</v>
      </c>
    </row>
    <row r="222" spans="3:6" x14ac:dyDescent="0.2">
      <c r="C222" s="89">
        <f t="shared" ca="1" si="14"/>
        <v>1035070.656446412</v>
      </c>
      <c r="D222" s="89">
        <f t="shared" ca="1" si="15"/>
        <v>-323235.2221814607</v>
      </c>
      <c r="E222" s="89">
        <f t="shared" ca="1" si="12"/>
        <v>711835.43426495127</v>
      </c>
      <c r="F222">
        <f t="shared" ca="1" si="13"/>
        <v>1.3014651900825106E-7</v>
      </c>
    </row>
    <row r="223" spans="3:6" x14ac:dyDescent="0.2">
      <c r="C223" s="89">
        <f t="shared" ca="1" si="14"/>
        <v>986674.93784835399</v>
      </c>
      <c r="D223" s="89">
        <f t="shared" ca="1" si="15"/>
        <v>-430237.76238888595</v>
      </c>
      <c r="E223" s="89">
        <f t="shared" ca="1" si="12"/>
        <v>556437.17545946804</v>
      </c>
      <c r="F223">
        <f t="shared" ca="1" si="13"/>
        <v>6.3353317897785191E-6</v>
      </c>
    </row>
    <row r="224" spans="3:6" x14ac:dyDescent="0.2">
      <c r="C224" s="89">
        <f t="shared" ca="1" si="14"/>
        <v>1017976.0649081349</v>
      </c>
      <c r="D224" s="89">
        <f t="shared" ca="1" si="15"/>
        <v>-456195.53139071644</v>
      </c>
      <c r="E224" s="89">
        <f t="shared" ca="1" si="12"/>
        <v>561780.53351741843</v>
      </c>
      <c r="F224">
        <f t="shared" ca="1" si="13"/>
        <v>6.1734716223550407E-6</v>
      </c>
    </row>
    <row r="225" spans="3:6" x14ac:dyDescent="0.2">
      <c r="C225" s="89">
        <f t="shared" ca="1" si="14"/>
        <v>987067.55647496367</v>
      </c>
      <c r="D225" s="89">
        <f t="shared" ca="1" si="15"/>
        <v>-478146.8023378498</v>
      </c>
      <c r="E225" s="89">
        <f t="shared" ca="1" si="12"/>
        <v>508920.75413711386</v>
      </c>
      <c r="F225">
        <f t="shared" ca="1" si="13"/>
        <v>5.6909084482826178E-6</v>
      </c>
    </row>
    <row r="226" spans="3:6" x14ac:dyDescent="0.2">
      <c r="C226" s="89">
        <f t="shared" ca="1" si="14"/>
        <v>1044172.1052958146</v>
      </c>
      <c r="D226" s="89">
        <f t="shared" ca="1" si="15"/>
        <v>-553812.40658298635</v>
      </c>
      <c r="E226" s="89">
        <f t="shared" ca="1" si="12"/>
        <v>490359.69871282822</v>
      </c>
      <c r="F226">
        <f t="shared" ca="1" si="13"/>
        <v>4.628367089479125E-6</v>
      </c>
    </row>
    <row r="227" spans="3:6" x14ac:dyDescent="0.2">
      <c r="C227" s="89">
        <f t="shared" ca="1" si="14"/>
        <v>1007358.7259513226</v>
      </c>
      <c r="D227" s="89">
        <f t="shared" ca="1" si="15"/>
        <v>-548942.118700383</v>
      </c>
      <c r="E227" s="89">
        <f t="shared" ca="1" si="12"/>
        <v>458416.60725093959</v>
      </c>
      <c r="F227">
        <f t="shared" ca="1" si="13"/>
        <v>2.6112106101769162E-6</v>
      </c>
    </row>
    <row r="228" spans="3:6" x14ac:dyDescent="0.2">
      <c r="C228" s="89">
        <f t="shared" ca="1" si="14"/>
        <v>1019536.8621081917</v>
      </c>
      <c r="D228" s="89">
        <f t="shared" ca="1" si="15"/>
        <v>-528502.28839736048</v>
      </c>
      <c r="E228" s="89">
        <f t="shared" ca="1" si="12"/>
        <v>491034.57371083123</v>
      </c>
      <c r="F228">
        <f t="shared" ca="1" si="13"/>
        <v>4.6708451826926417E-6</v>
      </c>
    </row>
    <row r="229" spans="3:6" x14ac:dyDescent="0.2">
      <c r="C229" s="89">
        <f t="shared" ca="1" si="14"/>
        <v>958027.99137915007</v>
      </c>
      <c r="D229" s="89">
        <f t="shared" ca="1" si="15"/>
        <v>-528479.12658647192</v>
      </c>
      <c r="E229" s="89">
        <f t="shared" ca="1" si="12"/>
        <v>429548.86479267816</v>
      </c>
      <c r="F229">
        <f t="shared" ca="1" si="13"/>
        <v>1.2296168097926853E-6</v>
      </c>
    </row>
    <row r="230" spans="3:6" x14ac:dyDescent="0.2">
      <c r="C230" s="89">
        <f t="shared" ca="1" si="14"/>
        <v>1035485.8766142088</v>
      </c>
      <c r="D230" s="89">
        <f t="shared" ca="1" si="15"/>
        <v>-494628.12971247383</v>
      </c>
      <c r="E230" s="89">
        <f t="shared" ca="1" si="12"/>
        <v>540857.74690173496</v>
      </c>
      <c r="F230">
        <f t="shared" ca="1" si="13"/>
        <v>6.5391822904316115E-6</v>
      </c>
    </row>
    <row r="231" spans="3:6" x14ac:dyDescent="0.2">
      <c r="C231" s="89">
        <f t="shared" ca="1" si="14"/>
        <v>978718.73554065754</v>
      </c>
      <c r="D231" s="89">
        <f t="shared" ca="1" si="15"/>
        <v>-397858.97151441226</v>
      </c>
      <c r="E231" s="89">
        <f t="shared" ca="1" si="12"/>
        <v>580859.76402624534</v>
      </c>
      <c r="F231">
        <f t="shared" ca="1" si="13"/>
        <v>5.2870097224356467E-6</v>
      </c>
    </row>
    <row r="232" spans="3:6" x14ac:dyDescent="0.2">
      <c r="C232" s="89">
        <f t="shared" ca="1" si="14"/>
        <v>1100711.1889730594</v>
      </c>
      <c r="D232" s="89">
        <f t="shared" ca="1" si="15"/>
        <v>-536739.65735196741</v>
      </c>
      <c r="E232" s="89">
        <f t="shared" ca="1" si="12"/>
        <v>563971.531621092</v>
      </c>
      <c r="F232">
        <f t="shared" ca="1" si="13"/>
        <v>6.0947727918394009E-6</v>
      </c>
    </row>
    <row r="233" spans="3:6" x14ac:dyDescent="0.2">
      <c r="C233" s="89">
        <f t="shared" ca="1" si="14"/>
        <v>978721.62955934566</v>
      </c>
      <c r="D233" s="89">
        <f t="shared" ca="1" si="15"/>
        <v>-535466.5213066641</v>
      </c>
      <c r="E233" s="89">
        <f t="shared" ca="1" si="12"/>
        <v>443255.10825268156</v>
      </c>
      <c r="F233">
        <f t="shared" ca="1" si="13"/>
        <v>1.8079476583415895E-6</v>
      </c>
    </row>
    <row r="234" spans="3:6" x14ac:dyDescent="0.2">
      <c r="C234" s="89">
        <f t="shared" ca="1" si="14"/>
        <v>1022570.009183189</v>
      </c>
      <c r="D234" s="89">
        <f t="shared" ca="1" si="15"/>
        <v>-509807.64480538364</v>
      </c>
      <c r="E234" s="89">
        <f t="shared" ca="1" si="12"/>
        <v>512762.36437780538</v>
      </c>
      <c r="F234">
        <f t="shared" ca="1" si="13"/>
        <v>5.8713364752922241E-6</v>
      </c>
    </row>
    <row r="235" spans="3:6" x14ac:dyDescent="0.2">
      <c r="C235" s="89">
        <f t="shared" ca="1" si="14"/>
        <v>1109352.4372958797</v>
      </c>
      <c r="D235" s="89">
        <f t="shared" ca="1" si="15"/>
        <v>-471789.20138341736</v>
      </c>
      <c r="E235" s="89">
        <f t="shared" ca="1" si="12"/>
        <v>637563.23591246235</v>
      </c>
      <c r="F235">
        <f t="shared" ca="1" si="13"/>
        <v>1.8725348167836685E-6</v>
      </c>
    </row>
    <row r="236" spans="3:6" x14ac:dyDescent="0.2">
      <c r="C236" s="89">
        <f t="shared" ca="1" si="14"/>
        <v>1041564.5590515545</v>
      </c>
      <c r="D236" s="89">
        <f t="shared" ca="1" si="15"/>
        <v>-507863.2951774511</v>
      </c>
      <c r="E236" s="89">
        <f t="shared" ca="1" si="12"/>
        <v>533701.26387410343</v>
      </c>
      <c r="F236">
        <f t="shared" ca="1" si="13"/>
        <v>6.4915520579985297E-6</v>
      </c>
    </row>
    <row r="237" spans="3:6" x14ac:dyDescent="0.2">
      <c r="C237" s="89">
        <f t="shared" ca="1" si="14"/>
        <v>1107894.6836776838</v>
      </c>
      <c r="D237" s="89">
        <f t="shared" ca="1" si="15"/>
        <v>-516556.61272324622</v>
      </c>
      <c r="E237" s="89">
        <f t="shared" ca="1" si="12"/>
        <v>591338.0709544376</v>
      </c>
      <c r="F237">
        <f t="shared" ca="1" si="13"/>
        <v>4.6576713438116272E-6</v>
      </c>
    </row>
    <row r="238" spans="3:6" x14ac:dyDescent="0.2">
      <c r="C238" s="89">
        <f t="shared" ca="1" si="14"/>
        <v>1033951.718225804</v>
      </c>
      <c r="D238" s="89">
        <f t="shared" ca="1" si="15"/>
        <v>-453072.00200627884</v>
      </c>
      <c r="E238" s="89">
        <f t="shared" ca="1" si="12"/>
        <v>580879.7162195252</v>
      </c>
      <c r="F238">
        <f t="shared" ca="1" si="13"/>
        <v>5.2858821574636464E-6</v>
      </c>
    </row>
    <row r="239" spans="3:6" x14ac:dyDescent="0.2">
      <c r="C239" s="89">
        <f t="shared" ca="1" si="14"/>
        <v>1039462.782139205</v>
      </c>
      <c r="D239" s="89">
        <f t="shared" ca="1" si="15"/>
        <v>-504220.29377972119</v>
      </c>
      <c r="E239" s="89">
        <f t="shared" ca="1" si="12"/>
        <v>535242.48835948389</v>
      </c>
      <c r="F239">
        <f t="shared" ca="1" si="13"/>
        <v>6.5093438383902337E-6</v>
      </c>
    </row>
    <row r="240" spans="3:6" x14ac:dyDescent="0.2">
      <c r="C240" s="89">
        <f t="shared" ca="1" si="14"/>
        <v>992929.29256100126</v>
      </c>
      <c r="D240" s="89">
        <f t="shared" ca="1" si="15"/>
        <v>-406074.75391905382</v>
      </c>
      <c r="E240" s="89">
        <f t="shared" ca="1" si="12"/>
        <v>586854.53864194744</v>
      </c>
      <c r="F240">
        <f t="shared" ca="1" si="13"/>
        <v>4.9350142586543982E-6</v>
      </c>
    </row>
    <row r="241" spans="3:6" x14ac:dyDescent="0.2">
      <c r="C241" s="89">
        <f t="shared" ca="1" si="14"/>
        <v>1082554.9945608163</v>
      </c>
      <c r="D241" s="89">
        <f t="shared" ca="1" si="15"/>
        <v>-471211.82984005299</v>
      </c>
      <c r="E241" s="89">
        <f t="shared" ca="1" si="12"/>
        <v>611343.16472076334</v>
      </c>
      <c r="F241">
        <f t="shared" ca="1" si="13"/>
        <v>3.3690367856939188E-6</v>
      </c>
    </row>
    <row r="242" spans="3:6" x14ac:dyDescent="0.2">
      <c r="C242" s="89">
        <f t="shared" ca="1" si="14"/>
        <v>1034632.3338023542</v>
      </c>
      <c r="D242" s="89">
        <f t="shared" ca="1" si="15"/>
        <v>-548937.95377873071</v>
      </c>
      <c r="E242" s="89">
        <f t="shared" ca="1" si="12"/>
        <v>485694.38002362347</v>
      </c>
      <c r="F242">
        <f t="shared" ca="1" si="13"/>
        <v>4.3305819527232122E-6</v>
      </c>
    </row>
    <row r="243" spans="3:6" x14ac:dyDescent="0.2">
      <c r="C243" s="89">
        <f t="shared" ca="1" si="14"/>
        <v>1091314.589974731</v>
      </c>
      <c r="D243" s="89">
        <f t="shared" ca="1" si="15"/>
        <v>-491252.93421759858</v>
      </c>
      <c r="E243" s="89">
        <f t="shared" ca="1" si="12"/>
        <v>600061.65575713245</v>
      </c>
      <c r="F243">
        <f t="shared" ca="1" si="13"/>
        <v>4.098000034825572E-6</v>
      </c>
    </row>
    <row r="244" spans="3:6" x14ac:dyDescent="0.2">
      <c r="C244" s="89">
        <f t="shared" ca="1" si="14"/>
        <v>1050572.690948358</v>
      </c>
      <c r="D244" s="89">
        <f t="shared" ca="1" si="15"/>
        <v>-544309.49089982279</v>
      </c>
      <c r="E244" s="89">
        <f t="shared" ca="1" si="12"/>
        <v>506263.20004853525</v>
      </c>
      <c r="F244">
        <f t="shared" ca="1" si="13"/>
        <v>5.5564390922713866E-6</v>
      </c>
    </row>
    <row r="245" spans="3:6" x14ac:dyDescent="0.2">
      <c r="C245" s="89">
        <f t="shared" ca="1" si="14"/>
        <v>1031404.5379831977</v>
      </c>
      <c r="D245" s="89">
        <f t="shared" ca="1" si="15"/>
        <v>-449579.75409071485</v>
      </c>
      <c r="E245" s="89">
        <f t="shared" ca="1" si="12"/>
        <v>581824.78389248287</v>
      </c>
      <c r="F245">
        <f t="shared" ca="1" si="13"/>
        <v>5.23210671841975E-6</v>
      </c>
    </row>
    <row r="246" spans="3:6" x14ac:dyDescent="0.2">
      <c r="C246" s="89">
        <f t="shared" ca="1" si="14"/>
        <v>1063361.1169174663</v>
      </c>
      <c r="D246" s="89">
        <f t="shared" ca="1" si="15"/>
        <v>-427986.03742107603</v>
      </c>
      <c r="E246" s="89">
        <f t="shared" ca="1" si="12"/>
        <v>635375.07949639019</v>
      </c>
      <c r="F246">
        <f t="shared" ca="1" si="13"/>
        <v>1.9805456597690755E-6</v>
      </c>
    </row>
    <row r="247" spans="3:6" x14ac:dyDescent="0.2">
      <c r="C247" s="89">
        <f t="shared" ca="1" si="14"/>
        <v>990293.92686637456</v>
      </c>
      <c r="D247" s="89">
        <f t="shared" ca="1" si="15"/>
        <v>-478683.83561709744</v>
      </c>
      <c r="E247" s="89">
        <f t="shared" ca="1" si="12"/>
        <v>511610.09124927712</v>
      </c>
      <c r="F247">
        <f t="shared" ca="1" si="13"/>
        <v>5.8190473993998252E-6</v>
      </c>
    </row>
    <row r="248" spans="3:6" x14ac:dyDescent="0.2">
      <c r="C248" s="89">
        <f t="shared" ca="1" si="14"/>
        <v>1038551.7837134111</v>
      </c>
      <c r="D248" s="89">
        <f t="shared" ca="1" si="15"/>
        <v>-572185.51963427849</v>
      </c>
      <c r="E248" s="89">
        <f t="shared" ca="1" si="12"/>
        <v>466366.26407913258</v>
      </c>
      <c r="F248">
        <f t="shared" ca="1" si="13"/>
        <v>3.0891257439463095E-6</v>
      </c>
    </row>
    <row r="249" spans="3:6" x14ac:dyDescent="0.2">
      <c r="C249" s="89">
        <f t="shared" ca="1" si="14"/>
        <v>966551.85905038542</v>
      </c>
      <c r="D249" s="89">
        <f t="shared" ca="1" si="15"/>
        <v>-510000.86845183262</v>
      </c>
      <c r="E249" s="89">
        <f t="shared" ca="1" si="12"/>
        <v>456550.9905985528</v>
      </c>
      <c r="F249">
        <f t="shared" ca="1" si="13"/>
        <v>2.5040527830825432E-6</v>
      </c>
    </row>
    <row r="250" spans="3:6" x14ac:dyDescent="0.2">
      <c r="C250" s="89">
        <f t="shared" ca="1" si="14"/>
        <v>1036521.7890358361</v>
      </c>
      <c r="D250" s="89">
        <f t="shared" ca="1" si="15"/>
        <v>-533612.84040550399</v>
      </c>
      <c r="E250" s="89">
        <f t="shared" ca="1" si="12"/>
        <v>502908.94863033213</v>
      </c>
      <c r="F250">
        <f t="shared" ca="1" si="13"/>
        <v>5.376659262647718E-6</v>
      </c>
    </row>
    <row r="251" spans="3:6" x14ac:dyDescent="0.2">
      <c r="C251" s="89">
        <f t="shared" ca="1" si="14"/>
        <v>969344.87013291311</v>
      </c>
      <c r="D251" s="89">
        <f t="shared" ca="1" si="15"/>
        <v>-540275.25970889325</v>
      </c>
      <c r="E251" s="89">
        <f t="shared" ca="1" si="12"/>
        <v>429069.61042401986</v>
      </c>
      <c r="F251">
        <f t="shared" ca="1" si="13"/>
        <v>1.2120464334960519E-6</v>
      </c>
    </row>
    <row r="252" spans="3:6" x14ac:dyDescent="0.2">
      <c r="C252" s="89">
        <f t="shared" ca="1" si="14"/>
        <v>1100884.1825870278</v>
      </c>
      <c r="D252" s="89">
        <f t="shared" ca="1" si="15"/>
        <v>-470123.11218899285</v>
      </c>
      <c r="E252" s="89">
        <f t="shared" ca="1" si="12"/>
        <v>630761.07039803499</v>
      </c>
      <c r="F252">
        <f t="shared" ca="1" si="13"/>
        <v>2.2197768418667392E-6</v>
      </c>
    </row>
    <row r="253" spans="3:6" x14ac:dyDescent="0.2">
      <c r="C253" s="89">
        <f t="shared" ca="1" si="14"/>
        <v>1115154.5408569179</v>
      </c>
      <c r="D253" s="89">
        <f t="shared" ca="1" si="15"/>
        <v>-448003.52468619612</v>
      </c>
      <c r="E253" s="89">
        <f t="shared" ca="1" si="12"/>
        <v>667151.01617072173</v>
      </c>
      <c r="F253">
        <f t="shared" ca="1" si="13"/>
        <v>7.7313395592688347E-7</v>
      </c>
    </row>
    <row r="254" spans="3:6" x14ac:dyDescent="0.2">
      <c r="C254" s="89">
        <f t="shared" ca="1" si="14"/>
        <v>1035861.1963499624</v>
      </c>
      <c r="D254" s="89">
        <f t="shared" ca="1" si="15"/>
        <v>-495290.51824426389</v>
      </c>
      <c r="E254" s="89">
        <f t="shared" ca="1" si="12"/>
        <v>540570.67810569843</v>
      </c>
      <c r="F254">
        <f t="shared" ca="1" si="13"/>
        <v>6.5389970385200969E-6</v>
      </c>
    </row>
    <row r="255" spans="3:6" x14ac:dyDescent="0.2">
      <c r="C255" s="89">
        <f t="shared" ca="1" si="14"/>
        <v>1045034.487453155</v>
      </c>
      <c r="D255" s="89">
        <f t="shared" ca="1" si="15"/>
        <v>-456824.45946131507</v>
      </c>
      <c r="E255" s="89">
        <f t="shared" ca="1" si="12"/>
        <v>588210.02799183992</v>
      </c>
      <c r="F255">
        <f t="shared" ca="1" si="13"/>
        <v>4.8522311533548794E-6</v>
      </c>
    </row>
    <row r="256" spans="3:6" x14ac:dyDescent="0.2">
      <c r="C256" s="89">
        <f t="shared" ca="1" si="14"/>
        <v>991066.43400165241</v>
      </c>
      <c r="D256" s="89">
        <f t="shared" ca="1" si="15"/>
        <v>-517159.05597750802</v>
      </c>
      <c r="E256" s="89">
        <f t="shared" ca="1" si="12"/>
        <v>473907.37802414439</v>
      </c>
      <c r="F256">
        <f t="shared" ca="1" si="13"/>
        <v>3.5666670533285835E-6</v>
      </c>
    </row>
    <row r="257" spans="3:6" x14ac:dyDescent="0.2">
      <c r="C257" s="89">
        <f t="shared" ca="1" si="14"/>
        <v>1063217.6577714155</v>
      </c>
      <c r="D257" s="89">
        <f t="shared" ca="1" si="15"/>
        <v>-493647.64173435117</v>
      </c>
      <c r="E257" s="89">
        <f t="shared" ca="1" si="12"/>
        <v>569570.01603706437</v>
      </c>
      <c r="F257">
        <f t="shared" ca="1" si="13"/>
        <v>5.8637535054579677E-6</v>
      </c>
    </row>
    <row r="258" spans="3:6" x14ac:dyDescent="0.2">
      <c r="C258" s="89">
        <f t="shared" ca="1" si="14"/>
        <v>1033391.8957701285</v>
      </c>
      <c r="D258" s="89">
        <f t="shared" ca="1" si="15"/>
        <v>-495603.61549603974</v>
      </c>
      <c r="E258" s="89">
        <f t="shared" ca="1" si="12"/>
        <v>537788.28027408873</v>
      </c>
      <c r="F258">
        <f t="shared" ca="1" si="13"/>
        <v>6.529705802409897E-6</v>
      </c>
    </row>
    <row r="259" spans="3:6" x14ac:dyDescent="0.2">
      <c r="C259" s="89">
        <f t="shared" ca="1" si="14"/>
        <v>1057904.0758105214</v>
      </c>
      <c r="D259" s="89">
        <f t="shared" ca="1" si="15"/>
        <v>-485400.75884274818</v>
      </c>
      <c r="E259" s="89">
        <f t="shared" ca="1" si="12"/>
        <v>572503.31696777325</v>
      </c>
      <c r="F259">
        <f t="shared" ca="1" si="13"/>
        <v>5.7269428054108427E-6</v>
      </c>
    </row>
    <row r="260" spans="3:6" x14ac:dyDescent="0.2">
      <c r="C260" s="89">
        <f t="shared" ca="1" si="14"/>
        <v>996309.35964728845</v>
      </c>
      <c r="D260" s="89">
        <f t="shared" ca="1" si="15"/>
        <v>-454817.53665967309</v>
      </c>
      <c r="E260" s="89">
        <f t="shared" ca="1" si="12"/>
        <v>541491.82298761536</v>
      </c>
      <c r="F260">
        <f t="shared" ca="1" si="13"/>
        <v>6.5390783883816287E-6</v>
      </c>
    </row>
    <row r="261" spans="3:6" x14ac:dyDescent="0.2">
      <c r="C261" s="89">
        <f t="shared" ca="1" si="14"/>
        <v>1000733.8410569009</v>
      </c>
      <c r="D261" s="89">
        <f t="shared" ca="1" si="15"/>
        <v>-588988.4264053253</v>
      </c>
      <c r="E261" s="89">
        <f t="shared" ca="1" si="12"/>
        <v>411745.41465157561</v>
      </c>
      <c r="F261">
        <f t="shared" ca="1" si="13"/>
        <v>6.9116042723905786E-7</v>
      </c>
    </row>
    <row r="262" spans="3:6" x14ac:dyDescent="0.2">
      <c r="C262" s="89">
        <f t="shared" ca="1" si="14"/>
        <v>997494.2585984756</v>
      </c>
      <c r="D262" s="89">
        <f t="shared" ca="1" si="15"/>
        <v>-494284.2929117218</v>
      </c>
      <c r="E262" s="89">
        <f t="shared" ca="1" si="12"/>
        <v>503209.9656867538</v>
      </c>
      <c r="F262">
        <f t="shared" ca="1" si="13"/>
        <v>5.3932184792172937E-6</v>
      </c>
    </row>
    <row r="263" spans="3:6" x14ac:dyDescent="0.2">
      <c r="C263" s="89">
        <f t="shared" ca="1" si="14"/>
        <v>1002809.9910484771</v>
      </c>
      <c r="D263" s="89">
        <f t="shared" ca="1" si="15"/>
        <v>-540087.78072564455</v>
      </c>
      <c r="E263" s="89">
        <f t="shared" ca="1" si="12"/>
        <v>462722.21032283257</v>
      </c>
      <c r="F263">
        <f t="shared" ca="1" si="13"/>
        <v>2.8660997647999747E-6</v>
      </c>
    </row>
    <row r="264" spans="3:6" x14ac:dyDescent="0.2">
      <c r="C264" s="89">
        <f t="shared" ca="1" si="14"/>
        <v>971806.86999985971</v>
      </c>
      <c r="D264" s="89">
        <f t="shared" ca="1" si="15"/>
        <v>-474106.06313655962</v>
      </c>
      <c r="E264" s="89">
        <f t="shared" ca="1" si="12"/>
        <v>497700.80686330009</v>
      </c>
      <c r="F264">
        <f t="shared" ca="1" si="13"/>
        <v>5.0784590295985237E-6</v>
      </c>
    </row>
    <row r="265" spans="3:6" x14ac:dyDescent="0.2">
      <c r="C265" s="89">
        <f t="shared" ca="1" si="14"/>
        <v>1022394.8885340174</v>
      </c>
      <c r="D265" s="89">
        <f t="shared" ca="1" si="15"/>
        <v>-489710.36096097354</v>
      </c>
      <c r="E265" s="89">
        <f t="shared" ca="1" si="12"/>
        <v>532684.52757304383</v>
      </c>
      <c r="F265">
        <f t="shared" ca="1" si="13"/>
        <v>6.4775779934793458E-6</v>
      </c>
    </row>
    <row r="266" spans="3:6" x14ac:dyDescent="0.2">
      <c r="C266" s="89">
        <f t="shared" ca="1" si="14"/>
        <v>1074314.4207307319</v>
      </c>
      <c r="D266" s="89">
        <f t="shared" ca="1" si="15"/>
        <v>-484767.48646579689</v>
      </c>
      <c r="E266" s="89">
        <f t="shared" ref="E266:E329" ca="1" si="16">SUM(C266:D266)</f>
        <v>589546.93426493509</v>
      </c>
      <c r="F266">
        <f t="shared" ref="F266:F329" ca="1" si="17">_xlfn.NORM.DIST(E266,$I$5,$I$6,0)</f>
        <v>4.7696363774092035E-6</v>
      </c>
    </row>
    <row r="267" spans="3:6" x14ac:dyDescent="0.2">
      <c r="C267" s="89">
        <f t="shared" ref="C267:C330" ca="1" si="18">$C$5*(1+$C$6*NORMSINV(RAND()))</f>
        <v>1016403.5195872259</v>
      </c>
      <c r="D267" s="89">
        <f t="shared" ref="D267:D330" ca="1" si="19">$D$5*(1+$D$6*NORMSINV(RAND()))</f>
        <v>-537096.15552275302</v>
      </c>
      <c r="E267" s="89">
        <f t="shared" ca="1" si="16"/>
        <v>479307.36406447284</v>
      </c>
      <c r="F267">
        <f t="shared" ca="1" si="17"/>
        <v>3.9164062603865534E-6</v>
      </c>
    </row>
    <row r="268" spans="3:6" x14ac:dyDescent="0.2">
      <c r="C268" s="89">
        <f t="shared" ca="1" si="18"/>
        <v>1008393.1118111769</v>
      </c>
      <c r="D268" s="89">
        <f t="shared" ca="1" si="19"/>
        <v>-523149.90417100006</v>
      </c>
      <c r="E268" s="89">
        <f t="shared" ca="1" si="16"/>
        <v>485243.20764017681</v>
      </c>
      <c r="F268">
        <f t="shared" ca="1" si="17"/>
        <v>4.3014860066124155E-6</v>
      </c>
    </row>
    <row r="269" spans="3:6" x14ac:dyDescent="0.2">
      <c r="C269" s="89">
        <f t="shared" ca="1" si="18"/>
        <v>1052860.5984597937</v>
      </c>
      <c r="D269" s="89">
        <f t="shared" ca="1" si="19"/>
        <v>-473332.13175691088</v>
      </c>
      <c r="E269" s="89">
        <f t="shared" ca="1" si="16"/>
        <v>579528.4667028829</v>
      </c>
      <c r="F269">
        <f t="shared" ca="1" si="17"/>
        <v>5.3614959377927756E-6</v>
      </c>
    </row>
    <row r="270" spans="3:6" x14ac:dyDescent="0.2">
      <c r="C270" s="89">
        <f t="shared" ca="1" si="18"/>
        <v>1024439.2128610052</v>
      </c>
      <c r="D270" s="89">
        <f t="shared" ca="1" si="19"/>
        <v>-518902.41554551758</v>
      </c>
      <c r="E270" s="89">
        <f t="shared" ca="1" si="16"/>
        <v>505536.79731548764</v>
      </c>
      <c r="F270">
        <f t="shared" ca="1" si="17"/>
        <v>5.5184174334874747E-6</v>
      </c>
    </row>
    <row r="271" spans="3:6" x14ac:dyDescent="0.2">
      <c r="C271" s="89">
        <f t="shared" ca="1" si="18"/>
        <v>991361.61984044779</v>
      </c>
      <c r="D271" s="89">
        <f t="shared" ca="1" si="19"/>
        <v>-482559.06816069153</v>
      </c>
      <c r="E271" s="89">
        <f t="shared" ca="1" si="16"/>
        <v>508802.55167975626</v>
      </c>
      <c r="F271">
        <f t="shared" ca="1" si="17"/>
        <v>5.6850881902733042E-6</v>
      </c>
    </row>
    <row r="272" spans="3:6" x14ac:dyDescent="0.2">
      <c r="C272" s="89">
        <f t="shared" ca="1" si="18"/>
        <v>1049210.4484913812</v>
      </c>
      <c r="D272" s="89">
        <f t="shared" ca="1" si="19"/>
        <v>-470802.65772214165</v>
      </c>
      <c r="E272" s="89">
        <f t="shared" ca="1" si="16"/>
        <v>578407.79076923965</v>
      </c>
      <c r="F272">
        <f t="shared" ca="1" si="17"/>
        <v>5.4230085110858261E-6</v>
      </c>
    </row>
    <row r="273" spans="3:6" x14ac:dyDescent="0.2">
      <c r="C273" s="89">
        <f t="shared" ca="1" si="18"/>
        <v>1013447.5769745694</v>
      </c>
      <c r="D273" s="89">
        <f t="shared" ca="1" si="19"/>
        <v>-479697.7342116349</v>
      </c>
      <c r="E273" s="89">
        <f t="shared" ca="1" si="16"/>
        <v>533749.84276293451</v>
      </c>
      <c r="F273">
        <f t="shared" ca="1" si="17"/>
        <v>6.492175346584825E-6</v>
      </c>
    </row>
    <row r="274" spans="3:6" x14ac:dyDescent="0.2">
      <c r="C274" s="89">
        <f t="shared" ca="1" si="18"/>
        <v>1039353.2898145861</v>
      </c>
      <c r="D274" s="89">
        <f t="shared" ca="1" si="19"/>
        <v>-484178.45116325468</v>
      </c>
      <c r="E274" s="89">
        <f t="shared" ca="1" si="16"/>
        <v>555174.83865133137</v>
      </c>
      <c r="F274">
        <f t="shared" ca="1" si="17"/>
        <v>6.3670495376210604E-6</v>
      </c>
    </row>
    <row r="275" spans="3:6" x14ac:dyDescent="0.2">
      <c r="C275" s="89">
        <f t="shared" ca="1" si="18"/>
        <v>994162.65130837588</v>
      </c>
      <c r="D275" s="89">
        <f t="shared" ca="1" si="19"/>
        <v>-522604.48628862161</v>
      </c>
      <c r="E275" s="89">
        <f t="shared" ca="1" si="16"/>
        <v>471558.16501975426</v>
      </c>
      <c r="F275">
        <f t="shared" ca="1" si="17"/>
        <v>3.4160708769373157E-6</v>
      </c>
    </row>
    <row r="276" spans="3:6" x14ac:dyDescent="0.2">
      <c r="C276" s="89">
        <f t="shared" ca="1" si="18"/>
        <v>1053322.08580692</v>
      </c>
      <c r="D276" s="89">
        <f t="shared" ca="1" si="19"/>
        <v>-490316.0386623352</v>
      </c>
      <c r="E276" s="89">
        <f t="shared" ca="1" si="16"/>
        <v>563006.04714458482</v>
      </c>
      <c r="F276">
        <f t="shared" ca="1" si="17"/>
        <v>6.1303021359484501E-6</v>
      </c>
    </row>
    <row r="277" spans="3:6" x14ac:dyDescent="0.2">
      <c r="C277" s="89">
        <f t="shared" ca="1" si="18"/>
        <v>1065027.4586090508</v>
      </c>
      <c r="D277" s="89">
        <f t="shared" ca="1" si="19"/>
        <v>-486104.83678692096</v>
      </c>
      <c r="E277" s="89">
        <f t="shared" ca="1" si="16"/>
        <v>578922.62182212994</v>
      </c>
      <c r="F277">
        <f t="shared" ca="1" si="17"/>
        <v>5.3948889444079966E-6</v>
      </c>
    </row>
    <row r="278" spans="3:6" x14ac:dyDescent="0.2">
      <c r="C278" s="89">
        <f t="shared" ca="1" si="18"/>
        <v>1003437.7169195737</v>
      </c>
      <c r="D278" s="89">
        <f t="shared" ca="1" si="19"/>
        <v>-454850.71019209776</v>
      </c>
      <c r="E278" s="89">
        <f t="shared" ca="1" si="16"/>
        <v>548587.00672747591</v>
      </c>
      <c r="F278">
        <f t="shared" ca="1" si="17"/>
        <v>6.4899265272430498E-6</v>
      </c>
    </row>
    <row r="279" spans="3:6" x14ac:dyDescent="0.2">
      <c r="C279" s="89">
        <f t="shared" ca="1" si="18"/>
        <v>1017215.0353875973</v>
      </c>
      <c r="D279" s="89">
        <f t="shared" ca="1" si="19"/>
        <v>-496979.2624480474</v>
      </c>
      <c r="E279" s="89">
        <f t="shared" ca="1" si="16"/>
        <v>520235.77293954988</v>
      </c>
      <c r="F279">
        <f t="shared" ca="1" si="17"/>
        <v>6.1684182066539622E-6</v>
      </c>
    </row>
    <row r="280" spans="3:6" x14ac:dyDescent="0.2">
      <c r="C280" s="89">
        <f t="shared" ca="1" si="18"/>
        <v>1026967.0640627674</v>
      </c>
      <c r="D280" s="89">
        <f t="shared" ca="1" si="19"/>
        <v>-469654.00661991455</v>
      </c>
      <c r="E280" s="89">
        <f t="shared" ca="1" si="16"/>
        <v>557313.05744285288</v>
      </c>
      <c r="F280">
        <f t="shared" ca="1" si="17"/>
        <v>6.3118288688892461E-6</v>
      </c>
    </row>
    <row r="281" spans="3:6" x14ac:dyDescent="0.2">
      <c r="C281" s="89">
        <f t="shared" ca="1" si="18"/>
        <v>1039725.8145587579</v>
      </c>
      <c r="D281" s="89">
        <f t="shared" ca="1" si="19"/>
        <v>-512058.15154702519</v>
      </c>
      <c r="E281" s="89">
        <f t="shared" ca="1" si="16"/>
        <v>527667.66301173274</v>
      </c>
      <c r="F281">
        <f t="shared" ca="1" si="17"/>
        <v>6.3830561835914703E-6</v>
      </c>
    </row>
    <row r="282" spans="3:6" x14ac:dyDescent="0.2">
      <c r="C282" s="89">
        <f t="shared" ca="1" si="18"/>
        <v>972868.3773408276</v>
      </c>
      <c r="D282" s="89">
        <f t="shared" ca="1" si="19"/>
        <v>-484315.1126321592</v>
      </c>
      <c r="E282" s="89">
        <f t="shared" ca="1" si="16"/>
        <v>488553.2647086684</v>
      </c>
      <c r="F282">
        <f t="shared" ca="1" si="17"/>
        <v>4.5138386509888408E-6</v>
      </c>
    </row>
    <row r="283" spans="3:6" x14ac:dyDescent="0.2">
      <c r="C283" s="89">
        <f t="shared" ca="1" si="18"/>
        <v>924474.54992519913</v>
      </c>
      <c r="D283" s="89">
        <f t="shared" ca="1" si="19"/>
        <v>-427742.91988940415</v>
      </c>
      <c r="E283" s="89">
        <f t="shared" ca="1" si="16"/>
        <v>496731.63003579498</v>
      </c>
      <c r="F283">
        <f t="shared" ca="1" si="17"/>
        <v>5.0207809634300276E-6</v>
      </c>
    </row>
    <row r="284" spans="3:6" x14ac:dyDescent="0.2">
      <c r="C284" s="89">
        <f t="shared" ca="1" si="18"/>
        <v>1024399.1183137142</v>
      </c>
      <c r="D284" s="89">
        <f t="shared" ca="1" si="19"/>
        <v>-444305.52405959024</v>
      </c>
      <c r="E284" s="89">
        <f t="shared" ca="1" si="16"/>
        <v>580093.59425412398</v>
      </c>
      <c r="F284">
        <f t="shared" ca="1" si="17"/>
        <v>5.3300596852715234E-6</v>
      </c>
    </row>
    <row r="285" spans="3:6" x14ac:dyDescent="0.2">
      <c r="C285" s="89">
        <f t="shared" ca="1" si="18"/>
        <v>1038227.6381165693</v>
      </c>
      <c r="D285" s="89">
        <f t="shared" ca="1" si="19"/>
        <v>-453644.16023244697</v>
      </c>
      <c r="E285" s="89">
        <f t="shared" ca="1" si="16"/>
        <v>584583.47788412229</v>
      </c>
      <c r="F285">
        <f t="shared" ca="1" si="17"/>
        <v>5.0712770957238672E-6</v>
      </c>
    </row>
    <row r="286" spans="3:6" x14ac:dyDescent="0.2">
      <c r="C286" s="89">
        <f t="shared" ca="1" si="18"/>
        <v>1004034.509555716</v>
      </c>
      <c r="D286" s="89">
        <f t="shared" ca="1" si="19"/>
        <v>-457262.86104147538</v>
      </c>
      <c r="E286" s="89">
        <f t="shared" ca="1" si="16"/>
        <v>546771.64851424051</v>
      </c>
      <c r="F286">
        <f t="shared" ca="1" si="17"/>
        <v>6.5108451702871549E-6</v>
      </c>
    </row>
    <row r="287" spans="3:6" x14ac:dyDescent="0.2">
      <c r="C287" s="89">
        <f t="shared" ca="1" si="18"/>
        <v>1057187.3765737119</v>
      </c>
      <c r="D287" s="89">
        <f t="shared" ca="1" si="19"/>
        <v>-445983.54482135305</v>
      </c>
      <c r="E287" s="89">
        <f t="shared" ca="1" si="16"/>
        <v>611203.83175235882</v>
      </c>
      <c r="F287">
        <f t="shared" ca="1" si="17"/>
        <v>3.3779012084611099E-6</v>
      </c>
    </row>
    <row r="288" spans="3:6" x14ac:dyDescent="0.2">
      <c r="C288" s="89">
        <f t="shared" ca="1" si="18"/>
        <v>982306.18150629557</v>
      </c>
      <c r="D288" s="89">
        <f t="shared" ca="1" si="19"/>
        <v>-512852.08784709254</v>
      </c>
      <c r="E288" s="89">
        <f t="shared" ca="1" si="16"/>
        <v>469454.09365920303</v>
      </c>
      <c r="F288">
        <f t="shared" ca="1" si="17"/>
        <v>3.2824610590117359E-6</v>
      </c>
    </row>
    <row r="289" spans="3:6" x14ac:dyDescent="0.2">
      <c r="C289" s="89">
        <f t="shared" ca="1" si="18"/>
        <v>1022694.6987520756</v>
      </c>
      <c r="D289" s="89">
        <f t="shared" ca="1" si="19"/>
        <v>-509465.08898760309</v>
      </c>
      <c r="E289" s="89">
        <f t="shared" ca="1" si="16"/>
        <v>513229.60976447247</v>
      </c>
      <c r="F289">
        <f t="shared" ca="1" si="17"/>
        <v>5.8920742937765383E-6</v>
      </c>
    </row>
    <row r="290" spans="3:6" x14ac:dyDescent="0.2">
      <c r="C290" s="89">
        <f t="shared" ca="1" si="18"/>
        <v>1016015.1536026399</v>
      </c>
      <c r="D290" s="89">
        <f t="shared" ca="1" si="19"/>
        <v>-425040.73163988726</v>
      </c>
      <c r="E290" s="89">
        <f t="shared" ca="1" si="16"/>
        <v>590974.42196275271</v>
      </c>
      <c r="F290">
        <f t="shared" ca="1" si="17"/>
        <v>4.6805149817360449E-6</v>
      </c>
    </row>
    <row r="291" spans="3:6" x14ac:dyDescent="0.2">
      <c r="C291" s="89">
        <f t="shared" ca="1" si="18"/>
        <v>1089840.8467609892</v>
      </c>
      <c r="D291" s="89">
        <f t="shared" ca="1" si="19"/>
        <v>-526877.13256837078</v>
      </c>
      <c r="E291" s="89">
        <f t="shared" ca="1" si="16"/>
        <v>562963.71419261838</v>
      </c>
      <c r="F291">
        <f t="shared" ca="1" si="17"/>
        <v>6.1318295540592065E-6</v>
      </c>
    </row>
    <row r="292" spans="3:6" x14ac:dyDescent="0.2">
      <c r="C292" s="89">
        <f t="shared" ca="1" si="18"/>
        <v>1036165.5589830932</v>
      </c>
      <c r="D292" s="89">
        <f t="shared" ca="1" si="19"/>
        <v>-484858.70910815959</v>
      </c>
      <c r="E292" s="89">
        <f t="shared" ca="1" si="16"/>
        <v>551306.84987493372</v>
      </c>
      <c r="F292">
        <f t="shared" ca="1" si="17"/>
        <v>6.448017356025238E-6</v>
      </c>
    </row>
    <row r="293" spans="3:6" x14ac:dyDescent="0.2">
      <c r="C293" s="89">
        <f t="shared" ca="1" si="18"/>
        <v>1060184.3849974817</v>
      </c>
      <c r="D293" s="89">
        <f t="shared" ca="1" si="19"/>
        <v>-417166.11615541868</v>
      </c>
      <c r="E293" s="89">
        <f t="shared" ca="1" si="16"/>
        <v>643018.26884206303</v>
      </c>
      <c r="F293">
        <f t="shared" ca="1" si="17"/>
        <v>1.6191269982509403E-6</v>
      </c>
    </row>
    <row r="294" spans="3:6" x14ac:dyDescent="0.2">
      <c r="C294" s="89">
        <f t="shared" ca="1" si="18"/>
        <v>1067837.6847110479</v>
      </c>
      <c r="D294" s="89">
        <f t="shared" ca="1" si="19"/>
        <v>-471241.26690871769</v>
      </c>
      <c r="E294" s="89">
        <f t="shared" ca="1" si="16"/>
        <v>596596.41780233022</v>
      </c>
      <c r="F294">
        <f t="shared" ca="1" si="17"/>
        <v>4.3223466468243411E-6</v>
      </c>
    </row>
    <row r="295" spans="3:6" x14ac:dyDescent="0.2">
      <c r="C295" s="89">
        <f t="shared" ca="1" si="18"/>
        <v>937733.7056029106</v>
      </c>
      <c r="D295" s="89">
        <f t="shared" ca="1" si="19"/>
        <v>-465639.07511514693</v>
      </c>
      <c r="E295" s="89">
        <f t="shared" ca="1" si="16"/>
        <v>472094.63048776367</v>
      </c>
      <c r="F295">
        <f t="shared" ca="1" si="17"/>
        <v>3.4503415425177958E-6</v>
      </c>
    </row>
    <row r="296" spans="3:6" x14ac:dyDescent="0.2">
      <c r="C296" s="89">
        <f t="shared" ca="1" si="18"/>
        <v>1004434.1148433213</v>
      </c>
      <c r="D296" s="89">
        <f t="shared" ca="1" si="19"/>
        <v>-458855.89106867329</v>
      </c>
      <c r="E296" s="89">
        <f t="shared" ca="1" si="16"/>
        <v>545578.22377464804</v>
      </c>
      <c r="F296">
        <f t="shared" ca="1" si="17"/>
        <v>6.5214873127922484E-6</v>
      </c>
    </row>
    <row r="297" spans="3:6" x14ac:dyDescent="0.2">
      <c r="C297" s="89">
        <f t="shared" ca="1" si="18"/>
        <v>992788.59304644866</v>
      </c>
      <c r="D297" s="89">
        <f t="shared" ca="1" si="19"/>
        <v>-423082.33170581586</v>
      </c>
      <c r="E297" s="89">
        <f t="shared" ca="1" si="16"/>
        <v>569706.2613406328</v>
      </c>
      <c r="F297">
        <f t="shared" ca="1" si="17"/>
        <v>5.8576270441908025E-6</v>
      </c>
    </row>
    <row r="298" spans="3:6" x14ac:dyDescent="0.2">
      <c r="C298" s="89">
        <f t="shared" ca="1" si="18"/>
        <v>911606.03770652122</v>
      </c>
      <c r="D298" s="89">
        <f t="shared" ca="1" si="19"/>
        <v>-436523.7034045959</v>
      </c>
      <c r="E298" s="89">
        <f t="shared" ca="1" si="16"/>
        <v>475082.33430192532</v>
      </c>
      <c r="F298">
        <f t="shared" ca="1" si="17"/>
        <v>3.6424334509695559E-6</v>
      </c>
    </row>
    <row r="299" spans="3:6" x14ac:dyDescent="0.2">
      <c r="C299" s="89">
        <f t="shared" ca="1" si="18"/>
        <v>1028062.0969171246</v>
      </c>
      <c r="D299" s="89">
        <f t="shared" ca="1" si="19"/>
        <v>-462056.92563529778</v>
      </c>
      <c r="E299" s="89">
        <f t="shared" ca="1" si="16"/>
        <v>566005.1712818268</v>
      </c>
      <c r="F299">
        <f t="shared" ca="1" si="17"/>
        <v>6.015677109946072E-6</v>
      </c>
    </row>
    <row r="300" spans="3:6" x14ac:dyDescent="0.2">
      <c r="C300" s="89">
        <f t="shared" ca="1" si="18"/>
        <v>1022353.8105539401</v>
      </c>
      <c r="D300" s="89">
        <f t="shared" ca="1" si="19"/>
        <v>-523733.45035069919</v>
      </c>
      <c r="E300" s="89">
        <f t="shared" ca="1" si="16"/>
        <v>498620.36020324094</v>
      </c>
      <c r="F300">
        <f t="shared" ca="1" si="17"/>
        <v>5.1325986684221812E-6</v>
      </c>
    </row>
    <row r="301" spans="3:6" x14ac:dyDescent="0.2">
      <c r="C301" s="89">
        <f t="shared" ca="1" si="18"/>
        <v>1074042.2725639495</v>
      </c>
      <c r="D301" s="89">
        <f t="shared" ca="1" si="19"/>
        <v>-471053.78327505884</v>
      </c>
      <c r="E301" s="89">
        <f t="shared" ca="1" si="16"/>
        <v>602988.48928889062</v>
      </c>
      <c r="F301">
        <f t="shared" ca="1" si="17"/>
        <v>3.9077730396618303E-6</v>
      </c>
    </row>
    <row r="302" spans="3:6" x14ac:dyDescent="0.2">
      <c r="C302" s="89">
        <f t="shared" ca="1" si="18"/>
        <v>978463.77098332404</v>
      </c>
      <c r="D302" s="89">
        <f t="shared" ca="1" si="19"/>
        <v>-469493.0951186993</v>
      </c>
      <c r="E302" s="89">
        <f t="shared" ca="1" si="16"/>
        <v>508970.67586462473</v>
      </c>
      <c r="F302">
        <f t="shared" ca="1" si="17"/>
        <v>5.6933619510638825E-6</v>
      </c>
    </row>
    <row r="303" spans="3:6" x14ac:dyDescent="0.2">
      <c r="C303" s="89">
        <f t="shared" ca="1" si="18"/>
        <v>1056459.2768937605</v>
      </c>
      <c r="D303" s="89">
        <f t="shared" ca="1" si="19"/>
        <v>-509548.69958525599</v>
      </c>
      <c r="E303" s="89">
        <f t="shared" ca="1" si="16"/>
        <v>546910.57730850461</v>
      </c>
      <c r="F303">
        <f t="shared" ca="1" si="17"/>
        <v>6.5094455587019635E-6</v>
      </c>
    </row>
    <row r="304" spans="3:6" x14ac:dyDescent="0.2">
      <c r="C304" s="89">
        <f t="shared" ca="1" si="18"/>
        <v>1080908.8705434955</v>
      </c>
      <c r="D304" s="89">
        <f t="shared" ca="1" si="19"/>
        <v>-486567.30866927933</v>
      </c>
      <c r="E304" s="89">
        <f t="shared" ca="1" si="16"/>
        <v>594341.56187421619</v>
      </c>
      <c r="F304">
        <f t="shared" ca="1" si="17"/>
        <v>4.4671386010824618E-6</v>
      </c>
    </row>
    <row r="305" spans="3:6" x14ac:dyDescent="0.2">
      <c r="C305" s="89">
        <f t="shared" ca="1" si="18"/>
        <v>1031563.3222711262</v>
      </c>
      <c r="D305" s="89">
        <f t="shared" ca="1" si="19"/>
        <v>-457929.26683119673</v>
      </c>
      <c r="E305" s="89">
        <f t="shared" ca="1" si="16"/>
        <v>573634.05543992948</v>
      </c>
      <c r="F305">
        <f t="shared" ca="1" si="17"/>
        <v>5.6715587289618697E-6</v>
      </c>
    </row>
    <row r="306" spans="3:6" x14ac:dyDescent="0.2">
      <c r="C306" s="89">
        <f t="shared" ca="1" si="18"/>
        <v>941436.76649350103</v>
      </c>
      <c r="D306" s="89">
        <f t="shared" ca="1" si="19"/>
        <v>-471763.06703983393</v>
      </c>
      <c r="E306" s="89">
        <f t="shared" ca="1" si="16"/>
        <v>469673.6994536671</v>
      </c>
      <c r="F306">
        <f t="shared" ca="1" si="17"/>
        <v>3.2963415769387795E-6</v>
      </c>
    </row>
    <row r="307" spans="3:6" x14ac:dyDescent="0.2">
      <c r="C307" s="89">
        <f t="shared" ca="1" si="18"/>
        <v>1071668.7473258048</v>
      </c>
      <c r="D307" s="89">
        <f t="shared" ca="1" si="19"/>
        <v>-434279.16945259908</v>
      </c>
      <c r="E307" s="89">
        <f t="shared" ca="1" si="16"/>
        <v>637389.57787320577</v>
      </c>
      <c r="F307">
        <f t="shared" ca="1" si="17"/>
        <v>1.8809757101257245E-6</v>
      </c>
    </row>
    <row r="308" spans="3:6" x14ac:dyDescent="0.2">
      <c r="C308" s="89">
        <f t="shared" ca="1" si="18"/>
        <v>1053274.5681584282</v>
      </c>
      <c r="D308" s="89">
        <f t="shared" ca="1" si="19"/>
        <v>-504625.25162489095</v>
      </c>
      <c r="E308" s="89">
        <f t="shared" ca="1" si="16"/>
        <v>548649.31653353723</v>
      </c>
      <c r="F308">
        <f t="shared" ca="1" si="17"/>
        <v>6.4891077243070206E-6</v>
      </c>
    </row>
    <row r="309" spans="3:6" x14ac:dyDescent="0.2">
      <c r="C309" s="89">
        <f t="shared" ca="1" si="18"/>
        <v>1023464.1776328423</v>
      </c>
      <c r="D309" s="89">
        <f t="shared" ca="1" si="19"/>
        <v>-463593.78864511516</v>
      </c>
      <c r="E309" s="89">
        <f t="shared" ca="1" si="16"/>
        <v>559870.38898772723</v>
      </c>
      <c r="F309">
        <f t="shared" ca="1" si="17"/>
        <v>6.2363446500093681E-6</v>
      </c>
    </row>
    <row r="310" spans="3:6" x14ac:dyDescent="0.2">
      <c r="C310" s="89">
        <f t="shared" ca="1" si="18"/>
        <v>1051484.0564173337</v>
      </c>
      <c r="D310" s="89">
        <f t="shared" ca="1" si="19"/>
        <v>-459357.98254921404</v>
      </c>
      <c r="E310" s="89">
        <f t="shared" ca="1" si="16"/>
        <v>592126.07386811962</v>
      </c>
      <c r="F310">
        <f t="shared" ca="1" si="17"/>
        <v>4.6079907325810032E-6</v>
      </c>
    </row>
    <row r="311" spans="3:6" x14ac:dyDescent="0.2">
      <c r="C311" s="89">
        <f t="shared" ca="1" si="18"/>
        <v>1034238.6369996925</v>
      </c>
      <c r="D311" s="89">
        <f t="shared" ca="1" si="19"/>
        <v>-514829.93301428412</v>
      </c>
      <c r="E311" s="89">
        <f t="shared" ca="1" si="16"/>
        <v>519408.70398540841</v>
      </c>
      <c r="F311">
        <f t="shared" ca="1" si="17"/>
        <v>6.1393464529583824E-6</v>
      </c>
    </row>
    <row r="312" spans="3:6" x14ac:dyDescent="0.2">
      <c r="C312" s="89">
        <f t="shared" ca="1" si="18"/>
        <v>1037309.8305331381</v>
      </c>
      <c r="D312" s="89">
        <f t="shared" ca="1" si="19"/>
        <v>-508190.87374885398</v>
      </c>
      <c r="E312" s="89">
        <f t="shared" ca="1" si="16"/>
        <v>529118.95678428421</v>
      </c>
      <c r="F312">
        <f t="shared" ca="1" si="17"/>
        <v>6.4147147801627561E-6</v>
      </c>
    </row>
    <row r="313" spans="3:6" x14ac:dyDescent="0.2">
      <c r="C313" s="89">
        <f t="shared" ca="1" si="18"/>
        <v>1111855.3827009818</v>
      </c>
      <c r="D313" s="89">
        <f t="shared" ca="1" si="19"/>
        <v>-497928.72916769888</v>
      </c>
      <c r="E313" s="89">
        <f t="shared" ca="1" si="16"/>
        <v>613926.65353328292</v>
      </c>
      <c r="F313">
        <f t="shared" ca="1" si="17"/>
        <v>3.2057937317187584E-6</v>
      </c>
    </row>
    <row r="314" spans="3:6" x14ac:dyDescent="0.2">
      <c r="C314" s="89">
        <f t="shared" ca="1" si="18"/>
        <v>1096990.2778575441</v>
      </c>
      <c r="D314" s="89">
        <f t="shared" ca="1" si="19"/>
        <v>-480211.89690567495</v>
      </c>
      <c r="E314" s="89">
        <f t="shared" ca="1" si="16"/>
        <v>616778.38095186919</v>
      </c>
      <c r="F314">
        <f t="shared" ca="1" si="17"/>
        <v>3.0284576855743532E-6</v>
      </c>
    </row>
    <row r="315" spans="3:6" x14ac:dyDescent="0.2">
      <c r="C315" s="89">
        <f t="shared" ca="1" si="18"/>
        <v>1010989.2656293031</v>
      </c>
      <c r="D315" s="89">
        <f t="shared" ca="1" si="19"/>
        <v>-543932.78813975002</v>
      </c>
      <c r="E315" s="89">
        <f t="shared" ca="1" si="16"/>
        <v>467056.47748955304</v>
      </c>
      <c r="F315">
        <f t="shared" ca="1" si="17"/>
        <v>3.1320248722251052E-6</v>
      </c>
    </row>
    <row r="316" spans="3:6" x14ac:dyDescent="0.2">
      <c r="C316" s="89">
        <f t="shared" ca="1" si="18"/>
        <v>1016877.1088850076</v>
      </c>
      <c r="D316" s="89">
        <f t="shared" ca="1" si="19"/>
        <v>-481225.4103560673</v>
      </c>
      <c r="E316" s="89">
        <f t="shared" ca="1" si="16"/>
        <v>535651.69852894032</v>
      </c>
      <c r="F316">
        <f t="shared" ca="1" si="17"/>
        <v>6.5133775076395971E-6</v>
      </c>
    </row>
    <row r="317" spans="3:6" x14ac:dyDescent="0.2">
      <c r="C317" s="89">
        <f t="shared" ca="1" si="18"/>
        <v>982029.13884579553</v>
      </c>
      <c r="D317" s="89">
        <f t="shared" ca="1" si="19"/>
        <v>-520015.18138425954</v>
      </c>
      <c r="E317" s="89">
        <f t="shared" ca="1" si="16"/>
        <v>462013.95746153599</v>
      </c>
      <c r="F317">
        <f t="shared" ca="1" si="17"/>
        <v>2.8234896595387028E-6</v>
      </c>
    </row>
    <row r="318" spans="3:6" x14ac:dyDescent="0.2">
      <c r="C318" s="89">
        <f t="shared" ca="1" si="18"/>
        <v>1038535.8814761296</v>
      </c>
      <c r="D318" s="89">
        <f t="shared" ca="1" si="19"/>
        <v>-417371.15027003939</v>
      </c>
      <c r="E318" s="89">
        <f t="shared" ca="1" si="16"/>
        <v>621164.73120609019</v>
      </c>
      <c r="F318">
        <f t="shared" ca="1" si="17"/>
        <v>2.7628388747316114E-6</v>
      </c>
    </row>
    <row r="319" spans="3:6" x14ac:dyDescent="0.2">
      <c r="C319" s="89">
        <f t="shared" ca="1" si="18"/>
        <v>926253.04741785338</v>
      </c>
      <c r="D319" s="89">
        <f t="shared" ca="1" si="19"/>
        <v>-437129.81091063615</v>
      </c>
      <c r="E319" s="89">
        <f t="shared" ca="1" si="16"/>
        <v>489123.23650721723</v>
      </c>
      <c r="F319">
        <f t="shared" ca="1" si="17"/>
        <v>4.5500963939889819E-6</v>
      </c>
    </row>
    <row r="320" spans="3:6" x14ac:dyDescent="0.2">
      <c r="C320" s="89">
        <f t="shared" ca="1" si="18"/>
        <v>1067475.3824647407</v>
      </c>
      <c r="D320" s="89">
        <f t="shared" ca="1" si="19"/>
        <v>-517150.19326246745</v>
      </c>
      <c r="E320" s="89">
        <f t="shared" ca="1" si="16"/>
        <v>550325.18920227326</v>
      </c>
      <c r="F320">
        <f t="shared" ca="1" si="17"/>
        <v>6.4645938077202355E-6</v>
      </c>
    </row>
    <row r="321" spans="3:6" x14ac:dyDescent="0.2">
      <c r="C321" s="89">
        <f t="shared" ca="1" si="18"/>
        <v>991873.50676731265</v>
      </c>
      <c r="D321" s="89">
        <f t="shared" ca="1" si="19"/>
        <v>-460566.61926107708</v>
      </c>
      <c r="E321" s="89">
        <f t="shared" ca="1" si="16"/>
        <v>531306.88750623562</v>
      </c>
      <c r="F321">
        <f t="shared" ca="1" si="17"/>
        <v>6.4558302303808538E-6</v>
      </c>
    </row>
    <row r="322" spans="3:6" x14ac:dyDescent="0.2">
      <c r="C322" s="89">
        <f t="shared" ca="1" si="18"/>
        <v>1097367.6951695345</v>
      </c>
      <c r="D322" s="89">
        <f t="shared" ca="1" si="19"/>
        <v>-456194.03381571488</v>
      </c>
      <c r="E322" s="89">
        <f t="shared" ca="1" si="16"/>
        <v>641173.66135381965</v>
      </c>
      <c r="F322">
        <f t="shared" ca="1" si="17"/>
        <v>1.7022492787316495E-6</v>
      </c>
    </row>
    <row r="323" spans="3:6" x14ac:dyDescent="0.2">
      <c r="C323" s="89">
        <f t="shared" ca="1" si="18"/>
        <v>1050230.0793018786</v>
      </c>
      <c r="D323" s="89">
        <f t="shared" ca="1" si="19"/>
        <v>-473201.22363904247</v>
      </c>
      <c r="E323" s="89">
        <f t="shared" ca="1" si="16"/>
        <v>577028.85566283611</v>
      </c>
      <c r="F323">
        <f t="shared" ca="1" si="17"/>
        <v>5.4971199273305303E-6</v>
      </c>
    </row>
    <row r="324" spans="3:6" x14ac:dyDescent="0.2">
      <c r="C324" s="89">
        <f t="shared" ca="1" si="18"/>
        <v>1088687.2048268286</v>
      </c>
      <c r="D324" s="89">
        <f t="shared" ca="1" si="19"/>
        <v>-503763.94302429742</v>
      </c>
      <c r="E324" s="89">
        <f t="shared" ca="1" si="16"/>
        <v>584923.26180253108</v>
      </c>
      <c r="F324">
        <f t="shared" ca="1" si="17"/>
        <v>5.0510985941001087E-6</v>
      </c>
    </row>
    <row r="325" spans="3:6" x14ac:dyDescent="0.2">
      <c r="C325" s="89">
        <f t="shared" ca="1" si="18"/>
        <v>1023566.7089871423</v>
      </c>
      <c r="D325" s="89">
        <f t="shared" ca="1" si="19"/>
        <v>-528347.95503371244</v>
      </c>
      <c r="E325" s="89">
        <f t="shared" ca="1" si="16"/>
        <v>495218.75395342987</v>
      </c>
      <c r="F325">
        <f t="shared" ca="1" si="17"/>
        <v>4.929565296361886E-6</v>
      </c>
    </row>
    <row r="326" spans="3:6" x14ac:dyDescent="0.2">
      <c r="C326" s="89">
        <f t="shared" ca="1" si="18"/>
        <v>1041375.0563515482</v>
      </c>
      <c r="D326" s="89">
        <f t="shared" ca="1" si="19"/>
        <v>-513048.93771332293</v>
      </c>
      <c r="E326" s="89">
        <f t="shared" ca="1" si="16"/>
        <v>528326.11863822525</v>
      </c>
      <c r="F326">
        <f t="shared" ca="1" si="17"/>
        <v>6.3978490342472453E-6</v>
      </c>
    </row>
    <row r="327" spans="3:6" x14ac:dyDescent="0.2">
      <c r="C327" s="89">
        <f t="shared" ca="1" si="18"/>
        <v>1025770.2798513857</v>
      </c>
      <c r="D327" s="89">
        <f t="shared" ca="1" si="19"/>
        <v>-466889.99345393264</v>
      </c>
      <c r="E327" s="89">
        <f t="shared" ca="1" si="16"/>
        <v>558880.28639745316</v>
      </c>
      <c r="F327">
        <f t="shared" ca="1" si="17"/>
        <v>6.2667678216695295E-6</v>
      </c>
    </row>
    <row r="328" spans="3:6" x14ac:dyDescent="0.2">
      <c r="C328" s="89">
        <f t="shared" ca="1" si="18"/>
        <v>1018840.7841667535</v>
      </c>
      <c r="D328" s="89">
        <f t="shared" ca="1" si="19"/>
        <v>-417527.84340177051</v>
      </c>
      <c r="E328" s="89">
        <f t="shared" ca="1" si="16"/>
        <v>601312.94076498295</v>
      </c>
      <c r="F328">
        <f t="shared" ca="1" si="17"/>
        <v>4.016697325015623E-6</v>
      </c>
    </row>
    <row r="329" spans="3:6" x14ac:dyDescent="0.2">
      <c r="C329" s="89">
        <f t="shared" ca="1" si="18"/>
        <v>1033325.1699230553</v>
      </c>
      <c r="D329" s="89">
        <f t="shared" ca="1" si="19"/>
        <v>-563113.90826916019</v>
      </c>
      <c r="E329" s="89">
        <f t="shared" ca="1" si="16"/>
        <v>470211.26165389514</v>
      </c>
      <c r="F329">
        <f t="shared" ca="1" si="17"/>
        <v>3.330385103801392E-6</v>
      </c>
    </row>
    <row r="330" spans="3:6" x14ac:dyDescent="0.2">
      <c r="C330" s="89">
        <f t="shared" ca="1" si="18"/>
        <v>1071284.7881741461</v>
      </c>
      <c r="D330" s="89">
        <f t="shared" ca="1" si="19"/>
        <v>-498099.61932627816</v>
      </c>
      <c r="E330" s="89">
        <f t="shared" ref="E330:E393" ca="1" si="20">SUM(C330:D330)</f>
        <v>573185.16884786799</v>
      </c>
      <c r="F330">
        <f t="shared" ref="F330:F393" ca="1" si="21">_xlfn.NORM.DIST(E330,$I$5,$I$6,0)</f>
        <v>5.6937151036199193E-6</v>
      </c>
    </row>
    <row r="331" spans="3:6" x14ac:dyDescent="0.2">
      <c r="C331" s="89">
        <f t="shared" ref="C331:C394" ca="1" si="22">$C$5*(1+$C$6*NORMSINV(RAND()))</f>
        <v>1025371.8657811113</v>
      </c>
      <c r="D331" s="89">
        <f t="shared" ref="D331:D394" ca="1" si="23">$D$5*(1+$D$6*NORMSINV(RAND()))</f>
        <v>-448809.85763969138</v>
      </c>
      <c r="E331" s="89">
        <f t="shared" ca="1" si="20"/>
        <v>576562.00814141985</v>
      </c>
      <c r="F331">
        <f t="shared" ca="1" si="21"/>
        <v>5.5218003976459709E-6</v>
      </c>
    </row>
    <row r="332" spans="3:6" x14ac:dyDescent="0.2">
      <c r="C332" s="89">
        <f t="shared" ca="1" si="22"/>
        <v>1023355.1824943852</v>
      </c>
      <c r="D332" s="89">
        <f t="shared" ca="1" si="23"/>
        <v>-429624.41609649919</v>
      </c>
      <c r="E332" s="89">
        <f t="shared" ca="1" si="20"/>
        <v>593730.76639788598</v>
      </c>
      <c r="F332">
        <f t="shared" ca="1" si="21"/>
        <v>4.5061283415895003E-6</v>
      </c>
    </row>
    <row r="333" spans="3:6" x14ac:dyDescent="0.2">
      <c r="C333" s="89">
        <f t="shared" ca="1" si="22"/>
        <v>1015992.9900410775</v>
      </c>
      <c r="D333" s="89">
        <f t="shared" ca="1" si="23"/>
        <v>-444280.84861304931</v>
      </c>
      <c r="E333" s="89">
        <f t="shared" ca="1" si="20"/>
        <v>571712.14142802823</v>
      </c>
      <c r="F333">
        <f t="shared" ca="1" si="21"/>
        <v>5.7648385100014192E-6</v>
      </c>
    </row>
    <row r="334" spans="3:6" x14ac:dyDescent="0.2">
      <c r="C334" s="89">
        <f t="shared" ca="1" si="22"/>
        <v>1095579.3348283509</v>
      </c>
      <c r="D334" s="89">
        <f t="shared" ca="1" si="23"/>
        <v>-487326.20402685774</v>
      </c>
      <c r="E334" s="89">
        <f t="shared" ca="1" si="20"/>
        <v>608253.13080149319</v>
      </c>
      <c r="F334">
        <f t="shared" ca="1" si="21"/>
        <v>3.5668296670303124E-6</v>
      </c>
    </row>
    <row r="335" spans="3:6" x14ac:dyDescent="0.2">
      <c r="C335" s="89">
        <f t="shared" ca="1" si="22"/>
        <v>1011275.3434694005</v>
      </c>
      <c r="D335" s="89">
        <f t="shared" ca="1" si="23"/>
        <v>-479208.70784631761</v>
      </c>
      <c r="E335" s="89">
        <f t="shared" ca="1" si="20"/>
        <v>532066.63562308298</v>
      </c>
      <c r="F335">
        <f t="shared" ca="1" si="21"/>
        <v>6.4682226562902665E-6</v>
      </c>
    </row>
    <row r="336" spans="3:6" x14ac:dyDescent="0.2">
      <c r="C336" s="89">
        <f t="shared" ca="1" si="22"/>
        <v>1119014.3500387927</v>
      </c>
      <c r="D336" s="89">
        <f t="shared" ca="1" si="23"/>
        <v>-475803.64249914727</v>
      </c>
      <c r="E336" s="89">
        <f t="shared" ca="1" si="20"/>
        <v>643210.70753964549</v>
      </c>
      <c r="F336">
        <f t="shared" ca="1" si="21"/>
        <v>1.6106077476659724E-6</v>
      </c>
    </row>
    <row r="337" spans="3:6" x14ac:dyDescent="0.2">
      <c r="C337" s="89">
        <f t="shared" ca="1" si="22"/>
        <v>969582.29259630013</v>
      </c>
      <c r="D337" s="89">
        <f t="shared" ca="1" si="23"/>
        <v>-477081.8820033159</v>
      </c>
      <c r="E337" s="89">
        <f t="shared" ca="1" si="20"/>
        <v>492500.41059298423</v>
      </c>
      <c r="F337">
        <f t="shared" ca="1" si="21"/>
        <v>4.7624479047793081E-6</v>
      </c>
    </row>
    <row r="338" spans="3:6" x14ac:dyDescent="0.2">
      <c r="C338" s="89">
        <f t="shared" ca="1" si="22"/>
        <v>940352.29061510647</v>
      </c>
      <c r="D338" s="89">
        <f t="shared" ca="1" si="23"/>
        <v>-476320.10333233757</v>
      </c>
      <c r="E338" s="89">
        <f t="shared" ca="1" si="20"/>
        <v>464032.18728276889</v>
      </c>
      <c r="F338">
        <f t="shared" ca="1" si="21"/>
        <v>2.9455664342307422E-6</v>
      </c>
    </row>
    <row r="339" spans="3:6" x14ac:dyDescent="0.2">
      <c r="C339" s="89">
        <f t="shared" ca="1" si="22"/>
        <v>989466.50158596365</v>
      </c>
      <c r="D339" s="89">
        <f t="shared" ca="1" si="23"/>
        <v>-499241.02153116406</v>
      </c>
      <c r="E339" s="89">
        <f t="shared" ca="1" si="20"/>
        <v>490225.48005479958</v>
      </c>
      <c r="F339">
        <f t="shared" ca="1" si="21"/>
        <v>4.6198978447137293E-6</v>
      </c>
    </row>
    <row r="340" spans="3:6" x14ac:dyDescent="0.2">
      <c r="C340" s="89">
        <f t="shared" ca="1" si="22"/>
        <v>1071290.2456627802</v>
      </c>
      <c r="D340" s="89">
        <f t="shared" ca="1" si="23"/>
        <v>-473037.12240682152</v>
      </c>
      <c r="E340" s="89">
        <f t="shared" ca="1" si="20"/>
        <v>598253.12325595878</v>
      </c>
      <c r="F340">
        <f t="shared" ca="1" si="21"/>
        <v>4.2152921686563045E-6</v>
      </c>
    </row>
    <row r="341" spans="3:6" x14ac:dyDescent="0.2">
      <c r="C341" s="89">
        <f t="shared" ca="1" si="22"/>
        <v>950544.50929761562</v>
      </c>
      <c r="D341" s="89">
        <f t="shared" ca="1" si="23"/>
        <v>-511958.12406175479</v>
      </c>
      <c r="E341" s="89">
        <f t="shared" ca="1" si="20"/>
        <v>438586.38523586083</v>
      </c>
      <c r="F341">
        <f t="shared" ca="1" si="21"/>
        <v>1.5944872075548547E-6</v>
      </c>
    </row>
    <row r="342" spans="3:6" x14ac:dyDescent="0.2">
      <c r="C342" s="89">
        <f t="shared" ca="1" si="22"/>
        <v>984364.02971623652</v>
      </c>
      <c r="D342" s="89">
        <f t="shared" ca="1" si="23"/>
        <v>-529003.56482666347</v>
      </c>
      <c r="E342" s="89">
        <f t="shared" ca="1" si="20"/>
        <v>455360.46488957305</v>
      </c>
      <c r="F342">
        <f t="shared" ca="1" si="21"/>
        <v>2.4367897086813906E-6</v>
      </c>
    </row>
    <row r="343" spans="3:6" x14ac:dyDescent="0.2">
      <c r="C343" s="89">
        <f t="shared" ca="1" si="22"/>
        <v>1110431.6867482159</v>
      </c>
      <c r="D343" s="89">
        <f t="shared" ca="1" si="23"/>
        <v>-504583.33708137705</v>
      </c>
      <c r="E343" s="89">
        <f t="shared" ca="1" si="20"/>
        <v>605848.34966683888</v>
      </c>
      <c r="F343">
        <f t="shared" ca="1" si="21"/>
        <v>3.7221471530965196E-6</v>
      </c>
    </row>
    <row r="344" spans="3:6" x14ac:dyDescent="0.2">
      <c r="C344" s="89">
        <f t="shared" ca="1" si="22"/>
        <v>1040822.2369504673</v>
      </c>
      <c r="D344" s="89">
        <f t="shared" ca="1" si="23"/>
        <v>-518383.42290328979</v>
      </c>
      <c r="E344" s="89">
        <f t="shared" ca="1" si="20"/>
        <v>522438.81404717756</v>
      </c>
      <c r="F344">
        <f t="shared" ca="1" si="21"/>
        <v>6.2409301101869961E-6</v>
      </c>
    </row>
    <row r="345" spans="3:6" x14ac:dyDescent="0.2">
      <c r="C345" s="89">
        <f t="shared" ca="1" si="22"/>
        <v>1024058.3376855729</v>
      </c>
      <c r="D345" s="89">
        <f t="shared" ca="1" si="23"/>
        <v>-496899.81861303665</v>
      </c>
      <c r="E345" s="89">
        <f t="shared" ca="1" si="20"/>
        <v>527158.51907253626</v>
      </c>
      <c r="F345">
        <f t="shared" ca="1" si="21"/>
        <v>6.3711323910971819E-6</v>
      </c>
    </row>
    <row r="346" spans="3:6" x14ac:dyDescent="0.2">
      <c r="C346" s="89">
        <f t="shared" ca="1" si="22"/>
        <v>1037344.6447801514</v>
      </c>
      <c r="D346" s="89">
        <f t="shared" ca="1" si="23"/>
        <v>-450540.77858345228</v>
      </c>
      <c r="E346" s="89">
        <f t="shared" ca="1" si="20"/>
        <v>586803.86619669921</v>
      </c>
      <c r="F346">
        <f t="shared" ca="1" si="21"/>
        <v>4.9380889197244219E-6</v>
      </c>
    </row>
    <row r="347" spans="3:6" x14ac:dyDescent="0.2">
      <c r="C347" s="89">
        <f t="shared" ca="1" si="22"/>
        <v>1048276.091373032</v>
      </c>
      <c r="D347" s="89">
        <f t="shared" ca="1" si="23"/>
        <v>-429045.20818529179</v>
      </c>
      <c r="E347" s="89">
        <f t="shared" ca="1" si="20"/>
        <v>619230.88318774011</v>
      </c>
      <c r="F347">
        <f t="shared" ca="1" si="21"/>
        <v>2.8787788927152079E-6</v>
      </c>
    </row>
    <row r="348" spans="3:6" x14ac:dyDescent="0.2">
      <c r="C348" s="89">
        <f t="shared" ca="1" si="22"/>
        <v>1091888.932828668</v>
      </c>
      <c r="D348" s="89">
        <f t="shared" ca="1" si="23"/>
        <v>-546443.4831942413</v>
      </c>
      <c r="E348" s="89">
        <f t="shared" ca="1" si="20"/>
        <v>545445.44963442674</v>
      </c>
      <c r="F348">
        <f t="shared" ca="1" si="21"/>
        <v>6.5225180835523352E-6</v>
      </c>
    </row>
    <row r="349" spans="3:6" x14ac:dyDescent="0.2">
      <c r="C349" s="89">
        <f t="shared" ca="1" si="22"/>
        <v>952036.7154869393</v>
      </c>
      <c r="D349" s="89">
        <f t="shared" ca="1" si="23"/>
        <v>-536524.9072872306</v>
      </c>
      <c r="E349" s="89">
        <f t="shared" ca="1" si="20"/>
        <v>415511.8081997087</v>
      </c>
      <c r="F349">
        <f t="shared" ca="1" si="21"/>
        <v>7.863073187508609E-7</v>
      </c>
    </row>
    <row r="350" spans="3:6" x14ac:dyDescent="0.2">
      <c r="C350" s="89">
        <f t="shared" ca="1" si="22"/>
        <v>1023552.3533593961</v>
      </c>
      <c r="D350" s="89">
        <f t="shared" ca="1" si="23"/>
        <v>-480813.81680738949</v>
      </c>
      <c r="E350" s="89">
        <f t="shared" ca="1" si="20"/>
        <v>542738.53655200661</v>
      </c>
      <c r="F350">
        <f t="shared" ca="1" si="21"/>
        <v>6.5368146860646497E-6</v>
      </c>
    </row>
    <row r="351" spans="3:6" x14ac:dyDescent="0.2">
      <c r="C351" s="89">
        <f t="shared" ca="1" si="22"/>
        <v>978179.53240512568</v>
      </c>
      <c r="D351" s="89">
        <f t="shared" ca="1" si="23"/>
        <v>-490331.22000870289</v>
      </c>
      <c r="E351" s="89">
        <f t="shared" ca="1" si="20"/>
        <v>487848.31239642279</v>
      </c>
      <c r="F351">
        <f t="shared" ca="1" si="21"/>
        <v>4.4688541720581504E-6</v>
      </c>
    </row>
    <row r="352" spans="3:6" x14ac:dyDescent="0.2">
      <c r="C352" s="89">
        <f t="shared" ca="1" si="22"/>
        <v>958991.59828719858</v>
      </c>
      <c r="D352" s="89">
        <f t="shared" ca="1" si="23"/>
        <v>-481195.25928081741</v>
      </c>
      <c r="E352" s="89">
        <f t="shared" ca="1" si="20"/>
        <v>477796.33900638117</v>
      </c>
      <c r="F352">
        <f t="shared" ca="1" si="21"/>
        <v>3.8182365924730102E-6</v>
      </c>
    </row>
    <row r="353" spans="3:6" x14ac:dyDescent="0.2">
      <c r="C353" s="89">
        <f t="shared" ca="1" si="22"/>
        <v>1041664.4818250582</v>
      </c>
      <c r="D353" s="89">
        <f t="shared" ca="1" si="23"/>
        <v>-409744.82171135308</v>
      </c>
      <c r="E353" s="89">
        <f t="shared" ca="1" si="20"/>
        <v>631919.66011370509</v>
      </c>
      <c r="F353">
        <f t="shared" ca="1" si="21"/>
        <v>2.1582769177693632E-6</v>
      </c>
    </row>
    <row r="354" spans="3:6" x14ac:dyDescent="0.2">
      <c r="C354" s="89">
        <f t="shared" ca="1" si="22"/>
        <v>1064386.8338260555</v>
      </c>
      <c r="D354" s="89">
        <f t="shared" ca="1" si="23"/>
        <v>-449463.44298655214</v>
      </c>
      <c r="E354" s="89">
        <f t="shared" ca="1" si="20"/>
        <v>614923.39083950338</v>
      </c>
      <c r="F354">
        <f t="shared" ca="1" si="21"/>
        <v>3.1434414389517898E-6</v>
      </c>
    </row>
    <row r="355" spans="3:6" x14ac:dyDescent="0.2">
      <c r="C355" s="89">
        <f t="shared" ca="1" si="22"/>
        <v>1095214.5464330385</v>
      </c>
      <c r="D355" s="89">
        <f t="shared" ca="1" si="23"/>
        <v>-482800.13294047397</v>
      </c>
      <c r="E355" s="89">
        <f t="shared" ca="1" si="20"/>
        <v>612414.41349256458</v>
      </c>
      <c r="F355">
        <f t="shared" ca="1" si="21"/>
        <v>3.3010807676308687E-6</v>
      </c>
    </row>
    <row r="356" spans="3:6" x14ac:dyDescent="0.2">
      <c r="C356" s="89">
        <f t="shared" ca="1" si="22"/>
        <v>1041056.2147465274</v>
      </c>
      <c r="D356" s="89">
        <f t="shared" ca="1" si="23"/>
        <v>-469574.86962700792</v>
      </c>
      <c r="E356" s="89">
        <f t="shared" ca="1" si="20"/>
        <v>571481.34511951939</v>
      </c>
      <c r="F356">
        <f t="shared" ca="1" si="21"/>
        <v>5.7757573412169438E-6</v>
      </c>
    </row>
    <row r="357" spans="3:6" x14ac:dyDescent="0.2">
      <c r="C357" s="89">
        <f t="shared" ca="1" si="22"/>
        <v>1038946.5486873614</v>
      </c>
      <c r="D357" s="89">
        <f t="shared" ca="1" si="23"/>
        <v>-556443.46209890686</v>
      </c>
      <c r="E357" s="89">
        <f t="shared" ca="1" si="20"/>
        <v>482503.08658845455</v>
      </c>
      <c r="F357">
        <f t="shared" ca="1" si="21"/>
        <v>4.1240805989384441E-6</v>
      </c>
    </row>
    <row r="358" spans="3:6" x14ac:dyDescent="0.2">
      <c r="C358" s="89">
        <f t="shared" ca="1" si="22"/>
        <v>990467.1492023461</v>
      </c>
      <c r="D358" s="89">
        <f t="shared" ca="1" si="23"/>
        <v>-494717.26304664632</v>
      </c>
      <c r="E358" s="89">
        <f t="shared" ca="1" si="20"/>
        <v>495749.88615569979</v>
      </c>
      <c r="F358">
        <f t="shared" ca="1" si="21"/>
        <v>4.9617460140720195E-6</v>
      </c>
    </row>
    <row r="359" spans="3:6" x14ac:dyDescent="0.2">
      <c r="C359" s="89">
        <f t="shared" ca="1" si="22"/>
        <v>1032367.6967827734</v>
      </c>
      <c r="D359" s="89">
        <f t="shared" ca="1" si="23"/>
        <v>-461295.15369319281</v>
      </c>
      <c r="E359" s="89">
        <f t="shared" ca="1" si="20"/>
        <v>571072.54308958049</v>
      </c>
      <c r="F359">
        <f t="shared" ca="1" si="21"/>
        <v>5.794944741295289E-6</v>
      </c>
    </row>
    <row r="360" spans="3:6" x14ac:dyDescent="0.2">
      <c r="C360" s="89">
        <f t="shared" ca="1" si="22"/>
        <v>1035557.1871644498</v>
      </c>
      <c r="D360" s="89">
        <f t="shared" ca="1" si="23"/>
        <v>-485398.18989007064</v>
      </c>
      <c r="E360" s="89">
        <f t="shared" ca="1" si="20"/>
        <v>550158.99727437925</v>
      </c>
      <c r="F360">
        <f t="shared" ca="1" si="21"/>
        <v>6.4672386231057306E-6</v>
      </c>
    </row>
    <row r="361" spans="3:6" x14ac:dyDescent="0.2">
      <c r="C361" s="89">
        <f t="shared" ca="1" si="22"/>
        <v>982019.36154651456</v>
      </c>
      <c r="D361" s="89">
        <f t="shared" ca="1" si="23"/>
        <v>-553712.68971394573</v>
      </c>
      <c r="E361" s="89">
        <f t="shared" ca="1" si="20"/>
        <v>428306.67183256883</v>
      </c>
      <c r="F361">
        <f t="shared" ca="1" si="21"/>
        <v>1.1844413594330785E-6</v>
      </c>
    </row>
    <row r="362" spans="3:6" x14ac:dyDescent="0.2">
      <c r="C362" s="89">
        <f t="shared" ca="1" si="22"/>
        <v>1055281.2315313446</v>
      </c>
      <c r="D362" s="89">
        <f t="shared" ca="1" si="23"/>
        <v>-457266.59903489915</v>
      </c>
      <c r="E362" s="89">
        <f t="shared" ca="1" si="20"/>
        <v>598014.63249644544</v>
      </c>
      <c r="F362">
        <f t="shared" ca="1" si="21"/>
        <v>4.2307304707560741E-6</v>
      </c>
    </row>
    <row r="363" spans="3:6" x14ac:dyDescent="0.2">
      <c r="C363" s="89">
        <f t="shared" ca="1" si="22"/>
        <v>1049570.1308673809</v>
      </c>
      <c r="D363" s="89">
        <f t="shared" ca="1" si="23"/>
        <v>-506740.75118285458</v>
      </c>
      <c r="E363" s="89">
        <f t="shared" ca="1" si="20"/>
        <v>542829.37968452624</v>
      </c>
      <c r="F363">
        <f t="shared" ca="1" si="21"/>
        <v>6.536543071016258E-6</v>
      </c>
    </row>
    <row r="364" spans="3:6" x14ac:dyDescent="0.2">
      <c r="C364" s="89">
        <f t="shared" ca="1" si="22"/>
        <v>968523.40777124802</v>
      </c>
      <c r="D364" s="89">
        <f t="shared" ca="1" si="23"/>
        <v>-449023.52216142148</v>
      </c>
      <c r="E364" s="89">
        <f t="shared" ca="1" si="20"/>
        <v>519499.88560982654</v>
      </c>
      <c r="F364">
        <f t="shared" ca="1" si="21"/>
        <v>6.1426001557196706E-6</v>
      </c>
    </row>
    <row r="365" spans="3:6" x14ac:dyDescent="0.2">
      <c r="C365" s="89">
        <f t="shared" ca="1" si="22"/>
        <v>1015963.7910430446</v>
      </c>
      <c r="D365" s="89">
        <f t="shared" ca="1" si="23"/>
        <v>-508273.08464450599</v>
      </c>
      <c r="E365" s="89">
        <f t="shared" ca="1" si="20"/>
        <v>507690.70639853866</v>
      </c>
      <c r="F365">
        <f t="shared" ca="1" si="21"/>
        <v>5.6295973230969768E-6</v>
      </c>
    </row>
    <row r="366" spans="3:6" x14ac:dyDescent="0.2">
      <c r="C366" s="89">
        <f t="shared" ca="1" si="22"/>
        <v>1082614.6835312808</v>
      </c>
      <c r="D366" s="89">
        <f t="shared" ca="1" si="23"/>
        <v>-492527.77474905126</v>
      </c>
      <c r="E366" s="89">
        <f t="shared" ca="1" si="20"/>
        <v>590086.90878222953</v>
      </c>
      <c r="F366">
        <f t="shared" ca="1" si="21"/>
        <v>4.7360315808633246E-6</v>
      </c>
    </row>
    <row r="367" spans="3:6" x14ac:dyDescent="0.2">
      <c r="C367" s="89">
        <f t="shared" ca="1" si="22"/>
        <v>1044297.9543281639</v>
      </c>
      <c r="D367" s="89">
        <f t="shared" ca="1" si="23"/>
        <v>-434690.85343277297</v>
      </c>
      <c r="E367" s="89">
        <f t="shared" ca="1" si="20"/>
        <v>609607.10089539085</v>
      </c>
      <c r="F367">
        <f t="shared" ca="1" si="21"/>
        <v>3.4798703158947877E-6</v>
      </c>
    </row>
    <row r="368" spans="3:6" x14ac:dyDescent="0.2">
      <c r="C368" s="89">
        <f t="shared" ca="1" si="22"/>
        <v>1038072.9927465296</v>
      </c>
      <c r="D368" s="89">
        <f t="shared" ca="1" si="23"/>
        <v>-425550.57148194005</v>
      </c>
      <c r="E368" s="89">
        <f t="shared" ca="1" si="20"/>
        <v>612522.42126458953</v>
      </c>
      <c r="F368">
        <f t="shared" ca="1" si="21"/>
        <v>3.2942493235922476E-6</v>
      </c>
    </row>
    <row r="369" spans="3:6" x14ac:dyDescent="0.2">
      <c r="C369" s="89">
        <f t="shared" ca="1" si="22"/>
        <v>1091634.2940352492</v>
      </c>
      <c r="D369" s="89">
        <f t="shared" ca="1" si="23"/>
        <v>-429877.31340282853</v>
      </c>
      <c r="E369" s="89">
        <f t="shared" ca="1" si="20"/>
        <v>661756.98063242063</v>
      </c>
      <c r="F369">
        <f t="shared" ca="1" si="21"/>
        <v>9.2449826016121265E-7</v>
      </c>
    </row>
    <row r="370" spans="3:6" x14ac:dyDescent="0.2">
      <c r="C370" s="89">
        <f t="shared" ca="1" si="22"/>
        <v>1003679.6072033059</v>
      </c>
      <c r="D370" s="89">
        <f t="shared" ca="1" si="23"/>
        <v>-499121.56539188389</v>
      </c>
      <c r="E370" s="89">
        <f t="shared" ca="1" si="20"/>
        <v>504558.04181142204</v>
      </c>
      <c r="F370">
        <f t="shared" ca="1" si="21"/>
        <v>5.4663724374690027E-6</v>
      </c>
    </row>
    <row r="371" spans="3:6" x14ac:dyDescent="0.2">
      <c r="C371" s="89">
        <f t="shared" ca="1" si="22"/>
        <v>1085190.5843965067</v>
      </c>
      <c r="D371" s="89">
        <f t="shared" ca="1" si="23"/>
        <v>-550410.22870955046</v>
      </c>
      <c r="E371" s="89">
        <f t="shared" ca="1" si="20"/>
        <v>534780.3556869562</v>
      </c>
      <c r="F371">
        <f t="shared" ca="1" si="21"/>
        <v>6.5044396363345714E-6</v>
      </c>
    </row>
    <row r="372" spans="3:6" x14ac:dyDescent="0.2">
      <c r="C372" s="89">
        <f t="shared" ca="1" si="22"/>
        <v>1012313.6722741678</v>
      </c>
      <c r="D372" s="89">
        <f t="shared" ca="1" si="23"/>
        <v>-577009.20192426699</v>
      </c>
      <c r="E372" s="89">
        <f t="shared" ca="1" si="20"/>
        <v>435304.47034990077</v>
      </c>
      <c r="F372">
        <f t="shared" ca="1" si="21"/>
        <v>1.4545944501675643E-6</v>
      </c>
    </row>
    <row r="373" spans="3:6" x14ac:dyDescent="0.2">
      <c r="C373" s="89">
        <f t="shared" ca="1" si="22"/>
        <v>999851.02287906443</v>
      </c>
      <c r="D373" s="89">
        <f t="shared" ca="1" si="23"/>
        <v>-436044.8295471234</v>
      </c>
      <c r="E373" s="89">
        <f t="shared" ca="1" si="20"/>
        <v>563806.19333194103</v>
      </c>
      <c r="F373">
        <f t="shared" ca="1" si="21"/>
        <v>6.1009509399545321E-6</v>
      </c>
    </row>
    <row r="374" spans="3:6" x14ac:dyDescent="0.2">
      <c r="C374" s="89">
        <f t="shared" ca="1" si="22"/>
        <v>992095.31768608594</v>
      </c>
      <c r="D374" s="89">
        <f t="shared" ca="1" si="23"/>
        <v>-513154.47571253887</v>
      </c>
      <c r="E374" s="89">
        <f t="shared" ca="1" si="20"/>
        <v>478940.84197354707</v>
      </c>
      <c r="F374">
        <f t="shared" ca="1" si="21"/>
        <v>3.892583638417677E-6</v>
      </c>
    </row>
    <row r="375" spans="3:6" x14ac:dyDescent="0.2">
      <c r="C375" s="89">
        <f t="shared" ca="1" si="22"/>
        <v>1038960.725540667</v>
      </c>
      <c r="D375" s="89">
        <f t="shared" ca="1" si="23"/>
        <v>-456755.39542640949</v>
      </c>
      <c r="E375" s="89">
        <f t="shared" ca="1" si="20"/>
        <v>582205.33011425752</v>
      </c>
      <c r="F375">
        <f t="shared" ca="1" si="21"/>
        <v>5.2102549085464093E-6</v>
      </c>
    </row>
    <row r="376" spans="3:6" x14ac:dyDescent="0.2">
      <c r="C376" s="89">
        <f t="shared" ca="1" si="22"/>
        <v>966688.56613160297</v>
      </c>
      <c r="D376" s="89">
        <f t="shared" ca="1" si="23"/>
        <v>-447730.98786704865</v>
      </c>
      <c r="E376" s="89">
        <f t="shared" ca="1" si="20"/>
        <v>518957.57826455432</v>
      </c>
      <c r="F376">
        <f t="shared" ca="1" si="21"/>
        <v>6.1230726890857191E-6</v>
      </c>
    </row>
    <row r="377" spans="3:6" x14ac:dyDescent="0.2">
      <c r="C377" s="89">
        <f t="shared" ca="1" si="22"/>
        <v>1041603.9133288052</v>
      </c>
      <c r="D377" s="89">
        <f t="shared" ca="1" si="23"/>
        <v>-514358.02807334997</v>
      </c>
      <c r="E377" s="89">
        <f t="shared" ca="1" si="20"/>
        <v>527245.88525545527</v>
      </c>
      <c r="F377">
        <f t="shared" ca="1" si="21"/>
        <v>6.3732084103687262E-6</v>
      </c>
    </row>
    <row r="378" spans="3:6" x14ac:dyDescent="0.2">
      <c r="C378" s="89">
        <f t="shared" ca="1" si="22"/>
        <v>1028525.2378405004</v>
      </c>
      <c r="D378" s="89">
        <f t="shared" ca="1" si="23"/>
        <v>-417507.12440213276</v>
      </c>
      <c r="E378" s="89">
        <f t="shared" ca="1" si="20"/>
        <v>611018.11343836761</v>
      </c>
      <c r="F378">
        <f t="shared" ca="1" si="21"/>
        <v>3.3897254702199374E-6</v>
      </c>
    </row>
    <row r="379" spans="3:6" x14ac:dyDescent="0.2">
      <c r="C379" s="89">
        <f t="shared" ca="1" si="22"/>
        <v>1004135.3653614105</v>
      </c>
      <c r="D379" s="89">
        <f t="shared" ca="1" si="23"/>
        <v>-468608.71535131615</v>
      </c>
      <c r="E379" s="89">
        <f t="shared" ca="1" si="20"/>
        <v>535526.6500100944</v>
      </c>
      <c r="F379">
        <f t="shared" ca="1" si="21"/>
        <v>6.5121756998893627E-6</v>
      </c>
    </row>
    <row r="380" spans="3:6" x14ac:dyDescent="0.2">
      <c r="C380" s="89">
        <f t="shared" ca="1" si="22"/>
        <v>1017399.1777544862</v>
      </c>
      <c r="D380" s="89">
        <f t="shared" ca="1" si="23"/>
        <v>-552059.83723597985</v>
      </c>
      <c r="E380" s="89">
        <f t="shared" ca="1" si="20"/>
        <v>465339.34051850636</v>
      </c>
      <c r="F380">
        <f t="shared" ca="1" si="21"/>
        <v>3.0256671382002959E-6</v>
      </c>
    </row>
    <row r="381" spans="3:6" x14ac:dyDescent="0.2">
      <c r="C381" s="89">
        <f t="shared" ca="1" si="22"/>
        <v>1086828.9140654008</v>
      </c>
      <c r="D381" s="89">
        <f t="shared" ca="1" si="23"/>
        <v>-521017.42377021036</v>
      </c>
      <c r="E381" s="89">
        <f t="shared" ca="1" si="20"/>
        <v>565811.49029519048</v>
      </c>
      <c r="F381">
        <f t="shared" ca="1" si="21"/>
        <v>6.0234539945460607E-6</v>
      </c>
    </row>
    <row r="382" spans="3:6" x14ac:dyDescent="0.2">
      <c r="C382" s="89">
        <f t="shared" ca="1" si="22"/>
        <v>1039480.9452467629</v>
      </c>
      <c r="D382" s="89">
        <f t="shared" ca="1" si="23"/>
        <v>-403325.26411865099</v>
      </c>
      <c r="E382" s="89">
        <f t="shared" ca="1" si="20"/>
        <v>636155.6811281119</v>
      </c>
      <c r="F382">
        <f t="shared" ca="1" si="21"/>
        <v>1.9416036929793899E-6</v>
      </c>
    </row>
    <row r="383" spans="3:6" x14ac:dyDescent="0.2">
      <c r="C383" s="89">
        <f t="shared" ca="1" si="22"/>
        <v>1076484.7281909678</v>
      </c>
      <c r="D383" s="89">
        <f t="shared" ca="1" si="23"/>
        <v>-478011.89008716599</v>
      </c>
      <c r="E383" s="89">
        <f t="shared" ca="1" si="20"/>
        <v>598472.83810380183</v>
      </c>
      <c r="F383">
        <f t="shared" ca="1" si="21"/>
        <v>4.2010623383875513E-6</v>
      </c>
    </row>
    <row r="384" spans="3:6" x14ac:dyDescent="0.2">
      <c r="C384" s="89">
        <f t="shared" ca="1" si="22"/>
        <v>1036676.7148460714</v>
      </c>
      <c r="D384" s="89">
        <f t="shared" ca="1" si="23"/>
        <v>-529279.16974987776</v>
      </c>
      <c r="E384" s="89">
        <f t="shared" ca="1" si="20"/>
        <v>507397.54509619367</v>
      </c>
      <c r="F384">
        <f t="shared" ca="1" si="21"/>
        <v>5.6147457531374405E-6</v>
      </c>
    </row>
    <row r="385" spans="3:6" x14ac:dyDescent="0.2">
      <c r="C385" s="89">
        <f t="shared" ca="1" si="22"/>
        <v>1052977.0029193568</v>
      </c>
      <c r="D385" s="89">
        <f t="shared" ca="1" si="23"/>
        <v>-462189.09758453257</v>
      </c>
      <c r="E385" s="89">
        <f t="shared" ca="1" si="20"/>
        <v>590787.90533482423</v>
      </c>
      <c r="F385">
        <f t="shared" ca="1" si="21"/>
        <v>4.6922103009124614E-6</v>
      </c>
    </row>
    <row r="386" spans="3:6" x14ac:dyDescent="0.2">
      <c r="C386" s="89">
        <f t="shared" ca="1" si="22"/>
        <v>1046070.031376066</v>
      </c>
      <c r="D386" s="89">
        <f t="shared" ca="1" si="23"/>
        <v>-471864.98724291683</v>
      </c>
      <c r="E386" s="89">
        <f t="shared" ca="1" si="20"/>
        <v>574205.0441331492</v>
      </c>
      <c r="F386">
        <f t="shared" ca="1" si="21"/>
        <v>5.6430586415891618E-6</v>
      </c>
    </row>
    <row r="387" spans="3:6" x14ac:dyDescent="0.2">
      <c r="C387" s="89">
        <f t="shared" ca="1" si="22"/>
        <v>1007019.1650729239</v>
      </c>
      <c r="D387" s="89">
        <f t="shared" ca="1" si="23"/>
        <v>-504652.40429249726</v>
      </c>
      <c r="E387" s="89">
        <f t="shared" ca="1" si="20"/>
        <v>502366.76078042662</v>
      </c>
      <c r="F387">
        <f t="shared" ca="1" si="21"/>
        <v>5.3466328019446379E-6</v>
      </c>
    </row>
    <row r="388" spans="3:6" x14ac:dyDescent="0.2">
      <c r="C388" s="89">
        <f t="shared" ca="1" si="22"/>
        <v>986087.60256839462</v>
      </c>
      <c r="D388" s="89">
        <f t="shared" ca="1" si="23"/>
        <v>-578586.12716968462</v>
      </c>
      <c r="E388" s="89">
        <f t="shared" ca="1" si="20"/>
        <v>407501.47539871</v>
      </c>
      <c r="F388">
        <f t="shared" ca="1" si="21"/>
        <v>5.9494937475446249E-7</v>
      </c>
    </row>
    <row r="389" spans="3:6" x14ac:dyDescent="0.2">
      <c r="C389" s="89">
        <f t="shared" ca="1" si="22"/>
        <v>1086714.4336856718</v>
      </c>
      <c r="D389" s="89">
        <f t="shared" ca="1" si="23"/>
        <v>-448585.50433409301</v>
      </c>
      <c r="E389" s="89">
        <f t="shared" ca="1" si="20"/>
        <v>638128.9293515787</v>
      </c>
      <c r="F389">
        <f t="shared" ca="1" si="21"/>
        <v>1.8451965940406365E-6</v>
      </c>
    </row>
    <row r="390" spans="3:6" x14ac:dyDescent="0.2">
      <c r="C390" s="89">
        <f t="shared" ca="1" si="22"/>
        <v>1035103.3715597407</v>
      </c>
      <c r="D390" s="89">
        <f t="shared" ca="1" si="23"/>
        <v>-408281.13204721181</v>
      </c>
      <c r="E390" s="89">
        <f t="shared" ca="1" si="20"/>
        <v>626822.23951252899</v>
      </c>
      <c r="F390">
        <f t="shared" ca="1" si="21"/>
        <v>2.4356859314821724E-6</v>
      </c>
    </row>
    <row r="391" spans="3:6" x14ac:dyDescent="0.2">
      <c r="C391" s="89">
        <f t="shared" ca="1" si="22"/>
        <v>1080426.0693967997</v>
      </c>
      <c r="D391" s="89">
        <f t="shared" ca="1" si="23"/>
        <v>-406916.64252515812</v>
      </c>
      <c r="E391" s="89">
        <f t="shared" ca="1" si="20"/>
        <v>673509.42687164154</v>
      </c>
      <c r="F391">
        <f t="shared" ca="1" si="21"/>
        <v>6.199557504475416E-7</v>
      </c>
    </row>
    <row r="392" spans="3:6" x14ac:dyDescent="0.2">
      <c r="C392" s="89">
        <f t="shared" ca="1" si="22"/>
        <v>967124.56974674668</v>
      </c>
      <c r="D392" s="89">
        <f t="shared" ca="1" si="23"/>
        <v>-440246.71527672489</v>
      </c>
      <c r="E392" s="89">
        <f t="shared" ca="1" si="20"/>
        <v>526877.85447002179</v>
      </c>
      <c r="F392">
        <f t="shared" ca="1" si="21"/>
        <v>6.3643794214334363E-6</v>
      </c>
    </row>
    <row r="393" spans="3:6" x14ac:dyDescent="0.2">
      <c r="C393" s="89">
        <f t="shared" ca="1" si="22"/>
        <v>1040203.13849938</v>
      </c>
      <c r="D393" s="89">
        <f t="shared" ca="1" si="23"/>
        <v>-487818.45523771824</v>
      </c>
      <c r="E393" s="89">
        <f t="shared" ca="1" si="20"/>
        <v>552384.68326166179</v>
      </c>
      <c r="F393">
        <f t="shared" ca="1" si="21"/>
        <v>6.4279487388981026E-6</v>
      </c>
    </row>
    <row r="394" spans="3:6" x14ac:dyDescent="0.2">
      <c r="C394" s="89">
        <f t="shared" ca="1" si="22"/>
        <v>974953.44506047259</v>
      </c>
      <c r="D394" s="89">
        <f t="shared" ca="1" si="23"/>
        <v>-507062.37229612976</v>
      </c>
      <c r="E394" s="89">
        <f t="shared" ref="E394:E457" ca="1" si="24">SUM(C394:D394)</f>
        <v>467891.07276434283</v>
      </c>
      <c r="F394">
        <f t="shared" ref="F394:F457" ca="1" si="25">_xlfn.NORM.DIST(E394,$I$5,$I$6,0)</f>
        <v>3.1841499003286E-6</v>
      </c>
    </row>
    <row r="395" spans="3:6" x14ac:dyDescent="0.2">
      <c r="C395" s="89">
        <f t="shared" ref="C395:C458" ca="1" si="26">$C$5*(1+$C$6*NORMSINV(RAND()))</f>
        <v>1017330.076438021</v>
      </c>
      <c r="D395" s="89">
        <f t="shared" ref="D395:D458" ca="1" si="27">$D$5*(1+$D$6*NORMSINV(RAND()))</f>
        <v>-497209.95139429125</v>
      </c>
      <c r="E395" s="89">
        <f t="shared" ca="1" si="24"/>
        <v>520120.12504372979</v>
      </c>
      <c r="F395">
        <f t="shared" ca="1" si="25"/>
        <v>6.1644130127749581E-6</v>
      </c>
    </row>
    <row r="396" spans="3:6" x14ac:dyDescent="0.2">
      <c r="C396" s="89">
        <f t="shared" ca="1" si="26"/>
        <v>1084375.4371878947</v>
      </c>
      <c r="D396" s="89">
        <f t="shared" ca="1" si="27"/>
        <v>-537432.37724570406</v>
      </c>
      <c r="E396" s="89">
        <f t="shared" ca="1" si="24"/>
        <v>546943.05994219065</v>
      </c>
      <c r="F396">
        <f t="shared" ca="1" si="25"/>
        <v>6.5091134932867552E-6</v>
      </c>
    </row>
    <row r="397" spans="3:6" x14ac:dyDescent="0.2">
      <c r="C397" s="89">
        <f t="shared" ca="1" si="26"/>
        <v>1026402.8389631802</v>
      </c>
      <c r="D397" s="89">
        <f t="shared" ca="1" si="27"/>
        <v>-407779.72148846026</v>
      </c>
      <c r="E397" s="89">
        <f t="shared" ca="1" si="24"/>
        <v>618623.11747471988</v>
      </c>
      <c r="F397">
        <f t="shared" ca="1" si="25"/>
        <v>2.9156065206983791E-6</v>
      </c>
    </row>
    <row r="398" spans="3:6" x14ac:dyDescent="0.2">
      <c r="C398" s="89">
        <f t="shared" ca="1" si="26"/>
        <v>978518.99458062288</v>
      </c>
      <c r="D398" s="89">
        <f t="shared" ca="1" si="27"/>
        <v>-513043.32651566505</v>
      </c>
      <c r="E398" s="89">
        <f t="shared" ca="1" si="24"/>
        <v>465475.66806495783</v>
      </c>
      <c r="F398">
        <f t="shared" ca="1" si="25"/>
        <v>3.0340653372184661E-6</v>
      </c>
    </row>
    <row r="399" spans="3:6" x14ac:dyDescent="0.2">
      <c r="C399" s="89">
        <f t="shared" ca="1" si="26"/>
        <v>975588.55005921912</v>
      </c>
      <c r="D399" s="89">
        <f t="shared" ca="1" si="27"/>
        <v>-454595.29387497279</v>
      </c>
      <c r="E399" s="89">
        <f t="shared" ca="1" si="24"/>
        <v>520993.25618424633</v>
      </c>
      <c r="F399">
        <f t="shared" ca="1" si="25"/>
        <v>6.1941659112631956E-6</v>
      </c>
    </row>
    <row r="400" spans="3:6" x14ac:dyDescent="0.2">
      <c r="C400" s="89">
        <f t="shared" ca="1" si="26"/>
        <v>996222.63663181849</v>
      </c>
      <c r="D400" s="89">
        <f t="shared" ca="1" si="27"/>
        <v>-541390.41451084008</v>
      </c>
      <c r="E400" s="89">
        <f t="shared" ca="1" si="24"/>
        <v>454832.2221209784</v>
      </c>
      <c r="F400">
        <f t="shared" ca="1" si="25"/>
        <v>2.4072326991038942E-6</v>
      </c>
    </row>
    <row r="401" spans="3:6" x14ac:dyDescent="0.2">
      <c r="C401" s="89">
        <f t="shared" ca="1" si="26"/>
        <v>1021364.9327637908</v>
      </c>
      <c r="D401" s="89">
        <f t="shared" ca="1" si="27"/>
        <v>-506171.68467476993</v>
      </c>
      <c r="E401" s="89">
        <f t="shared" ca="1" si="24"/>
        <v>515193.2480890209</v>
      </c>
      <c r="F401">
        <f t="shared" ca="1" si="25"/>
        <v>5.9761970308072962E-6</v>
      </c>
    </row>
    <row r="402" spans="3:6" x14ac:dyDescent="0.2">
      <c r="C402" s="89">
        <f t="shared" ca="1" si="26"/>
        <v>1057603.3221596275</v>
      </c>
      <c r="D402" s="89">
        <f t="shared" ca="1" si="27"/>
        <v>-425796.22922649601</v>
      </c>
      <c r="E402" s="89">
        <f t="shared" ca="1" si="24"/>
        <v>631807.09293313138</v>
      </c>
      <c r="F402">
        <f t="shared" ca="1" si="25"/>
        <v>2.1642109099635623E-6</v>
      </c>
    </row>
    <row r="403" spans="3:6" x14ac:dyDescent="0.2">
      <c r="C403" s="89">
        <f t="shared" ca="1" si="26"/>
        <v>993694.86435563443</v>
      </c>
      <c r="D403" s="89">
        <f t="shared" ca="1" si="27"/>
        <v>-413488.7929811111</v>
      </c>
      <c r="E403" s="89">
        <f t="shared" ca="1" si="24"/>
        <v>580206.07137452334</v>
      </c>
      <c r="F403">
        <f t="shared" ca="1" si="25"/>
        <v>5.3237704593536425E-6</v>
      </c>
    </row>
    <row r="404" spans="3:6" x14ac:dyDescent="0.2">
      <c r="C404" s="89">
        <f t="shared" ca="1" si="26"/>
        <v>938341.57352170488</v>
      </c>
      <c r="D404" s="89">
        <f t="shared" ca="1" si="27"/>
        <v>-480746.59644752328</v>
      </c>
      <c r="E404" s="89">
        <f t="shared" ca="1" si="24"/>
        <v>457594.9770741816</v>
      </c>
      <c r="F404">
        <f t="shared" ca="1" si="25"/>
        <v>2.5637592376366606E-6</v>
      </c>
    </row>
    <row r="405" spans="3:6" x14ac:dyDescent="0.2">
      <c r="C405" s="89">
        <f t="shared" ca="1" si="26"/>
        <v>1004787.3774028012</v>
      </c>
      <c r="D405" s="89">
        <f t="shared" ca="1" si="27"/>
        <v>-431485.07388453675</v>
      </c>
      <c r="E405" s="89">
        <f t="shared" ca="1" si="24"/>
        <v>573302.30351826444</v>
      </c>
      <c r="F405">
        <f t="shared" ca="1" si="25"/>
        <v>5.6879548710828024E-6</v>
      </c>
    </row>
    <row r="406" spans="3:6" x14ac:dyDescent="0.2">
      <c r="C406" s="89">
        <f t="shared" ca="1" si="26"/>
        <v>982103.0347237346</v>
      </c>
      <c r="D406" s="89">
        <f t="shared" ca="1" si="27"/>
        <v>-471337.42886902584</v>
      </c>
      <c r="E406" s="89">
        <f t="shared" ca="1" si="24"/>
        <v>510765.60585470876</v>
      </c>
      <c r="F406">
        <f t="shared" ca="1" si="25"/>
        <v>5.7797119749338601E-6</v>
      </c>
    </row>
    <row r="407" spans="3:6" x14ac:dyDescent="0.2">
      <c r="C407" s="89">
        <f t="shared" ca="1" si="26"/>
        <v>1074027.5319915402</v>
      </c>
      <c r="D407" s="89">
        <f t="shared" ca="1" si="27"/>
        <v>-550862.48269110743</v>
      </c>
      <c r="E407" s="89">
        <f t="shared" ca="1" si="24"/>
        <v>523165.04930043279</v>
      </c>
      <c r="F407">
        <f t="shared" ca="1" si="25"/>
        <v>6.2632298780997684E-6</v>
      </c>
    </row>
    <row r="408" spans="3:6" x14ac:dyDescent="0.2">
      <c r="C408" s="89">
        <f t="shared" ca="1" si="26"/>
        <v>1014159.7133675893</v>
      </c>
      <c r="D408" s="89">
        <f t="shared" ca="1" si="27"/>
        <v>-465077.01390747167</v>
      </c>
      <c r="E408" s="89">
        <f t="shared" ca="1" si="24"/>
        <v>549082.69946011761</v>
      </c>
      <c r="F408">
        <f t="shared" ca="1" si="25"/>
        <v>6.4832284630278416E-6</v>
      </c>
    </row>
    <row r="409" spans="3:6" x14ac:dyDescent="0.2">
      <c r="C409" s="89">
        <f t="shared" ca="1" si="26"/>
        <v>1094263.5676776133</v>
      </c>
      <c r="D409" s="89">
        <f t="shared" ca="1" si="27"/>
        <v>-516649.33950272325</v>
      </c>
      <c r="E409" s="89">
        <f t="shared" ca="1" si="24"/>
        <v>577614.22817489016</v>
      </c>
      <c r="F409">
        <f t="shared" ca="1" si="25"/>
        <v>5.4658770137243419E-6</v>
      </c>
    </row>
    <row r="410" spans="3:6" x14ac:dyDescent="0.2">
      <c r="C410" s="89">
        <f t="shared" ca="1" si="26"/>
        <v>1016764.0595804747</v>
      </c>
      <c r="D410" s="89">
        <f t="shared" ca="1" si="27"/>
        <v>-454082.14744897367</v>
      </c>
      <c r="E410" s="89">
        <f t="shared" ca="1" si="24"/>
        <v>562681.91213150113</v>
      </c>
      <c r="F410">
        <f t="shared" ca="1" si="25"/>
        <v>6.1419316098239939E-6</v>
      </c>
    </row>
    <row r="411" spans="3:6" x14ac:dyDescent="0.2">
      <c r="C411" s="89">
        <f t="shared" ca="1" si="26"/>
        <v>1061571.053101609</v>
      </c>
      <c r="D411" s="89">
        <f t="shared" ca="1" si="27"/>
        <v>-500456.09719247185</v>
      </c>
      <c r="E411" s="89">
        <f t="shared" ca="1" si="24"/>
        <v>561114.95590913715</v>
      </c>
      <c r="F411">
        <f t="shared" ca="1" si="25"/>
        <v>6.1959964998284141E-6</v>
      </c>
    </row>
    <row r="412" spans="3:6" x14ac:dyDescent="0.2">
      <c r="C412" s="89">
        <f t="shared" ca="1" si="26"/>
        <v>1037377.173757578</v>
      </c>
      <c r="D412" s="89">
        <f t="shared" ca="1" si="27"/>
        <v>-423210.68120486604</v>
      </c>
      <c r="E412" s="89">
        <f t="shared" ca="1" si="24"/>
        <v>614166.49255271198</v>
      </c>
      <c r="F412">
        <f t="shared" ca="1" si="25"/>
        <v>3.1907559996714559E-6</v>
      </c>
    </row>
    <row r="413" spans="3:6" x14ac:dyDescent="0.2">
      <c r="C413" s="89">
        <f t="shared" ca="1" si="26"/>
        <v>1109137.7632506404</v>
      </c>
      <c r="D413" s="89">
        <f t="shared" ca="1" si="27"/>
        <v>-465786.02525388921</v>
      </c>
      <c r="E413" s="89">
        <f t="shared" ca="1" si="24"/>
        <v>643351.73799675121</v>
      </c>
      <c r="F413">
        <f t="shared" ca="1" si="25"/>
        <v>1.6043826767699082E-6</v>
      </c>
    </row>
    <row r="414" spans="3:6" x14ac:dyDescent="0.2">
      <c r="C414" s="89">
        <f t="shared" ca="1" si="26"/>
        <v>1074856.906057514</v>
      </c>
      <c r="D414" s="89">
        <f t="shared" ca="1" si="27"/>
        <v>-548802.07987642579</v>
      </c>
      <c r="E414" s="89">
        <f t="shared" ca="1" si="24"/>
        <v>526054.82618108822</v>
      </c>
      <c r="F414">
        <f t="shared" ca="1" si="25"/>
        <v>6.3438438916841843E-6</v>
      </c>
    </row>
    <row r="415" spans="3:6" x14ac:dyDescent="0.2">
      <c r="C415" s="89">
        <f t="shared" ca="1" si="26"/>
        <v>1029766.2086904488</v>
      </c>
      <c r="D415" s="89">
        <f t="shared" ca="1" si="27"/>
        <v>-477975.16485470021</v>
      </c>
      <c r="E415" s="89">
        <f t="shared" ca="1" si="24"/>
        <v>551791.04383574857</v>
      </c>
      <c r="F415">
        <f t="shared" ca="1" si="25"/>
        <v>6.4392428527217891E-6</v>
      </c>
    </row>
    <row r="416" spans="3:6" x14ac:dyDescent="0.2">
      <c r="C416" s="89">
        <f t="shared" ca="1" si="26"/>
        <v>1012489.7289069741</v>
      </c>
      <c r="D416" s="89">
        <f t="shared" ca="1" si="27"/>
        <v>-518032.45369867812</v>
      </c>
      <c r="E416" s="89">
        <f t="shared" ca="1" si="24"/>
        <v>494457.27520829596</v>
      </c>
      <c r="F416">
        <f t="shared" ca="1" si="25"/>
        <v>4.8831461763270738E-6</v>
      </c>
    </row>
    <row r="417" spans="3:6" x14ac:dyDescent="0.2">
      <c r="C417" s="89">
        <f t="shared" ca="1" si="26"/>
        <v>1039876.2498558741</v>
      </c>
      <c r="D417" s="89">
        <f t="shared" ca="1" si="27"/>
        <v>-454129.31792640727</v>
      </c>
      <c r="E417" s="89">
        <f t="shared" ca="1" si="24"/>
        <v>585746.93192946678</v>
      </c>
      <c r="F417">
        <f t="shared" ca="1" si="25"/>
        <v>5.0018725103872304E-6</v>
      </c>
    </row>
    <row r="418" spans="3:6" x14ac:dyDescent="0.2">
      <c r="C418" s="89">
        <f t="shared" ca="1" si="26"/>
        <v>1023407.1897036798</v>
      </c>
      <c r="D418" s="89">
        <f t="shared" ca="1" si="27"/>
        <v>-477354.21633693908</v>
      </c>
      <c r="E418" s="89">
        <f t="shared" ca="1" si="24"/>
        <v>546052.97336674063</v>
      </c>
      <c r="F418">
        <f t="shared" ca="1" si="25"/>
        <v>6.5175504667887348E-6</v>
      </c>
    </row>
    <row r="419" spans="3:6" x14ac:dyDescent="0.2">
      <c r="C419" s="89">
        <f t="shared" ca="1" si="26"/>
        <v>1037979.0493240837</v>
      </c>
      <c r="D419" s="89">
        <f t="shared" ca="1" si="27"/>
        <v>-502057.21280002</v>
      </c>
      <c r="E419" s="89">
        <f t="shared" ca="1" si="24"/>
        <v>535921.83652406372</v>
      </c>
      <c r="F419">
        <f t="shared" ca="1" si="25"/>
        <v>6.5158810412642039E-6</v>
      </c>
    </row>
    <row r="420" spans="3:6" x14ac:dyDescent="0.2">
      <c r="C420" s="89">
        <f t="shared" ca="1" si="26"/>
        <v>936604.46037631715</v>
      </c>
      <c r="D420" s="89">
        <f t="shared" ca="1" si="27"/>
        <v>-483507.8650735931</v>
      </c>
      <c r="E420" s="89">
        <f t="shared" ca="1" si="24"/>
        <v>453096.59530272405</v>
      </c>
      <c r="F420">
        <f t="shared" ca="1" si="25"/>
        <v>2.3113988885997622E-6</v>
      </c>
    </row>
    <row r="421" spans="3:6" x14ac:dyDescent="0.2">
      <c r="C421" s="89">
        <f t="shared" ca="1" si="26"/>
        <v>968152.81915186136</v>
      </c>
      <c r="D421" s="89">
        <f t="shared" ca="1" si="27"/>
        <v>-439773.69209748425</v>
      </c>
      <c r="E421" s="89">
        <f t="shared" ca="1" si="24"/>
        <v>528379.12705437711</v>
      </c>
      <c r="F421">
        <f t="shared" ca="1" si="25"/>
        <v>6.3990089901363425E-6</v>
      </c>
    </row>
    <row r="422" spans="3:6" x14ac:dyDescent="0.2">
      <c r="C422" s="89">
        <f t="shared" ca="1" si="26"/>
        <v>1068959.6550269227</v>
      </c>
      <c r="D422" s="89">
        <f t="shared" ca="1" si="27"/>
        <v>-424652.53252599767</v>
      </c>
      <c r="E422" s="89">
        <f t="shared" ca="1" si="24"/>
        <v>644307.12250092509</v>
      </c>
      <c r="F422">
        <f t="shared" ca="1" si="25"/>
        <v>1.5626210691808813E-6</v>
      </c>
    </row>
    <row r="423" spans="3:6" x14ac:dyDescent="0.2">
      <c r="C423" s="89">
        <f t="shared" ca="1" si="26"/>
        <v>1037446.6508787514</v>
      </c>
      <c r="D423" s="89">
        <f t="shared" ca="1" si="27"/>
        <v>-467882.38425616256</v>
      </c>
      <c r="E423" s="89">
        <f t="shared" ca="1" si="24"/>
        <v>569564.26662258885</v>
      </c>
      <c r="F423">
        <f t="shared" ca="1" si="25"/>
        <v>5.8640115336821736E-6</v>
      </c>
    </row>
    <row r="424" spans="3:6" x14ac:dyDescent="0.2">
      <c r="C424" s="89">
        <f t="shared" ca="1" si="26"/>
        <v>970281.33016240061</v>
      </c>
      <c r="D424" s="89">
        <f t="shared" ca="1" si="27"/>
        <v>-422089.7588948714</v>
      </c>
      <c r="E424" s="89">
        <f t="shared" ca="1" si="24"/>
        <v>548191.57126752916</v>
      </c>
      <c r="F424">
        <f t="shared" ca="1" si="25"/>
        <v>6.494967351518941E-6</v>
      </c>
    </row>
    <row r="425" spans="3:6" x14ac:dyDescent="0.2">
      <c r="C425" s="89">
        <f t="shared" ca="1" si="26"/>
        <v>1004963.0711854667</v>
      </c>
      <c r="D425" s="89">
        <f t="shared" ca="1" si="27"/>
        <v>-520871.65528296598</v>
      </c>
      <c r="E425" s="89">
        <f t="shared" ca="1" si="24"/>
        <v>484091.41590250074</v>
      </c>
      <c r="F425">
        <f t="shared" ca="1" si="25"/>
        <v>4.2270422801679061E-6</v>
      </c>
    </row>
    <row r="426" spans="3:6" x14ac:dyDescent="0.2">
      <c r="C426" s="89">
        <f t="shared" ca="1" si="26"/>
        <v>1001929.5756925982</v>
      </c>
      <c r="D426" s="89">
        <f t="shared" ca="1" si="27"/>
        <v>-525588.99636205367</v>
      </c>
      <c r="E426" s="89">
        <f t="shared" ca="1" si="24"/>
        <v>476340.57933054457</v>
      </c>
      <c r="F426">
        <f t="shared" ca="1" si="25"/>
        <v>3.7238243706755832E-6</v>
      </c>
    </row>
    <row r="427" spans="3:6" x14ac:dyDescent="0.2">
      <c r="C427" s="89">
        <f t="shared" ca="1" si="26"/>
        <v>969831.45891425479</v>
      </c>
      <c r="D427" s="89">
        <f t="shared" ca="1" si="27"/>
        <v>-493076.74993278214</v>
      </c>
      <c r="E427" s="89">
        <f t="shared" ca="1" si="24"/>
        <v>476754.70898147265</v>
      </c>
      <c r="F427">
        <f t="shared" ca="1" si="25"/>
        <v>3.7506596434340436E-6</v>
      </c>
    </row>
    <row r="428" spans="3:6" x14ac:dyDescent="0.2">
      <c r="C428" s="89">
        <f t="shared" ca="1" si="26"/>
        <v>1033660.9672170888</v>
      </c>
      <c r="D428" s="89">
        <f t="shared" ca="1" si="27"/>
        <v>-470052.96958723664</v>
      </c>
      <c r="E428" s="89">
        <f t="shared" ca="1" si="24"/>
        <v>563607.99762985215</v>
      </c>
      <c r="F428">
        <f t="shared" ca="1" si="25"/>
        <v>6.1083059911420981E-6</v>
      </c>
    </row>
    <row r="429" spans="3:6" x14ac:dyDescent="0.2">
      <c r="C429" s="89">
        <f t="shared" ca="1" si="26"/>
        <v>1090357.3086539442</v>
      </c>
      <c r="D429" s="89">
        <f t="shared" ca="1" si="27"/>
        <v>-544245.4982089235</v>
      </c>
      <c r="E429" s="89">
        <f t="shared" ca="1" si="24"/>
        <v>546111.81044502067</v>
      </c>
      <c r="F429">
        <f t="shared" ca="1" si="25"/>
        <v>6.5170352418417516E-6</v>
      </c>
    </row>
    <row r="430" spans="3:6" x14ac:dyDescent="0.2">
      <c r="C430" s="89">
        <f t="shared" ca="1" si="26"/>
        <v>994130.91833807575</v>
      </c>
      <c r="D430" s="89">
        <f t="shared" ca="1" si="27"/>
        <v>-476526.84908674157</v>
      </c>
      <c r="E430" s="89">
        <f t="shared" ca="1" si="24"/>
        <v>517604.06925133418</v>
      </c>
      <c r="F430">
        <f t="shared" ca="1" si="25"/>
        <v>6.072512119311401E-6</v>
      </c>
    </row>
    <row r="431" spans="3:6" x14ac:dyDescent="0.2">
      <c r="C431" s="89">
        <f t="shared" ca="1" si="26"/>
        <v>1032627.9494620009</v>
      </c>
      <c r="D431" s="89">
        <f t="shared" ca="1" si="27"/>
        <v>-491064.12317584798</v>
      </c>
      <c r="E431" s="89">
        <f t="shared" ca="1" si="24"/>
        <v>541563.82628615294</v>
      </c>
      <c r="F431">
        <f t="shared" ca="1" si="25"/>
        <v>6.5390219293393314E-6</v>
      </c>
    </row>
    <row r="432" spans="3:6" x14ac:dyDescent="0.2">
      <c r="C432" s="89">
        <f t="shared" ca="1" si="26"/>
        <v>1051226.1746117254</v>
      </c>
      <c r="D432" s="89">
        <f t="shared" ca="1" si="27"/>
        <v>-464878.26328725601</v>
      </c>
      <c r="E432" s="89">
        <f t="shared" ca="1" si="24"/>
        <v>586347.91132446937</v>
      </c>
      <c r="F432">
        <f t="shared" ca="1" si="25"/>
        <v>4.9656871873592817E-6</v>
      </c>
    </row>
    <row r="433" spans="3:6" x14ac:dyDescent="0.2">
      <c r="C433" s="89">
        <f t="shared" ca="1" si="26"/>
        <v>975762.86745824153</v>
      </c>
      <c r="D433" s="89">
        <f t="shared" ca="1" si="27"/>
        <v>-458548.76273342868</v>
      </c>
      <c r="E433" s="89">
        <f t="shared" ca="1" si="24"/>
        <v>517214.10472481285</v>
      </c>
      <c r="F433">
        <f t="shared" ca="1" si="25"/>
        <v>6.057469257417903E-6</v>
      </c>
    </row>
    <row r="434" spans="3:6" x14ac:dyDescent="0.2">
      <c r="C434" s="89">
        <f t="shared" ca="1" si="26"/>
        <v>1042108.3958840291</v>
      </c>
      <c r="D434" s="89">
        <f t="shared" ca="1" si="27"/>
        <v>-349751.59820570913</v>
      </c>
      <c r="E434" s="89">
        <f t="shared" ca="1" si="24"/>
        <v>692356.79767831997</v>
      </c>
      <c r="F434">
        <f t="shared" ca="1" si="25"/>
        <v>3.0227243173695355E-7</v>
      </c>
    </row>
    <row r="435" spans="3:6" x14ac:dyDescent="0.2">
      <c r="C435" s="89">
        <f t="shared" ca="1" si="26"/>
        <v>963350.21272085246</v>
      </c>
      <c r="D435" s="89">
        <f t="shared" ca="1" si="27"/>
        <v>-575864.30959257786</v>
      </c>
      <c r="E435" s="89">
        <f t="shared" ca="1" si="24"/>
        <v>387485.9031282746</v>
      </c>
      <c r="F435">
        <f t="shared" ca="1" si="25"/>
        <v>2.7486961836130901E-7</v>
      </c>
    </row>
    <row r="436" spans="3:6" x14ac:dyDescent="0.2">
      <c r="C436" s="89">
        <f t="shared" ca="1" si="26"/>
        <v>988074.77377903031</v>
      </c>
      <c r="D436" s="89">
        <f t="shared" ca="1" si="27"/>
        <v>-429739.88780265208</v>
      </c>
      <c r="E436" s="89">
        <f t="shared" ca="1" si="24"/>
        <v>558334.88597637822</v>
      </c>
      <c r="F436">
        <f t="shared" ca="1" si="25"/>
        <v>6.2828829580312596E-6</v>
      </c>
    </row>
    <row r="437" spans="3:6" x14ac:dyDescent="0.2">
      <c r="C437" s="89">
        <f t="shared" ca="1" si="26"/>
        <v>1017990.8663509887</v>
      </c>
      <c r="D437" s="89">
        <f t="shared" ca="1" si="27"/>
        <v>-516633.17903615639</v>
      </c>
      <c r="E437" s="89">
        <f t="shared" ca="1" si="24"/>
        <v>501357.68731483235</v>
      </c>
      <c r="F437">
        <f t="shared" ca="1" si="25"/>
        <v>5.290083319779143E-6</v>
      </c>
    </row>
    <row r="438" spans="3:6" x14ac:dyDescent="0.2">
      <c r="C438" s="89">
        <f t="shared" ca="1" si="26"/>
        <v>982827.2989748168</v>
      </c>
      <c r="D438" s="89">
        <f t="shared" ca="1" si="27"/>
        <v>-506995.56969388755</v>
      </c>
      <c r="E438" s="89">
        <f t="shared" ca="1" si="24"/>
        <v>475831.72928092926</v>
      </c>
      <c r="F438">
        <f t="shared" ca="1" si="25"/>
        <v>3.6908811655357393E-6</v>
      </c>
    </row>
    <row r="439" spans="3:6" x14ac:dyDescent="0.2">
      <c r="C439" s="89">
        <f t="shared" ca="1" si="26"/>
        <v>1069996.9782850724</v>
      </c>
      <c r="D439" s="89">
        <f t="shared" ca="1" si="27"/>
        <v>-397864.17634582444</v>
      </c>
      <c r="E439" s="89">
        <f t="shared" ca="1" si="24"/>
        <v>672132.80193924787</v>
      </c>
      <c r="F439">
        <f t="shared" ca="1" si="25"/>
        <v>6.5091204892510574E-7</v>
      </c>
    </row>
    <row r="440" spans="3:6" x14ac:dyDescent="0.2">
      <c r="C440" s="89">
        <f t="shared" ca="1" si="26"/>
        <v>1040682.871100792</v>
      </c>
      <c r="D440" s="89">
        <f t="shared" ca="1" si="27"/>
        <v>-474981.15234121925</v>
      </c>
      <c r="E440" s="89">
        <f t="shared" ca="1" si="24"/>
        <v>565701.71875957272</v>
      </c>
      <c r="F440">
        <f t="shared" ca="1" si="25"/>
        <v>6.027839146714499E-6</v>
      </c>
    </row>
    <row r="441" spans="3:6" x14ac:dyDescent="0.2">
      <c r="C441" s="89">
        <f t="shared" ca="1" si="26"/>
        <v>1060156.5174786099</v>
      </c>
      <c r="D441" s="89">
        <f t="shared" ca="1" si="27"/>
        <v>-472550.04588037718</v>
      </c>
      <c r="E441" s="89">
        <f t="shared" ca="1" si="24"/>
        <v>587606.47159823275</v>
      </c>
      <c r="F441">
        <f t="shared" ca="1" si="25"/>
        <v>4.8892170156799414E-6</v>
      </c>
    </row>
    <row r="442" spans="3:6" x14ac:dyDescent="0.2">
      <c r="C442" s="89">
        <f t="shared" ca="1" si="26"/>
        <v>1074833.0461219274</v>
      </c>
      <c r="D442" s="89">
        <f t="shared" ca="1" si="27"/>
        <v>-491607.44978764909</v>
      </c>
      <c r="E442" s="89">
        <f t="shared" ca="1" si="24"/>
        <v>583225.59633427835</v>
      </c>
      <c r="F442">
        <f t="shared" ca="1" si="25"/>
        <v>5.1511291478531863E-6</v>
      </c>
    </row>
    <row r="443" spans="3:6" x14ac:dyDescent="0.2">
      <c r="C443" s="89">
        <f t="shared" ca="1" si="26"/>
        <v>1069330.4964522</v>
      </c>
      <c r="D443" s="89">
        <f t="shared" ca="1" si="27"/>
        <v>-541350.54248629801</v>
      </c>
      <c r="E443" s="89">
        <f t="shared" ca="1" si="24"/>
        <v>527979.95396590198</v>
      </c>
      <c r="F443">
        <f t="shared" ca="1" si="25"/>
        <v>6.3901606379760239E-6</v>
      </c>
    </row>
    <row r="444" spans="3:6" x14ac:dyDescent="0.2">
      <c r="C444" s="89">
        <f t="shared" ca="1" si="26"/>
        <v>1101661.2947561773</v>
      </c>
      <c r="D444" s="89">
        <f t="shared" ca="1" si="27"/>
        <v>-406720.66877917672</v>
      </c>
      <c r="E444" s="89">
        <f t="shared" ca="1" si="24"/>
        <v>694940.62597700069</v>
      </c>
      <c r="F444">
        <f t="shared" ca="1" si="25"/>
        <v>2.7189438960781016E-7</v>
      </c>
    </row>
    <row r="445" spans="3:6" x14ac:dyDescent="0.2">
      <c r="C445" s="89">
        <f t="shared" ca="1" si="26"/>
        <v>1009000.8498959149</v>
      </c>
      <c r="D445" s="89">
        <f t="shared" ca="1" si="27"/>
        <v>-461931.92140001059</v>
      </c>
      <c r="E445" s="89">
        <f t="shared" ca="1" si="24"/>
        <v>547068.92849590431</v>
      </c>
      <c r="F445">
        <f t="shared" ca="1" si="25"/>
        <v>6.507809491525121E-6</v>
      </c>
    </row>
    <row r="446" spans="3:6" x14ac:dyDescent="0.2">
      <c r="C446" s="89">
        <f t="shared" ca="1" si="26"/>
        <v>1027119.4040691507</v>
      </c>
      <c r="D446" s="89">
        <f t="shared" ca="1" si="27"/>
        <v>-457710.17673949961</v>
      </c>
      <c r="E446" s="89">
        <f t="shared" ca="1" si="24"/>
        <v>569409.22732965113</v>
      </c>
      <c r="F446">
        <f t="shared" ca="1" si="25"/>
        <v>5.8709541706970494E-6</v>
      </c>
    </row>
    <row r="447" spans="3:6" x14ac:dyDescent="0.2">
      <c r="C447" s="89">
        <f t="shared" ca="1" si="26"/>
        <v>1010259.1344970585</v>
      </c>
      <c r="D447" s="89">
        <f t="shared" ca="1" si="27"/>
        <v>-455956.28916326206</v>
      </c>
      <c r="E447" s="89">
        <f t="shared" ca="1" si="24"/>
        <v>554302.84533379646</v>
      </c>
      <c r="F447">
        <f t="shared" ca="1" si="25"/>
        <v>6.3874549139413641E-6</v>
      </c>
    </row>
    <row r="448" spans="3:6" x14ac:dyDescent="0.2">
      <c r="C448" s="89">
        <f t="shared" ca="1" si="26"/>
        <v>1020498.5008487041</v>
      </c>
      <c r="D448" s="89">
        <f t="shared" ca="1" si="27"/>
        <v>-545729.5545793135</v>
      </c>
      <c r="E448" s="89">
        <f t="shared" ca="1" si="24"/>
        <v>474768.94626939064</v>
      </c>
      <c r="F448">
        <f t="shared" ca="1" si="25"/>
        <v>3.6222001827709078E-6</v>
      </c>
    </row>
    <row r="449" spans="3:6" x14ac:dyDescent="0.2">
      <c r="C449" s="89">
        <f t="shared" ca="1" si="26"/>
        <v>1048233.2815134538</v>
      </c>
      <c r="D449" s="89">
        <f t="shared" ca="1" si="27"/>
        <v>-477459.21583782003</v>
      </c>
      <c r="E449" s="89">
        <f t="shared" ca="1" si="24"/>
        <v>570774.06567563373</v>
      </c>
      <c r="F449">
        <f t="shared" ca="1" si="25"/>
        <v>5.8088294881109287E-6</v>
      </c>
    </row>
    <row r="450" spans="3:6" x14ac:dyDescent="0.2">
      <c r="C450" s="89">
        <f t="shared" ca="1" si="26"/>
        <v>1068230.6595105252</v>
      </c>
      <c r="D450" s="89">
        <f t="shared" ca="1" si="27"/>
        <v>-488681.03805149446</v>
      </c>
      <c r="E450" s="89">
        <f t="shared" ca="1" si="24"/>
        <v>579549.62145903078</v>
      </c>
      <c r="F450">
        <f t="shared" ca="1" si="25"/>
        <v>5.3603241189179353E-6</v>
      </c>
    </row>
    <row r="451" spans="3:6" x14ac:dyDescent="0.2">
      <c r="C451" s="89">
        <f t="shared" ca="1" si="26"/>
        <v>1053765.9364002799</v>
      </c>
      <c r="D451" s="89">
        <f t="shared" ca="1" si="27"/>
        <v>-503486.18886410975</v>
      </c>
      <c r="E451" s="89">
        <f t="shared" ca="1" si="24"/>
        <v>550279.74753617006</v>
      </c>
      <c r="F451">
        <f t="shared" ca="1" si="25"/>
        <v>6.4653216348555779E-6</v>
      </c>
    </row>
    <row r="452" spans="3:6" x14ac:dyDescent="0.2">
      <c r="C452" s="89">
        <f t="shared" ca="1" si="26"/>
        <v>956145.74349452392</v>
      </c>
      <c r="D452" s="89">
        <f t="shared" ca="1" si="27"/>
        <v>-529468.7437966998</v>
      </c>
      <c r="E452" s="89">
        <f t="shared" ca="1" si="24"/>
        <v>426676.99969782413</v>
      </c>
      <c r="F452">
        <f t="shared" ca="1" si="25"/>
        <v>1.1269728423018852E-6</v>
      </c>
    </row>
    <row r="453" spans="3:6" x14ac:dyDescent="0.2">
      <c r="C453" s="89">
        <f t="shared" ca="1" si="26"/>
        <v>1097490.4801512745</v>
      </c>
      <c r="D453" s="89">
        <f t="shared" ca="1" si="27"/>
        <v>-478371.75487736589</v>
      </c>
      <c r="E453" s="89">
        <f t="shared" ca="1" si="24"/>
        <v>619118.72527390858</v>
      </c>
      <c r="F453">
        <f t="shared" ca="1" si="25"/>
        <v>2.8855614839634056E-6</v>
      </c>
    </row>
    <row r="454" spans="3:6" x14ac:dyDescent="0.2">
      <c r="C454" s="89">
        <f t="shared" ca="1" si="26"/>
        <v>1009822.4210919975</v>
      </c>
      <c r="D454" s="89">
        <f t="shared" ca="1" si="27"/>
        <v>-517141.65380711854</v>
      </c>
      <c r="E454" s="89">
        <f t="shared" ca="1" si="24"/>
        <v>492680.767284879</v>
      </c>
      <c r="F454">
        <f t="shared" ca="1" si="25"/>
        <v>4.773651720190108E-6</v>
      </c>
    </row>
    <row r="455" spans="3:6" x14ac:dyDescent="0.2">
      <c r="C455" s="89">
        <f t="shared" ca="1" si="26"/>
        <v>941799.98470287223</v>
      </c>
      <c r="D455" s="89">
        <f t="shared" ca="1" si="27"/>
        <v>-525862.32867561618</v>
      </c>
      <c r="E455" s="89">
        <f t="shared" ca="1" si="24"/>
        <v>415937.65602725605</v>
      </c>
      <c r="F455">
        <f t="shared" ca="1" si="25"/>
        <v>7.9766645814395038E-7</v>
      </c>
    </row>
    <row r="456" spans="3:6" x14ac:dyDescent="0.2">
      <c r="C456" s="89">
        <f t="shared" ca="1" si="26"/>
        <v>1075436.6283790497</v>
      </c>
      <c r="D456" s="89">
        <f t="shared" ca="1" si="27"/>
        <v>-415047.9780860843</v>
      </c>
      <c r="E456" s="89">
        <f t="shared" ca="1" si="24"/>
        <v>660388.65029296535</v>
      </c>
      <c r="F456">
        <f t="shared" ca="1" si="25"/>
        <v>9.6619420155600258E-7</v>
      </c>
    </row>
    <row r="457" spans="3:6" x14ac:dyDescent="0.2">
      <c r="C457" s="89">
        <f t="shared" ca="1" si="26"/>
        <v>1024013.5831611742</v>
      </c>
      <c r="D457" s="89">
        <f t="shared" ca="1" si="27"/>
        <v>-465697.14597875642</v>
      </c>
      <c r="E457" s="89">
        <f t="shared" ca="1" si="24"/>
        <v>558316.43718241784</v>
      </c>
      <c r="F457">
        <f t="shared" ca="1" si="25"/>
        <v>6.2834200142549601E-6</v>
      </c>
    </row>
    <row r="458" spans="3:6" x14ac:dyDescent="0.2">
      <c r="C458" s="89">
        <f t="shared" ca="1" si="26"/>
        <v>1078366.4178875252</v>
      </c>
      <c r="D458" s="89">
        <f t="shared" ca="1" si="27"/>
        <v>-537900.07435053634</v>
      </c>
      <c r="E458" s="89">
        <f t="shared" ref="E458:E521" ca="1" si="28">SUM(C458:D458)</f>
        <v>540466.34353698883</v>
      </c>
      <c r="F458">
        <f t="shared" ref="F458:F521" ca="1" si="29">_xlfn.NORM.DIST(E458,$I$5,$I$6,0)</f>
        <v>6.538893837955491E-6</v>
      </c>
    </row>
    <row r="459" spans="3:6" x14ac:dyDescent="0.2">
      <c r="C459" s="89">
        <f t="shared" ref="C459:C522" ca="1" si="30">$C$5*(1+$C$6*NORMSINV(RAND()))</f>
        <v>1068301.7904443392</v>
      </c>
      <c r="D459" s="89">
        <f t="shared" ref="D459:D522" ca="1" si="31">$D$5*(1+$D$6*NORMSINV(RAND()))</f>
        <v>-473089.7606164703</v>
      </c>
      <c r="E459" s="89">
        <f t="shared" ca="1" si="28"/>
        <v>595212.0298278688</v>
      </c>
      <c r="F459">
        <f t="shared" ca="1" si="29"/>
        <v>4.4113909177060881E-6</v>
      </c>
    </row>
    <row r="460" spans="3:6" x14ac:dyDescent="0.2">
      <c r="C460" s="89">
        <f t="shared" ca="1" si="30"/>
        <v>1025238.2171568749</v>
      </c>
      <c r="D460" s="89">
        <f t="shared" ca="1" si="31"/>
        <v>-564694.73167009943</v>
      </c>
      <c r="E460" s="89">
        <f t="shared" ca="1" si="28"/>
        <v>460543.48548677552</v>
      </c>
      <c r="F460">
        <f t="shared" ca="1" si="29"/>
        <v>2.7358571484197517E-6</v>
      </c>
    </row>
    <row r="461" spans="3:6" x14ac:dyDescent="0.2">
      <c r="C461" s="89">
        <f t="shared" ca="1" si="30"/>
        <v>1084151.3696798705</v>
      </c>
      <c r="D461" s="89">
        <f t="shared" ca="1" si="31"/>
        <v>-484018.97792588442</v>
      </c>
      <c r="E461" s="89">
        <f t="shared" ca="1" si="28"/>
        <v>600132.39175398613</v>
      </c>
      <c r="F461">
        <f t="shared" ca="1" si="29"/>
        <v>4.093406281800247E-6</v>
      </c>
    </row>
    <row r="462" spans="3:6" x14ac:dyDescent="0.2">
      <c r="C462" s="89">
        <f t="shared" ca="1" si="30"/>
        <v>1046539.6704164615</v>
      </c>
      <c r="D462" s="89">
        <f t="shared" ca="1" si="31"/>
        <v>-542450.59482874745</v>
      </c>
      <c r="E462" s="89">
        <f t="shared" ca="1" si="28"/>
        <v>504089.07558771409</v>
      </c>
      <c r="F462">
        <f t="shared" ca="1" si="29"/>
        <v>5.4411132468443287E-6</v>
      </c>
    </row>
    <row r="463" spans="3:6" x14ac:dyDescent="0.2">
      <c r="C463" s="89">
        <f t="shared" ca="1" si="30"/>
        <v>1046734.5544578469</v>
      </c>
      <c r="D463" s="89">
        <f t="shared" ca="1" si="31"/>
        <v>-388026.60225794342</v>
      </c>
      <c r="E463" s="89">
        <f t="shared" ca="1" si="28"/>
        <v>658707.95219990355</v>
      </c>
      <c r="F463">
        <f t="shared" ca="1" si="29"/>
        <v>1.0192889491782991E-6</v>
      </c>
    </row>
    <row r="464" spans="3:6" x14ac:dyDescent="0.2">
      <c r="C464" s="89">
        <f t="shared" ca="1" si="30"/>
        <v>1042747.2836405649</v>
      </c>
      <c r="D464" s="89">
        <f t="shared" ca="1" si="31"/>
        <v>-582441.54280422302</v>
      </c>
      <c r="E464" s="89">
        <f t="shared" ca="1" si="28"/>
        <v>460305.74083634187</v>
      </c>
      <c r="F464">
        <f t="shared" ca="1" si="29"/>
        <v>2.7217979670319813E-6</v>
      </c>
    </row>
    <row r="465" spans="3:6" x14ac:dyDescent="0.2">
      <c r="C465" s="89">
        <f t="shared" ca="1" si="30"/>
        <v>1042472.739150141</v>
      </c>
      <c r="D465" s="89">
        <f t="shared" ca="1" si="31"/>
        <v>-452767.93603644159</v>
      </c>
      <c r="E465" s="89">
        <f t="shared" ca="1" si="28"/>
        <v>589704.80311369943</v>
      </c>
      <c r="F465">
        <f t="shared" ca="1" si="29"/>
        <v>4.7598255423926788E-6</v>
      </c>
    </row>
    <row r="466" spans="3:6" x14ac:dyDescent="0.2">
      <c r="C466" s="89">
        <f t="shared" ca="1" si="30"/>
        <v>1089688.0142052444</v>
      </c>
      <c r="D466" s="89">
        <f t="shared" ca="1" si="31"/>
        <v>-485482.05033110303</v>
      </c>
      <c r="E466" s="89">
        <f t="shared" ca="1" si="28"/>
        <v>604205.96387414134</v>
      </c>
      <c r="F466">
        <f t="shared" ca="1" si="29"/>
        <v>3.828672759300431E-6</v>
      </c>
    </row>
    <row r="467" spans="3:6" x14ac:dyDescent="0.2">
      <c r="C467" s="89">
        <f t="shared" ca="1" si="30"/>
        <v>949184.66010308824</v>
      </c>
      <c r="D467" s="89">
        <f t="shared" ca="1" si="31"/>
        <v>-541100.92179147748</v>
      </c>
      <c r="E467" s="89">
        <f t="shared" ca="1" si="28"/>
        <v>408083.73831161077</v>
      </c>
      <c r="F467">
        <f t="shared" ca="1" si="29"/>
        <v>6.074854491541483E-7</v>
      </c>
    </row>
    <row r="468" spans="3:6" x14ac:dyDescent="0.2">
      <c r="C468" s="89">
        <f t="shared" ca="1" si="30"/>
        <v>1055861.6603033857</v>
      </c>
      <c r="D468" s="89">
        <f t="shared" ca="1" si="31"/>
        <v>-529144.59068528388</v>
      </c>
      <c r="E468" s="89">
        <f t="shared" ca="1" si="28"/>
        <v>526717.06961810181</v>
      </c>
      <c r="F468">
        <f t="shared" ca="1" si="29"/>
        <v>6.3604534120522961E-6</v>
      </c>
    </row>
    <row r="469" spans="3:6" x14ac:dyDescent="0.2">
      <c r="C469" s="89">
        <f t="shared" ca="1" si="30"/>
        <v>1002784.9463298905</v>
      </c>
      <c r="D469" s="89">
        <f t="shared" ca="1" si="31"/>
        <v>-543949.02920537908</v>
      </c>
      <c r="E469" s="89">
        <f t="shared" ca="1" si="28"/>
        <v>458835.91712451144</v>
      </c>
      <c r="F469">
        <f t="shared" ca="1" si="29"/>
        <v>2.635580112073631E-6</v>
      </c>
    </row>
    <row r="470" spans="3:6" x14ac:dyDescent="0.2">
      <c r="C470" s="89">
        <f t="shared" ca="1" si="30"/>
        <v>1062372.6522692628</v>
      </c>
      <c r="D470" s="89">
        <f t="shared" ca="1" si="31"/>
        <v>-476768.13609162136</v>
      </c>
      <c r="E470" s="89">
        <f t="shared" ca="1" si="28"/>
        <v>585604.51617764146</v>
      </c>
      <c r="F470">
        <f t="shared" ca="1" si="29"/>
        <v>5.010414760210816E-6</v>
      </c>
    </row>
    <row r="471" spans="3:6" x14ac:dyDescent="0.2">
      <c r="C471" s="89">
        <f t="shared" ca="1" si="30"/>
        <v>1009359.8735253491</v>
      </c>
      <c r="D471" s="89">
        <f t="shared" ca="1" si="31"/>
        <v>-441741.84288398945</v>
      </c>
      <c r="E471" s="89">
        <f t="shared" ca="1" si="28"/>
        <v>567618.03064135963</v>
      </c>
      <c r="F471">
        <f t="shared" ca="1" si="29"/>
        <v>5.9489755647922638E-6</v>
      </c>
    </row>
    <row r="472" spans="3:6" x14ac:dyDescent="0.2">
      <c r="C472" s="89">
        <f t="shared" ca="1" si="30"/>
        <v>1059971.160549659</v>
      </c>
      <c r="D472" s="89">
        <f t="shared" ca="1" si="31"/>
        <v>-485447.60627221025</v>
      </c>
      <c r="E472" s="89">
        <f t="shared" ca="1" si="28"/>
        <v>574523.5542774488</v>
      </c>
      <c r="F472">
        <f t="shared" ca="1" si="29"/>
        <v>5.6270087645525853E-6</v>
      </c>
    </row>
    <row r="473" spans="3:6" x14ac:dyDescent="0.2">
      <c r="C473" s="89">
        <f t="shared" ca="1" si="30"/>
        <v>1111463.1787421941</v>
      </c>
      <c r="D473" s="89">
        <f t="shared" ca="1" si="31"/>
        <v>-587618.59752773645</v>
      </c>
      <c r="E473" s="89">
        <f t="shared" ca="1" si="28"/>
        <v>523844.58121445763</v>
      </c>
      <c r="F473">
        <f t="shared" ca="1" si="29"/>
        <v>6.2833613362617622E-6</v>
      </c>
    </row>
    <row r="474" spans="3:6" x14ac:dyDescent="0.2">
      <c r="C474" s="89">
        <f t="shared" ca="1" si="30"/>
        <v>990482.58515412151</v>
      </c>
      <c r="D474" s="89">
        <f t="shared" ca="1" si="31"/>
        <v>-519187.03208031162</v>
      </c>
      <c r="E474" s="89">
        <f t="shared" ca="1" si="28"/>
        <v>471295.55307380989</v>
      </c>
      <c r="F474">
        <f t="shared" ca="1" si="29"/>
        <v>3.3993230933562252E-6</v>
      </c>
    </row>
    <row r="475" spans="3:6" x14ac:dyDescent="0.2">
      <c r="C475" s="89">
        <f t="shared" ca="1" si="30"/>
        <v>1051447.8218550077</v>
      </c>
      <c r="D475" s="89">
        <f t="shared" ca="1" si="31"/>
        <v>-452485.86059173587</v>
      </c>
      <c r="E475" s="89">
        <f t="shared" ca="1" si="28"/>
        <v>598961.96126327175</v>
      </c>
      <c r="F475">
        <f t="shared" ca="1" si="29"/>
        <v>4.1693623434922902E-6</v>
      </c>
    </row>
    <row r="476" spans="3:6" x14ac:dyDescent="0.2">
      <c r="C476" s="89">
        <f t="shared" ca="1" si="30"/>
        <v>1035040.4749945566</v>
      </c>
      <c r="D476" s="89">
        <f t="shared" ca="1" si="31"/>
        <v>-497920.27066169103</v>
      </c>
      <c r="E476" s="89">
        <f t="shared" ca="1" si="28"/>
        <v>537120.20433286554</v>
      </c>
      <c r="F476">
        <f t="shared" ca="1" si="29"/>
        <v>6.5254557804253898E-6</v>
      </c>
    </row>
    <row r="477" spans="3:6" x14ac:dyDescent="0.2">
      <c r="C477" s="89">
        <f t="shared" ca="1" si="30"/>
        <v>1008403.8786088262</v>
      </c>
      <c r="D477" s="89">
        <f t="shared" ca="1" si="31"/>
        <v>-510059.54968287778</v>
      </c>
      <c r="E477" s="89">
        <f t="shared" ca="1" si="28"/>
        <v>498344.32892594842</v>
      </c>
      <c r="F477">
        <f t="shared" ca="1" si="29"/>
        <v>5.1164087927289747E-6</v>
      </c>
    </row>
    <row r="478" spans="3:6" x14ac:dyDescent="0.2">
      <c r="C478" s="89">
        <f t="shared" ca="1" si="30"/>
        <v>1031170.2429859155</v>
      </c>
      <c r="D478" s="89">
        <f t="shared" ca="1" si="31"/>
        <v>-516027.88043507998</v>
      </c>
      <c r="E478" s="89">
        <f t="shared" ca="1" si="28"/>
        <v>515142.36255083553</v>
      </c>
      <c r="F478">
        <f t="shared" ca="1" si="29"/>
        <v>5.9740801101576821E-6</v>
      </c>
    </row>
    <row r="479" spans="3:6" x14ac:dyDescent="0.2">
      <c r="C479" s="89">
        <f t="shared" ca="1" si="30"/>
        <v>1026819.3201216368</v>
      </c>
      <c r="D479" s="89">
        <f t="shared" ca="1" si="31"/>
        <v>-434149.39849698223</v>
      </c>
      <c r="E479" s="89">
        <f t="shared" ca="1" si="28"/>
        <v>592669.92162465467</v>
      </c>
      <c r="F479">
        <f t="shared" ca="1" si="29"/>
        <v>4.573567538441833E-6</v>
      </c>
    </row>
    <row r="480" spans="3:6" x14ac:dyDescent="0.2">
      <c r="C480" s="89">
        <f t="shared" ca="1" si="30"/>
        <v>1092326.5738620078</v>
      </c>
      <c r="D480" s="89">
        <f t="shared" ca="1" si="31"/>
        <v>-479028.41469279537</v>
      </c>
      <c r="E480" s="89">
        <f t="shared" ca="1" si="28"/>
        <v>613298.15916921245</v>
      </c>
      <c r="F480">
        <f t="shared" ca="1" si="29"/>
        <v>3.2452989845910285E-6</v>
      </c>
    </row>
    <row r="481" spans="3:6" x14ac:dyDescent="0.2">
      <c r="C481" s="89">
        <f t="shared" ca="1" si="30"/>
        <v>1025067.1909017419</v>
      </c>
      <c r="D481" s="89">
        <f t="shared" ca="1" si="31"/>
        <v>-419783.09104164445</v>
      </c>
      <c r="E481" s="89">
        <f t="shared" ca="1" si="28"/>
        <v>605284.0998600974</v>
      </c>
      <c r="F481">
        <f t="shared" ca="1" si="29"/>
        <v>3.7587132704501482E-6</v>
      </c>
    </row>
    <row r="482" spans="3:6" x14ac:dyDescent="0.2">
      <c r="C482" s="89">
        <f t="shared" ca="1" si="30"/>
        <v>1050945.781262472</v>
      </c>
      <c r="D482" s="89">
        <f t="shared" ca="1" si="31"/>
        <v>-475435.5311296765</v>
      </c>
      <c r="E482" s="89">
        <f t="shared" ca="1" si="28"/>
        <v>575510.25013279554</v>
      </c>
      <c r="F482">
        <f t="shared" ca="1" si="29"/>
        <v>5.576612981963409E-6</v>
      </c>
    </row>
    <row r="483" spans="3:6" x14ac:dyDescent="0.2">
      <c r="C483" s="89">
        <f t="shared" ca="1" si="30"/>
        <v>1029210.4954832384</v>
      </c>
      <c r="D483" s="89">
        <f t="shared" ca="1" si="31"/>
        <v>-390318.32919801481</v>
      </c>
      <c r="E483" s="89">
        <f t="shared" ca="1" si="28"/>
        <v>638892.16628522356</v>
      </c>
      <c r="F483">
        <f t="shared" ca="1" si="29"/>
        <v>1.8086966856319447E-6</v>
      </c>
    </row>
    <row r="484" spans="3:6" x14ac:dyDescent="0.2">
      <c r="C484" s="89">
        <f t="shared" ca="1" si="30"/>
        <v>1116914.8032985681</v>
      </c>
      <c r="D484" s="89">
        <f t="shared" ca="1" si="31"/>
        <v>-440382.88548393315</v>
      </c>
      <c r="E484" s="89">
        <f t="shared" ca="1" si="28"/>
        <v>676531.91781463497</v>
      </c>
      <c r="F484">
        <f t="shared" ca="1" si="29"/>
        <v>5.5606161066956804E-7</v>
      </c>
    </row>
    <row r="485" spans="3:6" x14ac:dyDescent="0.2">
      <c r="C485" s="89">
        <f t="shared" ca="1" si="30"/>
        <v>1048628.3310730301</v>
      </c>
      <c r="D485" s="89">
        <f t="shared" ca="1" si="31"/>
        <v>-489352.97452450078</v>
      </c>
      <c r="E485" s="89">
        <f t="shared" ca="1" si="28"/>
        <v>559275.35654852935</v>
      </c>
      <c r="F485">
        <f t="shared" ca="1" si="29"/>
        <v>6.2548081569712751E-6</v>
      </c>
    </row>
    <row r="486" spans="3:6" x14ac:dyDescent="0.2">
      <c r="C486" s="89">
        <f t="shared" ca="1" si="30"/>
        <v>997586.35139129567</v>
      </c>
      <c r="D486" s="89">
        <f t="shared" ca="1" si="31"/>
        <v>-461575.5497541959</v>
      </c>
      <c r="E486" s="89">
        <f t="shared" ca="1" si="28"/>
        <v>536010.80163709982</v>
      </c>
      <c r="F486">
        <f t="shared" ca="1" si="29"/>
        <v>6.5166777774008083E-6</v>
      </c>
    </row>
    <row r="487" spans="3:6" x14ac:dyDescent="0.2">
      <c r="C487" s="89">
        <f t="shared" ca="1" si="30"/>
        <v>1032031.2707162306</v>
      </c>
      <c r="D487" s="89">
        <f t="shared" ca="1" si="31"/>
        <v>-572820.71732553281</v>
      </c>
      <c r="E487" s="89">
        <f t="shared" ca="1" si="28"/>
        <v>459210.55339069781</v>
      </c>
      <c r="F487">
        <f t="shared" ca="1" si="29"/>
        <v>2.6574393927761354E-6</v>
      </c>
    </row>
    <row r="488" spans="3:6" x14ac:dyDescent="0.2">
      <c r="C488" s="89">
        <f t="shared" ca="1" si="30"/>
        <v>1055314.6728539597</v>
      </c>
      <c r="D488" s="89">
        <f t="shared" ca="1" si="31"/>
        <v>-490529.40482753696</v>
      </c>
      <c r="E488" s="89">
        <f t="shared" ca="1" si="28"/>
        <v>564785.26802642271</v>
      </c>
      <c r="F488">
        <f t="shared" ca="1" si="29"/>
        <v>6.0638081466789909E-6</v>
      </c>
    </row>
    <row r="489" spans="3:6" x14ac:dyDescent="0.2">
      <c r="C489" s="89">
        <f t="shared" ca="1" si="30"/>
        <v>1092884.0192581711</v>
      </c>
      <c r="D489" s="89">
        <f t="shared" ca="1" si="31"/>
        <v>-471212.09843527374</v>
      </c>
      <c r="E489" s="89">
        <f t="shared" ca="1" si="28"/>
        <v>621671.92082289734</v>
      </c>
      <c r="F489">
        <f t="shared" ca="1" si="29"/>
        <v>2.7327574763022178E-6</v>
      </c>
    </row>
    <row r="490" spans="3:6" x14ac:dyDescent="0.2">
      <c r="C490" s="89">
        <f t="shared" ca="1" si="30"/>
        <v>992337.56534441875</v>
      </c>
      <c r="D490" s="89">
        <f t="shared" ca="1" si="31"/>
        <v>-461115.50024375197</v>
      </c>
      <c r="E490" s="89">
        <f t="shared" ca="1" si="28"/>
        <v>531222.06510066683</v>
      </c>
      <c r="F490">
        <f t="shared" ca="1" si="29"/>
        <v>6.45438603045919E-6</v>
      </c>
    </row>
    <row r="491" spans="3:6" x14ac:dyDescent="0.2">
      <c r="C491" s="89">
        <f t="shared" ca="1" si="30"/>
        <v>990812.84330115374</v>
      </c>
      <c r="D491" s="89">
        <f t="shared" ca="1" si="31"/>
        <v>-476380.5817755732</v>
      </c>
      <c r="E491" s="89">
        <f t="shared" ca="1" si="28"/>
        <v>514432.26152558054</v>
      </c>
      <c r="F491">
        <f t="shared" ca="1" si="29"/>
        <v>5.9441853592244931E-6</v>
      </c>
    </row>
    <row r="492" spans="3:6" x14ac:dyDescent="0.2">
      <c r="C492" s="89">
        <f t="shared" ca="1" si="30"/>
        <v>1025813.9470671088</v>
      </c>
      <c r="D492" s="89">
        <f t="shared" ca="1" si="31"/>
        <v>-490467.30538583332</v>
      </c>
      <c r="E492" s="89">
        <f t="shared" ca="1" si="28"/>
        <v>535346.64168127556</v>
      </c>
      <c r="F492">
        <f t="shared" ca="1" si="29"/>
        <v>6.5103980505424194E-6</v>
      </c>
    </row>
    <row r="493" spans="3:6" x14ac:dyDescent="0.2">
      <c r="C493" s="89">
        <f t="shared" ca="1" si="30"/>
        <v>1102123.5083380702</v>
      </c>
      <c r="D493" s="89">
        <f t="shared" ca="1" si="31"/>
        <v>-549621.78048129904</v>
      </c>
      <c r="E493" s="89">
        <f t="shared" ca="1" si="28"/>
        <v>552501.72785677121</v>
      </c>
      <c r="F493">
        <f t="shared" ca="1" si="29"/>
        <v>6.4256524758000885E-6</v>
      </c>
    </row>
    <row r="494" spans="3:6" x14ac:dyDescent="0.2">
      <c r="C494" s="89">
        <f t="shared" ca="1" si="30"/>
        <v>981923.50190112798</v>
      </c>
      <c r="D494" s="89">
        <f t="shared" ca="1" si="31"/>
        <v>-535691.51046677399</v>
      </c>
      <c r="E494" s="89">
        <f t="shared" ca="1" si="28"/>
        <v>446231.99143435399</v>
      </c>
      <c r="F494">
        <f t="shared" ca="1" si="29"/>
        <v>1.9527638403782776E-6</v>
      </c>
    </row>
    <row r="495" spans="3:6" x14ac:dyDescent="0.2">
      <c r="C495" s="89">
        <f t="shared" ca="1" si="30"/>
        <v>1096918.3952673108</v>
      </c>
      <c r="D495" s="89">
        <f t="shared" ca="1" si="31"/>
        <v>-580577.57842352777</v>
      </c>
      <c r="E495" s="89">
        <f t="shared" ca="1" si="28"/>
        <v>516340.81684378302</v>
      </c>
      <c r="F495">
        <f t="shared" ca="1" si="29"/>
        <v>6.0230245644715148E-6</v>
      </c>
    </row>
    <row r="496" spans="3:6" x14ac:dyDescent="0.2">
      <c r="C496" s="89">
        <f t="shared" ca="1" si="30"/>
        <v>969308.97793679696</v>
      </c>
      <c r="D496" s="89">
        <f t="shared" ca="1" si="31"/>
        <v>-482043.50058489857</v>
      </c>
      <c r="E496" s="89">
        <f t="shared" ca="1" si="28"/>
        <v>487265.47735189839</v>
      </c>
      <c r="F496">
        <f t="shared" ca="1" si="29"/>
        <v>4.4315541350519327E-6</v>
      </c>
    </row>
    <row r="497" spans="3:6" x14ac:dyDescent="0.2">
      <c r="C497" s="89">
        <f t="shared" ca="1" si="30"/>
        <v>1050635.7379529141</v>
      </c>
      <c r="D497" s="89">
        <f t="shared" ca="1" si="31"/>
        <v>-565818.6294405068</v>
      </c>
      <c r="E497" s="89">
        <f t="shared" ca="1" si="28"/>
        <v>484817.10851240729</v>
      </c>
      <c r="F497">
        <f t="shared" ca="1" si="29"/>
        <v>4.2739719118365513E-6</v>
      </c>
    </row>
    <row r="498" spans="3:6" x14ac:dyDescent="0.2">
      <c r="C498" s="89">
        <f t="shared" ca="1" si="30"/>
        <v>1054944.8469849364</v>
      </c>
      <c r="D498" s="89">
        <f t="shared" ca="1" si="31"/>
        <v>-519079.25796812843</v>
      </c>
      <c r="E498" s="89">
        <f t="shared" ca="1" si="28"/>
        <v>535865.58901680796</v>
      </c>
      <c r="F498">
        <f t="shared" ca="1" si="29"/>
        <v>6.5153702121729E-6</v>
      </c>
    </row>
    <row r="499" spans="3:6" x14ac:dyDescent="0.2">
      <c r="C499" s="89">
        <f t="shared" ca="1" si="30"/>
        <v>1020717.7030311998</v>
      </c>
      <c r="D499" s="89">
        <f t="shared" ca="1" si="31"/>
        <v>-535637.39420552854</v>
      </c>
      <c r="E499" s="89">
        <f t="shared" ca="1" si="28"/>
        <v>485080.30882567121</v>
      </c>
      <c r="F499">
        <f t="shared" ca="1" si="29"/>
        <v>4.290971159080243E-6</v>
      </c>
    </row>
    <row r="500" spans="3:6" x14ac:dyDescent="0.2">
      <c r="C500" s="89">
        <f t="shared" ca="1" si="30"/>
        <v>1069269.4965966051</v>
      </c>
      <c r="D500" s="89">
        <f t="shared" ca="1" si="31"/>
        <v>-529634.43475272704</v>
      </c>
      <c r="E500" s="89">
        <f t="shared" ca="1" si="28"/>
        <v>539635.06184387801</v>
      </c>
      <c r="F500">
        <f t="shared" ca="1" si="29"/>
        <v>6.5373885632890047E-6</v>
      </c>
    </row>
    <row r="501" spans="3:6" x14ac:dyDescent="0.2">
      <c r="C501" s="89">
        <f t="shared" ca="1" si="30"/>
        <v>1062113.3910619845</v>
      </c>
      <c r="D501" s="89">
        <f t="shared" ca="1" si="31"/>
        <v>-401438.88774760946</v>
      </c>
      <c r="E501" s="89">
        <f t="shared" ca="1" si="28"/>
        <v>660674.50331437495</v>
      </c>
      <c r="F501">
        <f t="shared" ca="1" si="29"/>
        <v>9.5737080936759327E-7</v>
      </c>
    </row>
    <row r="502" spans="3:6" x14ac:dyDescent="0.2">
      <c r="C502" s="89">
        <f t="shared" ca="1" si="30"/>
        <v>966995.38206164911</v>
      </c>
      <c r="D502" s="89">
        <f t="shared" ca="1" si="31"/>
        <v>-484423.95487896714</v>
      </c>
      <c r="E502" s="89">
        <f t="shared" ca="1" si="28"/>
        <v>482571.42718268197</v>
      </c>
      <c r="F502">
        <f t="shared" ca="1" si="29"/>
        <v>4.1285162386937744E-6</v>
      </c>
    </row>
    <row r="503" spans="3:6" x14ac:dyDescent="0.2">
      <c r="C503" s="89">
        <f t="shared" ca="1" si="30"/>
        <v>1125531.6252456261</v>
      </c>
      <c r="D503" s="89">
        <f t="shared" ca="1" si="31"/>
        <v>-494037.80993409042</v>
      </c>
      <c r="E503" s="89">
        <f t="shared" ca="1" si="28"/>
        <v>631493.81531153573</v>
      </c>
      <c r="F503">
        <f t="shared" ca="1" si="29"/>
        <v>2.1807723175961505E-6</v>
      </c>
    </row>
    <row r="504" spans="3:6" x14ac:dyDescent="0.2">
      <c r="C504" s="89">
        <f t="shared" ca="1" si="30"/>
        <v>1073127.6939089068</v>
      </c>
      <c r="D504" s="89">
        <f t="shared" ca="1" si="31"/>
        <v>-524778.41345481481</v>
      </c>
      <c r="E504" s="89">
        <f t="shared" ca="1" si="28"/>
        <v>548349.28045409196</v>
      </c>
      <c r="F504">
        <f t="shared" ca="1" si="29"/>
        <v>6.4929891826301758E-6</v>
      </c>
    </row>
    <row r="505" spans="3:6" x14ac:dyDescent="0.2">
      <c r="C505" s="89">
        <f t="shared" ca="1" si="30"/>
        <v>1053647.5546328693</v>
      </c>
      <c r="D505" s="89">
        <f t="shared" ca="1" si="31"/>
        <v>-591803.68947320909</v>
      </c>
      <c r="E505" s="89">
        <f t="shared" ca="1" si="28"/>
        <v>461843.86515966023</v>
      </c>
      <c r="F505">
        <f t="shared" ca="1" si="29"/>
        <v>2.8132947486880404E-6</v>
      </c>
    </row>
    <row r="506" spans="3:6" x14ac:dyDescent="0.2">
      <c r="C506" s="89">
        <f t="shared" ca="1" si="30"/>
        <v>1022228.1281591958</v>
      </c>
      <c r="D506" s="89">
        <f t="shared" ca="1" si="31"/>
        <v>-492069.86929663626</v>
      </c>
      <c r="E506" s="89">
        <f t="shared" ca="1" si="28"/>
        <v>530158.25886255945</v>
      </c>
      <c r="F506">
        <f t="shared" ca="1" si="29"/>
        <v>6.4352444634572824E-6</v>
      </c>
    </row>
    <row r="507" spans="3:6" x14ac:dyDescent="0.2">
      <c r="C507" s="89">
        <f t="shared" ca="1" si="30"/>
        <v>1089160.1725244827</v>
      </c>
      <c r="D507" s="89">
        <f t="shared" ca="1" si="31"/>
        <v>-457507.29232072993</v>
      </c>
      <c r="E507" s="89">
        <f t="shared" ca="1" si="28"/>
        <v>631652.88020375278</v>
      </c>
      <c r="F507">
        <f t="shared" ca="1" si="29"/>
        <v>2.1723547402852378E-6</v>
      </c>
    </row>
    <row r="508" spans="3:6" x14ac:dyDescent="0.2">
      <c r="C508" s="89">
        <f t="shared" ca="1" si="30"/>
        <v>969709.33542902849</v>
      </c>
      <c r="D508" s="89">
        <f t="shared" ca="1" si="31"/>
        <v>-515098.36948294099</v>
      </c>
      <c r="E508" s="89">
        <f t="shared" ca="1" si="28"/>
        <v>454610.9659460875</v>
      </c>
      <c r="F508">
        <f t="shared" ca="1" si="29"/>
        <v>2.394906079174628E-6</v>
      </c>
    </row>
    <row r="509" spans="3:6" x14ac:dyDescent="0.2">
      <c r="C509" s="89">
        <f t="shared" ca="1" si="30"/>
        <v>984304.4128812839</v>
      </c>
      <c r="D509" s="89">
        <f t="shared" ca="1" si="31"/>
        <v>-543468.05965462734</v>
      </c>
      <c r="E509" s="89">
        <f t="shared" ca="1" si="28"/>
        <v>440836.35322665656</v>
      </c>
      <c r="F509">
        <f t="shared" ca="1" si="29"/>
        <v>1.6952533892939671E-6</v>
      </c>
    </row>
    <row r="510" spans="3:6" x14ac:dyDescent="0.2">
      <c r="C510" s="89">
        <f t="shared" ca="1" si="30"/>
        <v>1090040.2009920059</v>
      </c>
      <c r="D510" s="89">
        <f t="shared" ca="1" si="31"/>
        <v>-512934.31474032917</v>
      </c>
      <c r="E510" s="89">
        <f t="shared" ca="1" si="28"/>
        <v>577105.88625167671</v>
      </c>
      <c r="F510">
        <f t="shared" ca="1" si="29"/>
        <v>5.4930273101822111E-6</v>
      </c>
    </row>
    <row r="511" spans="3:6" x14ac:dyDescent="0.2">
      <c r="C511" s="89">
        <f t="shared" ca="1" si="30"/>
        <v>1058549.8941031471</v>
      </c>
      <c r="D511" s="89">
        <f t="shared" ca="1" si="31"/>
        <v>-520110.00103999634</v>
      </c>
      <c r="E511" s="89">
        <f t="shared" ca="1" si="28"/>
        <v>538439.89306315081</v>
      </c>
      <c r="F511">
        <f t="shared" ca="1" si="29"/>
        <v>6.5330990006523356E-6</v>
      </c>
    </row>
    <row r="512" spans="3:6" x14ac:dyDescent="0.2">
      <c r="C512" s="89">
        <f t="shared" ca="1" si="30"/>
        <v>1020413.4450428928</v>
      </c>
      <c r="D512" s="89">
        <f t="shared" ca="1" si="31"/>
        <v>-482257.03223527549</v>
      </c>
      <c r="E512" s="89">
        <f t="shared" ca="1" si="28"/>
        <v>538156.41280761734</v>
      </c>
      <c r="F512">
        <f t="shared" ca="1" si="29"/>
        <v>6.5317141634791872E-6</v>
      </c>
    </row>
    <row r="513" spans="3:6" x14ac:dyDescent="0.2">
      <c r="C513" s="89">
        <f t="shared" ca="1" si="30"/>
        <v>988443.82040879328</v>
      </c>
      <c r="D513" s="89">
        <f t="shared" ca="1" si="31"/>
        <v>-496582.40379714826</v>
      </c>
      <c r="E513" s="89">
        <f t="shared" ca="1" si="28"/>
        <v>491861.41661164502</v>
      </c>
      <c r="F513">
        <f t="shared" ca="1" si="29"/>
        <v>4.7226324156054006E-6</v>
      </c>
    </row>
    <row r="514" spans="3:6" x14ac:dyDescent="0.2">
      <c r="C514" s="89">
        <f t="shared" ca="1" si="30"/>
        <v>993749.27634853916</v>
      </c>
      <c r="D514" s="89">
        <f t="shared" ca="1" si="31"/>
        <v>-441073.38397783041</v>
      </c>
      <c r="E514" s="89">
        <f t="shared" ca="1" si="28"/>
        <v>552675.89237070875</v>
      </c>
      <c r="F514">
        <f t="shared" ca="1" si="29"/>
        <v>6.4221933549156294E-6</v>
      </c>
    </row>
    <row r="515" spans="3:6" x14ac:dyDescent="0.2">
      <c r="C515" s="89">
        <f t="shared" ca="1" si="30"/>
        <v>980081.98366091936</v>
      </c>
      <c r="D515" s="89">
        <f t="shared" ca="1" si="31"/>
        <v>-417711.60352597717</v>
      </c>
      <c r="E515" s="89">
        <f t="shared" ca="1" si="28"/>
        <v>562370.38013494224</v>
      </c>
      <c r="F515">
        <f t="shared" ca="1" si="29"/>
        <v>6.1529660065003914E-6</v>
      </c>
    </row>
    <row r="516" spans="3:6" x14ac:dyDescent="0.2">
      <c r="C516" s="89">
        <f t="shared" ca="1" si="30"/>
        <v>990805.45142609277</v>
      </c>
      <c r="D516" s="89">
        <f t="shared" ca="1" si="31"/>
        <v>-512960.26793202397</v>
      </c>
      <c r="E516" s="89">
        <f t="shared" ca="1" si="28"/>
        <v>477845.1834940688</v>
      </c>
      <c r="F516">
        <f t="shared" ca="1" si="29"/>
        <v>3.8214078072837743E-6</v>
      </c>
    </row>
    <row r="517" spans="3:6" x14ac:dyDescent="0.2">
      <c r="C517" s="89">
        <f t="shared" ca="1" si="30"/>
        <v>1082483.2323618822</v>
      </c>
      <c r="D517" s="89">
        <f t="shared" ca="1" si="31"/>
        <v>-431672.63202641532</v>
      </c>
      <c r="E517" s="89">
        <f t="shared" ca="1" si="28"/>
        <v>650810.60033546691</v>
      </c>
      <c r="F517">
        <f t="shared" ca="1" si="29"/>
        <v>1.2973349213319931E-6</v>
      </c>
    </row>
    <row r="518" spans="3:6" x14ac:dyDescent="0.2">
      <c r="C518" s="89">
        <f t="shared" ca="1" si="30"/>
        <v>1098726.2003501726</v>
      </c>
      <c r="D518" s="89">
        <f t="shared" ca="1" si="31"/>
        <v>-524404.36418200028</v>
      </c>
      <c r="E518" s="89">
        <f t="shared" ca="1" si="28"/>
        <v>574321.8361681723</v>
      </c>
      <c r="F518">
        <f t="shared" ca="1" si="29"/>
        <v>5.6371859681112933E-6</v>
      </c>
    </row>
    <row r="519" spans="3:6" x14ac:dyDescent="0.2">
      <c r="C519" s="89">
        <f t="shared" ca="1" si="30"/>
        <v>1022072.9524025434</v>
      </c>
      <c r="D519" s="89">
        <f t="shared" ca="1" si="31"/>
        <v>-491775.0922967096</v>
      </c>
      <c r="E519" s="89">
        <f t="shared" ca="1" si="28"/>
        <v>530297.86010583374</v>
      </c>
      <c r="F519">
        <f t="shared" ca="1" si="29"/>
        <v>6.4378647179041217E-6</v>
      </c>
    </row>
    <row r="520" spans="3:6" x14ac:dyDescent="0.2">
      <c r="C520" s="89">
        <f t="shared" ca="1" si="30"/>
        <v>974811.3268916026</v>
      </c>
      <c r="D520" s="89">
        <f t="shared" ca="1" si="31"/>
        <v>-445471.40419933992</v>
      </c>
      <c r="E520" s="89">
        <f t="shared" ca="1" si="28"/>
        <v>529339.92269226268</v>
      </c>
      <c r="F520">
        <f t="shared" ca="1" si="29"/>
        <v>6.4192300376188193E-6</v>
      </c>
    </row>
    <row r="521" spans="3:6" x14ac:dyDescent="0.2">
      <c r="C521" s="89">
        <f t="shared" ca="1" si="30"/>
        <v>938414.72043724218</v>
      </c>
      <c r="D521" s="89">
        <f t="shared" ca="1" si="31"/>
        <v>-418270.3943339769</v>
      </c>
      <c r="E521" s="89">
        <f t="shared" ca="1" si="28"/>
        <v>520144.32610326528</v>
      </c>
      <c r="F521">
        <f t="shared" ca="1" si="29"/>
        <v>6.1652527775164997E-6</v>
      </c>
    </row>
    <row r="522" spans="3:6" x14ac:dyDescent="0.2">
      <c r="C522" s="89">
        <f t="shared" ca="1" si="30"/>
        <v>1004141.028144669</v>
      </c>
      <c r="D522" s="89">
        <f t="shared" ca="1" si="31"/>
        <v>-492384.09605110233</v>
      </c>
      <c r="E522" s="89">
        <f t="shared" ref="E522:E585" ca="1" si="32">SUM(C522:D522)</f>
        <v>511756.93209356669</v>
      </c>
      <c r="F522">
        <f t="shared" ref="F522:F585" ca="1" si="33">_xlfn.NORM.DIST(E522,$I$5,$I$6,0)</f>
        <v>5.825800467334735E-6</v>
      </c>
    </row>
    <row r="523" spans="3:6" x14ac:dyDescent="0.2">
      <c r="C523" s="89">
        <f t="shared" ref="C523:C586" ca="1" si="34">$C$5*(1+$C$6*NORMSINV(RAND()))</f>
        <v>907679.3582893234</v>
      </c>
      <c r="D523" s="89">
        <f t="shared" ref="D523:D586" ca="1" si="35">$D$5*(1+$D$6*NORMSINV(RAND()))</f>
        <v>-540730.41752576875</v>
      </c>
      <c r="E523" s="89">
        <f t="shared" ca="1" si="32"/>
        <v>366948.94076355465</v>
      </c>
      <c r="F523">
        <f t="shared" ca="1" si="33"/>
        <v>1.1128802119365904E-7</v>
      </c>
    </row>
    <row r="524" spans="3:6" x14ac:dyDescent="0.2">
      <c r="C524" s="89">
        <f t="shared" ca="1" si="34"/>
        <v>1054033.8354385737</v>
      </c>
      <c r="D524" s="89">
        <f t="shared" ca="1" si="35"/>
        <v>-532461.63640644832</v>
      </c>
      <c r="E524" s="89">
        <f t="shared" ca="1" si="32"/>
        <v>521572.19903212541</v>
      </c>
      <c r="F524">
        <f t="shared" ca="1" si="33"/>
        <v>6.2132714237079921E-6</v>
      </c>
    </row>
    <row r="525" spans="3:6" x14ac:dyDescent="0.2">
      <c r="C525" s="89">
        <f t="shared" ca="1" si="34"/>
        <v>1017013.2066965901</v>
      </c>
      <c r="D525" s="89">
        <f t="shared" ca="1" si="35"/>
        <v>-526802.08296082739</v>
      </c>
      <c r="E525" s="89">
        <f t="shared" ca="1" si="32"/>
        <v>490211.12373576267</v>
      </c>
      <c r="F525">
        <f t="shared" ca="1" si="33"/>
        <v>4.6189915503390082E-6</v>
      </c>
    </row>
    <row r="526" spans="3:6" x14ac:dyDescent="0.2">
      <c r="C526" s="89">
        <f t="shared" ca="1" si="34"/>
        <v>1083091.8404959126</v>
      </c>
      <c r="D526" s="89">
        <f t="shared" ca="1" si="35"/>
        <v>-574570.72250777588</v>
      </c>
      <c r="E526" s="89">
        <f t="shared" ca="1" si="32"/>
        <v>508521.11798813671</v>
      </c>
      <c r="F526">
        <f t="shared" ca="1" si="33"/>
        <v>5.671168728506414E-6</v>
      </c>
    </row>
    <row r="527" spans="3:6" x14ac:dyDescent="0.2">
      <c r="C527" s="89">
        <f t="shared" ca="1" si="34"/>
        <v>1011627.2199007393</v>
      </c>
      <c r="D527" s="89">
        <f t="shared" ca="1" si="35"/>
        <v>-476693.92015755159</v>
      </c>
      <c r="E527" s="89">
        <f t="shared" ca="1" si="32"/>
        <v>534933.29974318761</v>
      </c>
      <c r="F527">
        <f t="shared" ca="1" si="33"/>
        <v>6.5061036172769494E-6</v>
      </c>
    </row>
    <row r="528" spans="3:6" x14ac:dyDescent="0.2">
      <c r="C528" s="89">
        <f t="shared" ca="1" si="34"/>
        <v>1021098.9198618811</v>
      </c>
      <c r="D528" s="89">
        <f t="shared" ca="1" si="35"/>
        <v>-502777.08014517598</v>
      </c>
      <c r="E528" s="89">
        <f t="shared" ca="1" si="32"/>
        <v>518321.83971670509</v>
      </c>
      <c r="F528">
        <f t="shared" ca="1" si="33"/>
        <v>6.0996462491420571E-6</v>
      </c>
    </row>
    <row r="529" spans="3:6" x14ac:dyDescent="0.2">
      <c r="C529" s="89">
        <f t="shared" ca="1" si="34"/>
        <v>1089819.5745443401</v>
      </c>
      <c r="D529" s="89">
        <f t="shared" ca="1" si="35"/>
        <v>-476142.35705717735</v>
      </c>
      <c r="E529" s="89">
        <f t="shared" ca="1" si="32"/>
        <v>613677.21748716279</v>
      </c>
      <c r="F529">
        <f t="shared" ca="1" si="33"/>
        <v>3.2214555604305525E-6</v>
      </c>
    </row>
    <row r="530" spans="3:6" x14ac:dyDescent="0.2">
      <c r="C530" s="89">
        <f t="shared" ca="1" si="34"/>
        <v>975139.65608077263</v>
      </c>
      <c r="D530" s="89">
        <f t="shared" ca="1" si="35"/>
        <v>-477081.04054552643</v>
      </c>
      <c r="E530" s="89">
        <f t="shared" ca="1" si="32"/>
        <v>498058.61553524621</v>
      </c>
      <c r="F530">
        <f t="shared" ca="1" si="33"/>
        <v>5.0995948686565131E-6</v>
      </c>
    </row>
    <row r="531" spans="3:6" x14ac:dyDescent="0.2">
      <c r="C531" s="89">
        <f t="shared" ca="1" si="34"/>
        <v>1000647.76931576</v>
      </c>
      <c r="D531" s="89">
        <f t="shared" ca="1" si="35"/>
        <v>-413474.98251096287</v>
      </c>
      <c r="E531" s="89">
        <f t="shared" ca="1" si="32"/>
        <v>587172.78680479713</v>
      </c>
      <c r="F531">
        <f t="shared" ca="1" si="33"/>
        <v>4.9156700449539204E-6</v>
      </c>
    </row>
    <row r="532" spans="3:6" x14ac:dyDescent="0.2">
      <c r="C532" s="89">
        <f t="shared" ca="1" si="34"/>
        <v>1058242.4296670607</v>
      </c>
      <c r="D532" s="89">
        <f t="shared" ca="1" si="35"/>
        <v>-494906.48844820232</v>
      </c>
      <c r="E532" s="89">
        <f t="shared" ca="1" si="32"/>
        <v>563335.94121885835</v>
      </c>
      <c r="F532">
        <f t="shared" ca="1" si="33"/>
        <v>6.1183113034584366E-6</v>
      </c>
    </row>
    <row r="533" spans="3:6" x14ac:dyDescent="0.2">
      <c r="C533" s="89">
        <f t="shared" ca="1" si="34"/>
        <v>979136.39912620687</v>
      </c>
      <c r="D533" s="89">
        <f t="shared" ca="1" si="35"/>
        <v>-504560.07894396543</v>
      </c>
      <c r="E533" s="89">
        <f t="shared" ca="1" si="32"/>
        <v>474576.32018224144</v>
      </c>
      <c r="F533">
        <f t="shared" ca="1" si="33"/>
        <v>3.6097722120154907E-6</v>
      </c>
    </row>
    <row r="534" spans="3:6" x14ac:dyDescent="0.2">
      <c r="C534" s="89">
        <f t="shared" ca="1" si="34"/>
        <v>1070923.7446987384</v>
      </c>
      <c r="D534" s="89">
        <f t="shared" ca="1" si="35"/>
        <v>-458070.79619733774</v>
      </c>
      <c r="E534" s="89">
        <f t="shared" ca="1" si="32"/>
        <v>612852.94850140065</v>
      </c>
      <c r="F534">
        <f t="shared" ca="1" si="33"/>
        <v>3.2733675859385332E-6</v>
      </c>
    </row>
    <row r="535" spans="3:6" x14ac:dyDescent="0.2">
      <c r="C535" s="89">
        <f t="shared" ca="1" si="34"/>
        <v>1048282.7038186038</v>
      </c>
      <c r="D535" s="89">
        <f t="shared" ca="1" si="35"/>
        <v>-489821.35071328236</v>
      </c>
      <c r="E535" s="89">
        <f t="shared" ca="1" si="32"/>
        <v>558461.35310532141</v>
      </c>
      <c r="F535">
        <f t="shared" ca="1" si="33"/>
        <v>6.2791871947875601E-6</v>
      </c>
    </row>
    <row r="536" spans="3:6" x14ac:dyDescent="0.2">
      <c r="C536" s="89">
        <f t="shared" ca="1" si="34"/>
        <v>1088015.0176612965</v>
      </c>
      <c r="D536" s="89">
        <f t="shared" ca="1" si="35"/>
        <v>-562784.51275104797</v>
      </c>
      <c r="E536" s="89">
        <f t="shared" ca="1" si="32"/>
        <v>525230.50491024856</v>
      </c>
      <c r="F536">
        <f t="shared" ca="1" si="33"/>
        <v>6.3221890853512784E-6</v>
      </c>
    </row>
    <row r="537" spans="3:6" x14ac:dyDescent="0.2">
      <c r="C537" s="89">
        <f t="shared" ca="1" si="34"/>
        <v>1103654.3642498157</v>
      </c>
      <c r="D537" s="89">
        <f t="shared" ca="1" si="35"/>
        <v>-493629.88655033533</v>
      </c>
      <c r="E537" s="89">
        <f t="shared" ca="1" si="32"/>
        <v>610024.47769948037</v>
      </c>
      <c r="F537">
        <f t="shared" ca="1" si="33"/>
        <v>3.453151042902007E-6</v>
      </c>
    </row>
    <row r="538" spans="3:6" x14ac:dyDescent="0.2">
      <c r="C538" s="89">
        <f t="shared" ca="1" si="34"/>
        <v>1012625.4633195389</v>
      </c>
      <c r="D538" s="89">
        <f t="shared" ca="1" si="35"/>
        <v>-516233.54807822552</v>
      </c>
      <c r="E538" s="89">
        <f t="shared" ca="1" si="32"/>
        <v>496391.91524131334</v>
      </c>
      <c r="F538">
        <f t="shared" ca="1" si="33"/>
        <v>5.0004204406781744E-6</v>
      </c>
    </row>
    <row r="539" spans="3:6" x14ac:dyDescent="0.2">
      <c r="C539" s="89">
        <f t="shared" ca="1" si="34"/>
        <v>998564.11820517143</v>
      </c>
      <c r="D539" s="89">
        <f t="shared" ca="1" si="35"/>
        <v>-483013.57608326338</v>
      </c>
      <c r="E539" s="89">
        <f t="shared" ca="1" si="32"/>
        <v>515550.54212190805</v>
      </c>
      <c r="F539">
        <f t="shared" ca="1" si="33"/>
        <v>5.9909648038255346E-6</v>
      </c>
    </row>
    <row r="540" spans="3:6" x14ac:dyDescent="0.2">
      <c r="C540" s="89">
        <f t="shared" ca="1" si="34"/>
        <v>1049658.290794533</v>
      </c>
      <c r="D540" s="89">
        <f t="shared" ca="1" si="35"/>
        <v>-509072.16525693145</v>
      </c>
      <c r="E540" s="89">
        <f t="shared" ca="1" si="32"/>
        <v>540586.12553760153</v>
      </c>
      <c r="F540">
        <f t="shared" ca="1" si="33"/>
        <v>6.5390106927849071E-6</v>
      </c>
    </row>
    <row r="541" spans="3:6" x14ac:dyDescent="0.2">
      <c r="C541" s="89">
        <f t="shared" ca="1" si="34"/>
        <v>1099758.3826545288</v>
      </c>
      <c r="D541" s="89">
        <f t="shared" ca="1" si="35"/>
        <v>-555996.65496322582</v>
      </c>
      <c r="E541" s="89">
        <f t="shared" ca="1" si="32"/>
        <v>543761.72769130301</v>
      </c>
      <c r="F541">
        <f t="shared" ca="1" si="33"/>
        <v>6.5329187799968182E-6</v>
      </c>
    </row>
    <row r="542" spans="3:6" x14ac:dyDescent="0.2">
      <c r="C542" s="89">
        <f t="shared" ca="1" si="34"/>
        <v>1084324.6800618586</v>
      </c>
      <c r="D542" s="89">
        <f t="shared" ca="1" si="35"/>
        <v>-441360.23792236124</v>
      </c>
      <c r="E542" s="89">
        <f t="shared" ca="1" si="32"/>
        <v>642964.44213949738</v>
      </c>
      <c r="F542">
        <f t="shared" ca="1" si="33"/>
        <v>1.6215150705875108E-6</v>
      </c>
    </row>
    <row r="543" spans="3:6" x14ac:dyDescent="0.2">
      <c r="C543" s="89">
        <f t="shared" ca="1" si="34"/>
        <v>1047905.3664175613</v>
      </c>
      <c r="D543" s="89">
        <f t="shared" ca="1" si="35"/>
        <v>-452782.56580213661</v>
      </c>
      <c r="E543" s="89">
        <f t="shared" ca="1" si="32"/>
        <v>595122.80061542476</v>
      </c>
      <c r="F543">
        <f t="shared" ca="1" si="33"/>
        <v>4.4171146701478984E-6</v>
      </c>
    </row>
    <row r="544" spans="3:6" x14ac:dyDescent="0.2">
      <c r="C544" s="89">
        <f t="shared" ca="1" si="34"/>
        <v>1027167.012143831</v>
      </c>
      <c r="D544" s="89">
        <f t="shared" ca="1" si="35"/>
        <v>-492000.98534193338</v>
      </c>
      <c r="E544" s="89">
        <f t="shared" ca="1" si="32"/>
        <v>535166.02680189768</v>
      </c>
      <c r="F544">
        <f t="shared" ca="1" si="33"/>
        <v>6.508557948627893E-6</v>
      </c>
    </row>
    <row r="545" spans="3:6" x14ac:dyDescent="0.2">
      <c r="C545" s="89">
        <f t="shared" ca="1" si="34"/>
        <v>1005077.8462116017</v>
      </c>
      <c r="D545" s="89">
        <f t="shared" ca="1" si="35"/>
        <v>-460986.34351878817</v>
      </c>
      <c r="E545" s="89">
        <f t="shared" ca="1" si="32"/>
        <v>544091.50269281352</v>
      </c>
      <c r="F545">
        <f t="shared" ca="1" si="33"/>
        <v>6.5312721347810986E-6</v>
      </c>
    </row>
    <row r="546" spans="3:6" x14ac:dyDescent="0.2">
      <c r="C546" s="89">
        <f t="shared" ca="1" si="34"/>
        <v>1005109.6505272287</v>
      </c>
      <c r="D546" s="89">
        <f t="shared" ca="1" si="35"/>
        <v>-534961.88071540394</v>
      </c>
      <c r="E546" s="89">
        <f t="shared" ca="1" si="32"/>
        <v>470147.76981182478</v>
      </c>
      <c r="F546">
        <f t="shared" ca="1" si="33"/>
        <v>3.3263594088414114E-6</v>
      </c>
    </row>
    <row r="547" spans="3:6" x14ac:dyDescent="0.2">
      <c r="C547" s="89">
        <f t="shared" ca="1" si="34"/>
        <v>956233.1334610621</v>
      </c>
      <c r="D547" s="89">
        <f t="shared" ca="1" si="35"/>
        <v>-507216.99213244603</v>
      </c>
      <c r="E547" s="89">
        <f t="shared" ca="1" si="32"/>
        <v>449016.14132861607</v>
      </c>
      <c r="F547">
        <f t="shared" ca="1" si="33"/>
        <v>2.0941666584352138E-6</v>
      </c>
    </row>
    <row r="548" spans="3:6" x14ac:dyDescent="0.2">
      <c r="C548" s="89">
        <f t="shared" ca="1" si="34"/>
        <v>1058639.1516643809</v>
      </c>
      <c r="D548" s="89">
        <f t="shared" ca="1" si="35"/>
        <v>-547586.71238166327</v>
      </c>
      <c r="E548" s="89">
        <f t="shared" ca="1" si="32"/>
        <v>511052.43928271765</v>
      </c>
      <c r="F548">
        <f t="shared" ca="1" si="33"/>
        <v>5.7931670091376936E-6</v>
      </c>
    </row>
    <row r="549" spans="3:6" x14ac:dyDescent="0.2">
      <c r="C549" s="89">
        <f t="shared" ca="1" si="34"/>
        <v>979510.74493224896</v>
      </c>
      <c r="D549" s="89">
        <f t="shared" ca="1" si="35"/>
        <v>-487931.52692003263</v>
      </c>
      <c r="E549" s="89">
        <f t="shared" ca="1" si="32"/>
        <v>491579.21801221633</v>
      </c>
      <c r="F549">
        <f t="shared" ca="1" si="33"/>
        <v>4.7049905354862875E-6</v>
      </c>
    </row>
    <row r="550" spans="3:6" x14ac:dyDescent="0.2">
      <c r="C550" s="89">
        <f t="shared" ca="1" si="34"/>
        <v>1131775.1492893586</v>
      </c>
      <c r="D550" s="89">
        <f t="shared" ca="1" si="35"/>
        <v>-440967.38790491893</v>
      </c>
      <c r="E550" s="89">
        <f t="shared" ca="1" si="32"/>
        <v>690807.76138443965</v>
      </c>
      <c r="F550">
        <f t="shared" ca="1" si="33"/>
        <v>3.2181150398976932E-7</v>
      </c>
    </row>
    <row r="551" spans="3:6" x14ac:dyDescent="0.2">
      <c r="C551" s="89">
        <f t="shared" ca="1" si="34"/>
        <v>1070354.044570524</v>
      </c>
      <c r="D551" s="89">
        <f t="shared" ca="1" si="35"/>
        <v>-481674.86914202588</v>
      </c>
      <c r="E551" s="89">
        <f t="shared" ca="1" si="32"/>
        <v>588679.17542849807</v>
      </c>
      <c r="F551">
        <f t="shared" ca="1" si="33"/>
        <v>4.8233491271406313E-6</v>
      </c>
    </row>
    <row r="552" spans="3:6" x14ac:dyDescent="0.2">
      <c r="C552" s="89">
        <f t="shared" ca="1" si="34"/>
        <v>1053539.8738137647</v>
      </c>
      <c r="D552" s="89">
        <f t="shared" ca="1" si="35"/>
        <v>-421016.33908064017</v>
      </c>
      <c r="E552" s="89">
        <f t="shared" ca="1" si="32"/>
        <v>632523.53473312454</v>
      </c>
      <c r="F552">
        <f t="shared" ca="1" si="33"/>
        <v>2.1265966470717097E-6</v>
      </c>
    </row>
    <row r="553" spans="3:6" x14ac:dyDescent="0.2">
      <c r="C553" s="89">
        <f t="shared" ca="1" si="34"/>
        <v>1048511.8858689087</v>
      </c>
      <c r="D553" s="89">
        <f t="shared" ca="1" si="35"/>
        <v>-429320.04778661887</v>
      </c>
      <c r="E553" s="89">
        <f t="shared" ca="1" si="32"/>
        <v>619191.83808228979</v>
      </c>
      <c r="F553">
        <f t="shared" ca="1" si="33"/>
        <v>2.8811393842849541E-6</v>
      </c>
    </row>
    <row r="554" spans="3:6" x14ac:dyDescent="0.2">
      <c r="C554" s="89">
        <f t="shared" ca="1" si="34"/>
        <v>1030007.1496268875</v>
      </c>
      <c r="D554" s="89">
        <f t="shared" ca="1" si="35"/>
        <v>-461633.70569902629</v>
      </c>
      <c r="E554" s="89">
        <f t="shared" ca="1" si="32"/>
        <v>568373.44392786128</v>
      </c>
      <c r="F554">
        <f t="shared" ca="1" si="33"/>
        <v>5.9165673169762138E-6</v>
      </c>
    </row>
    <row r="555" spans="3:6" x14ac:dyDescent="0.2">
      <c r="C555" s="89">
        <f t="shared" ca="1" si="34"/>
        <v>1032503.5733860811</v>
      </c>
      <c r="D555" s="89">
        <f t="shared" ca="1" si="35"/>
        <v>-470064.8530704662</v>
      </c>
      <c r="E555" s="89">
        <f t="shared" ca="1" si="32"/>
        <v>562438.72031561495</v>
      </c>
      <c r="F555">
        <f t="shared" ca="1" si="33"/>
        <v>6.1505574480161858E-6</v>
      </c>
    </row>
    <row r="556" spans="3:6" x14ac:dyDescent="0.2">
      <c r="C556" s="89">
        <f t="shared" ca="1" si="34"/>
        <v>1043624.418999071</v>
      </c>
      <c r="D556" s="89">
        <f t="shared" ca="1" si="35"/>
        <v>-430845.85346243775</v>
      </c>
      <c r="E556" s="89">
        <f t="shared" ca="1" si="32"/>
        <v>612778.56553663325</v>
      </c>
      <c r="F556">
        <f t="shared" ca="1" si="33"/>
        <v>3.2780637007177893E-6</v>
      </c>
    </row>
    <row r="557" spans="3:6" x14ac:dyDescent="0.2">
      <c r="C557" s="89">
        <f t="shared" ca="1" si="34"/>
        <v>974064.6203022768</v>
      </c>
      <c r="D557" s="89">
        <f t="shared" ca="1" si="35"/>
        <v>-431190.9214028687</v>
      </c>
      <c r="E557" s="89">
        <f t="shared" ca="1" si="32"/>
        <v>542873.6988994081</v>
      </c>
      <c r="F557">
        <f t="shared" ca="1" si="33"/>
        <v>6.5364053035011141E-6</v>
      </c>
    </row>
    <row r="558" spans="3:6" x14ac:dyDescent="0.2">
      <c r="C558" s="89">
        <f t="shared" ca="1" si="34"/>
        <v>1039603.0214568323</v>
      </c>
      <c r="D558" s="89">
        <f t="shared" ca="1" si="35"/>
        <v>-552951.07737473771</v>
      </c>
      <c r="E558" s="89">
        <f t="shared" ca="1" si="32"/>
        <v>486651.94408209459</v>
      </c>
      <c r="F558">
        <f t="shared" ca="1" si="33"/>
        <v>4.3921926758798172E-6</v>
      </c>
    </row>
    <row r="559" spans="3:6" x14ac:dyDescent="0.2">
      <c r="C559" s="89">
        <f t="shared" ca="1" si="34"/>
        <v>1082216.1862702335</v>
      </c>
      <c r="D559" s="89">
        <f t="shared" ca="1" si="35"/>
        <v>-513756.92376486189</v>
      </c>
      <c r="E559" s="89">
        <f t="shared" ca="1" si="32"/>
        <v>568459.26250537159</v>
      </c>
      <c r="F559">
        <f t="shared" ca="1" si="33"/>
        <v>5.9128394248706976E-6</v>
      </c>
    </row>
    <row r="560" spans="3:6" x14ac:dyDescent="0.2">
      <c r="C560" s="89">
        <f t="shared" ca="1" si="34"/>
        <v>1111100.0993258001</v>
      </c>
      <c r="D560" s="89">
        <f t="shared" ca="1" si="35"/>
        <v>-520496.74189543654</v>
      </c>
      <c r="E560" s="89">
        <f t="shared" ca="1" si="32"/>
        <v>590603.35743036354</v>
      </c>
      <c r="F560">
        <f t="shared" ca="1" si="33"/>
        <v>4.7037676633242026E-6</v>
      </c>
    </row>
    <row r="561" spans="3:6" x14ac:dyDescent="0.2">
      <c r="C561" s="89">
        <f t="shared" ca="1" si="34"/>
        <v>1036698.7008021801</v>
      </c>
      <c r="D561" s="89">
        <f t="shared" ca="1" si="35"/>
        <v>-467567.5485511049</v>
      </c>
      <c r="E561" s="89">
        <f t="shared" ca="1" si="32"/>
        <v>569131.15225107525</v>
      </c>
      <c r="F561">
        <f t="shared" ca="1" si="33"/>
        <v>5.8833317404730073E-6</v>
      </c>
    </row>
    <row r="562" spans="3:6" x14ac:dyDescent="0.2">
      <c r="C562" s="89">
        <f t="shared" ca="1" si="34"/>
        <v>1080745.2277405411</v>
      </c>
      <c r="D562" s="89">
        <f t="shared" ca="1" si="35"/>
        <v>-504172.94860094652</v>
      </c>
      <c r="E562" s="89">
        <f t="shared" ca="1" si="32"/>
        <v>576572.27913959464</v>
      </c>
      <c r="F562">
        <f t="shared" ca="1" si="33"/>
        <v>5.5212596966568473E-6</v>
      </c>
    </row>
    <row r="563" spans="3:6" x14ac:dyDescent="0.2">
      <c r="C563" s="89">
        <f t="shared" ca="1" si="34"/>
        <v>1095980.3810564545</v>
      </c>
      <c r="D563" s="89">
        <f t="shared" ca="1" si="35"/>
        <v>-484220.04416239576</v>
      </c>
      <c r="E563" s="89">
        <f t="shared" ca="1" si="32"/>
        <v>611760.33689405874</v>
      </c>
      <c r="F563">
        <f t="shared" ca="1" si="33"/>
        <v>3.3425307151338159E-6</v>
      </c>
    </row>
    <row r="564" spans="3:6" x14ac:dyDescent="0.2">
      <c r="C564" s="89">
        <f t="shared" ca="1" si="34"/>
        <v>1023291.4879132077</v>
      </c>
      <c r="D564" s="89">
        <f t="shared" ca="1" si="35"/>
        <v>-440823.34486987191</v>
      </c>
      <c r="E564" s="89">
        <f t="shared" ca="1" si="32"/>
        <v>582468.14304333576</v>
      </c>
      <c r="F564">
        <f t="shared" ca="1" si="33"/>
        <v>5.19509890238349E-6</v>
      </c>
    </row>
    <row r="565" spans="3:6" x14ac:dyDescent="0.2">
      <c r="C565" s="89">
        <f t="shared" ca="1" si="34"/>
        <v>1052056.8496998367</v>
      </c>
      <c r="D565" s="89">
        <f t="shared" ca="1" si="35"/>
        <v>-483053.81646651955</v>
      </c>
      <c r="E565" s="89">
        <f t="shared" ca="1" si="32"/>
        <v>569003.03323331708</v>
      </c>
      <c r="F565">
        <f t="shared" ca="1" si="33"/>
        <v>5.8890021311227123E-6</v>
      </c>
    </row>
    <row r="566" spans="3:6" x14ac:dyDescent="0.2">
      <c r="C566" s="89">
        <f t="shared" ca="1" si="34"/>
        <v>1041717.1609262604</v>
      </c>
      <c r="D566" s="89">
        <f t="shared" ca="1" si="35"/>
        <v>-538753.5539078468</v>
      </c>
      <c r="E566" s="89">
        <f t="shared" ca="1" si="32"/>
        <v>502963.6070184136</v>
      </c>
      <c r="F566">
        <f t="shared" ca="1" si="33"/>
        <v>5.3796720184375428E-6</v>
      </c>
    </row>
    <row r="567" spans="3:6" x14ac:dyDescent="0.2">
      <c r="C567" s="89">
        <f t="shared" ca="1" si="34"/>
        <v>994570.81943836028</v>
      </c>
      <c r="D567" s="89">
        <f t="shared" ca="1" si="35"/>
        <v>-544634.98334462789</v>
      </c>
      <c r="E567" s="89">
        <f t="shared" ca="1" si="32"/>
        <v>449935.83609373239</v>
      </c>
      <c r="F567">
        <f t="shared" ca="1" si="33"/>
        <v>2.1421106113966522E-6</v>
      </c>
    </row>
    <row r="568" spans="3:6" x14ac:dyDescent="0.2">
      <c r="C568" s="89">
        <f t="shared" ca="1" si="34"/>
        <v>1063205.2746003929</v>
      </c>
      <c r="D568" s="89">
        <f t="shared" ca="1" si="35"/>
        <v>-505350.75398409355</v>
      </c>
      <c r="E568" s="89">
        <f t="shared" ca="1" si="32"/>
        <v>557854.52061629936</v>
      </c>
      <c r="F568">
        <f t="shared" ca="1" si="33"/>
        <v>6.296693979249184E-6</v>
      </c>
    </row>
    <row r="569" spans="3:6" x14ac:dyDescent="0.2">
      <c r="C569" s="89">
        <f t="shared" ca="1" si="34"/>
        <v>998965.35773384222</v>
      </c>
      <c r="D569" s="89">
        <f t="shared" ca="1" si="35"/>
        <v>-471204.60267334676</v>
      </c>
      <c r="E569" s="89">
        <f t="shared" ca="1" si="32"/>
        <v>527760.75506049546</v>
      </c>
      <c r="F569">
        <f t="shared" ca="1" si="33"/>
        <v>6.3851906554220858E-6</v>
      </c>
    </row>
    <row r="570" spans="3:6" x14ac:dyDescent="0.2">
      <c r="C570" s="89">
        <f t="shared" ca="1" si="34"/>
        <v>1007309.8563020033</v>
      </c>
      <c r="D570" s="89">
        <f t="shared" ca="1" si="35"/>
        <v>-518081.20196275361</v>
      </c>
      <c r="E570" s="89">
        <f t="shared" ca="1" si="32"/>
        <v>489228.65433924965</v>
      </c>
      <c r="F570">
        <f t="shared" ca="1" si="33"/>
        <v>4.5567906225538971E-6</v>
      </c>
    </row>
    <row r="571" spans="3:6" x14ac:dyDescent="0.2">
      <c r="C571" s="89">
        <f t="shared" ca="1" si="34"/>
        <v>1038092.0165856521</v>
      </c>
      <c r="D571" s="89">
        <f t="shared" ca="1" si="35"/>
        <v>-503787.51802513457</v>
      </c>
      <c r="E571" s="89">
        <f t="shared" ca="1" si="32"/>
        <v>534304.49856051756</v>
      </c>
      <c r="F571">
        <f t="shared" ca="1" si="33"/>
        <v>6.4990039439313851E-6</v>
      </c>
    </row>
    <row r="572" spans="3:6" x14ac:dyDescent="0.2">
      <c r="C572" s="89">
        <f t="shared" ca="1" si="34"/>
        <v>987411.6211792141</v>
      </c>
      <c r="D572" s="89">
        <f t="shared" ca="1" si="35"/>
        <v>-543063.52330634091</v>
      </c>
      <c r="E572" s="89">
        <f t="shared" ca="1" si="32"/>
        <v>444348.09787287319</v>
      </c>
      <c r="F572">
        <f t="shared" ca="1" si="33"/>
        <v>1.8603409622406865E-6</v>
      </c>
    </row>
    <row r="573" spans="3:6" x14ac:dyDescent="0.2">
      <c r="C573" s="89">
        <f t="shared" ca="1" si="34"/>
        <v>1042115.4342610684</v>
      </c>
      <c r="D573" s="89">
        <f t="shared" ca="1" si="35"/>
        <v>-587017.19240088481</v>
      </c>
      <c r="E573" s="89">
        <f t="shared" ca="1" si="32"/>
        <v>455098.24186018354</v>
      </c>
      <c r="F573">
        <f t="shared" ca="1" si="33"/>
        <v>2.4220950347175272E-6</v>
      </c>
    </row>
    <row r="574" spans="3:6" x14ac:dyDescent="0.2">
      <c r="C574" s="89">
        <f t="shared" ca="1" si="34"/>
        <v>1067498.7687717748</v>
      </c>
      <c r="D574" s="89">
        <f t="shared" ca="1" si="35"/>
        <v>-537893.58858097123</v>
      </c>
      <c r="E574" s="89">
        <f t="shared" ca="1" si="32"/>
        <v>529605.1801908036</v>
      </c>
      <c r="F574">
        <f t="shared" ca="1" si="33"/>
        <v>6.4245432407569817E-6</v>
      </c>
    </row>
    <row r="575" spans="3:6" x14ac:dyDescent="0.2">
      <c r="C575" s="89">
        <f t="shared" ca="1" si="34"/>
        <v>1016829.8393394068</v>
      </c>
      <c r="D575" s="89">
        <f t="shared" ca="1" si="35"/>
        <v>-471899.13758946391</v>
      </c>
      <c r="E575" s="89">
        <f t="shared" ca="1" si="32"/>
        <v>544930.70174994296</v>
      </c>
      <c r="F575">
        <f t="shared" ca="1" si="33"/>
        <v>6.5262235576184002E-6</v>
      </c>
    </row>
    <row r="576" spans="3:6" x14ac:dyDescent="0.2">
      <c r="C576" s="89">
        <f t="shared" ca="1" si="34"/>
        <v>1031038.7922079198</v>
      </c>
      <c r="D576" s="89">
        <f t="shared" ca="1" si="35"/>
        <v>-501291.65775648243</v>
      </c>
      <c r="E576" s="89">
        <f t="shared" ca="1" si="32"/>
        <v>529747.13445143728</v>
      </c>
      <c r="F576">
        <f t="shared" ca="1" si="33"/>
        <v>6.4273385300109861E-6</v>
      </c>
    </row>
    <row r="577" spans="3:6" x14ac:dyDescent="0.2">
      <c r="C577" s="89">
        <f t="shared" ca="1" si="34"/>
        <v>994028.31120274088</v>
      </c>
      <c r="D577" s="89">
        <f t="shared" ca="1" si="35"/>
        <v>-492594.79747306596</v>
      </c>
      <c r="E577" s="89">
        <f t="shared" ca="1" si="32"/>
        <v>501433.51372967492</v>
      </c>
      <c r="F577">
        <f t="shared" ca="1" si="33"/>
        <v>5.2943621754043475E-6</v>
      </c>
    </row>
    <row r="578" spans="3:6" x14ac:dyDescent="0.2">
      <c r="C578" s="89">
        <f t="shared" ca="1" si="34"/>
        <v>1058951.8370486819</v>
      </c>
      <c r="D578" s="89">
        <f t="shared" ca="1" si="35"/>
        <v>-494709.61648447654</v>
      </c>
      <c r="E578" s="89">
        <f t="shared" ca="1" si="32"/>
        <v>564242.22056420543</v>
      </c>
      <c r="F578">
        <f t="shared" ca="1" si="33"/>
        <v>6.0845750630829643E-6</v>
      </c>
    </row>
    <row r="579" spans="3:6" x14ac:dyDescent="0.2">
      <c r="C579" s="89">
        <f t="shared" ca="1" si="34"/>
        <v>1045684.6194106976</v>
      </c>
      <c r="D579" s="89">
        <f t="shared" ca="1" si="35"/>
        <v>-458590.31554495631</v>
      </c>
      <c r="E579" s="89">
        <f t="shared" ca="1" si="32"/>
        <v>587094.30386574124</v>
      </c>
      <c r="F579">
        <f t="shared" ca="1" si="33"/>
        <v>4.9204458899799208E-6</v>
      </c>
    </row>
    <row r="580" spans="3:6" x14ac:dyDescent="0.2">
      <c r="C580" s="89">
        <f t="shared" ca="1" si="34"/>
        <v>1039965.214280003</v>
      </c>
      <c r="D580" s="89">
        <f t="shared" ca="1" si="35"/>
        <v>-518150.42439108365</v>
      </c>
      <c r="E580" s="89">
        <f t="shared" ca="1" si="32"/>
        <v>521814.78988891933</v>
      </c>
      <c r="F580">
        <f t="shared" ca="1" si="33"/>
        <v>6.2211280358968154E-6</v>
      </c>
    </row>
    <row r="581" spans="3:6" x14ac:dyDescent="0.2">
      <c r="C581" s="89">
        <f t="shared" ca="1" si="34"/>
        <v>973346.84508235543</v>
      </c>
      <c r="D581" s="89">
        <f t="shared" ca="1" si="35"/>
        <v>-435755.76840776682</v>
      </c>
      <c r="E581" s="89">
        <f t="shared" ca="1" si="32"/>
        <v>537591.07667458861</v>
      </c>
      <c r="F581">
        <f t="shared" ca="1" si="33"/>
        <v>6.5285324262539438E-6</v>
      </c>
    </row>
    <row r="582" spans="3:6" x14ac:dyDescent="0.2">
      <c r="C582" s="89">
        <f t="shared" ca="1" si="34"/>
        <v>1048031.9563555953</v>
      </c>
      <c r="D582" s="89">
        <f t="shared" ca="1" si="35"/>
        <v>-512930.33067518257</v>
      </c>
      <c r="E582" s="89">
        <f t="shared" ca="1" si="32"/>
        <v>535101.62568041263</v>
      </c>
      <c r="F582">
        <f t="shared" ca="1" si="33"/>
        <v>6.5078881613813975E-6</v>
      </c>
    </row>
    <row r="583" spans="3:6" x14ac:dyDescent="0.2">
      <c r="C583" s="89">
        <f t="shared" ca="1" si="34"/>
        <v>1029342.4997085286</v>
      </c>
      <c r="D583" s="89">
        <f t="shared" ca="1" si="35"/>
        <v>-480534.66074803006</v>
      </c>
      <c r="E583" s="89">
        <f t="shared" ca="1" si="32"/>
        <v>548807.83896049857</v>
      </c>
      <c r="F583">
        <f t="shared" ca="1" si="33"/>
        <v>6.4869945657448287E-6</v>
      </c>
    </row>
    <row r="584" spans="3:6" x14ac:dyDescent="0.2">
      <c r="C584" s="89">
        <f t="shared" ca="1" si="34"/>
        <v>970013.9110444542</v>
      </c>
      <c r="D584" s="89">
        <f t="shared" ca="1" si="35"/>
        <v>-484091.74760185514</v>
      </c>
      <c r="E584" s="89">
        <f t="shared" ca="1" si="32"/>
        <v>485922.16344259906</v>
      </c>
      <c r="F584">
        <f t="shared" ca="1" si="33"/>
        <v>4.345256026493268E-6</v>
      </c>
    </row>
    <row r="585" spans="3:6" x14ac:dyDescent="0.2">
      <c r="C585" s="89">
        <f t="shared" ca="1" si="34"/>
        <v>1012894.1390466416</v>
      </c>
      <c r="D585" s="89">
        <f t="shared" ca="1" si="35"/>
        <v>-432166.6088040396</v>
      </c>
      <c r="E585" s="89">
        <f t="shared" ca="1" si="32"/>
        <v>580727.53024260211</v>
      </c>
      <c r="F585">
        <f t="shared" ca="1" si="33"/>
        <v>5.2944744630509974E-6</v>
      </c>
    </row>
    <row r="586" spans="3:6" x14ac:dyDescent="0.2">
      <c r="C586" s="89">
        <f t="shared" ca="1" si="34"/>
        <v>937912.35290751862</v>
      </c>
      <c r="D586" s="89">
        <f t="shared" ca="1" si="35"/>
        <v>-567459.28083046549</v>
      </c>
      <c r="E586" s="89">
        <f t="shared" ref="E586:E649" ca="1" si="36">SUM(C586:D586)</f>
        <v>370453.07207705313</v>
      </c>
      <c r="F586">
        <f t="shared" ref="F586:F649" ca="1" si="37">_xlfn.NORM.DIST(E586,$I$5,$I$6,0)</f>
        <v>1.308975727344503E-7</v>
      </c>
    </row>
    <row r="587" spans="3:6" x14ac:dyDescent="0.2">
      <c r="C587" s="89">
        <f t="shared" ref="C587:C650" ca="1" si="38">$C$5*(1+$C$6*NORMSINV(RAND()))</f>
        <v>1015339.7398382846</v>
      </c>
      <c r="D587" s="89">
        <f t="shared" ref="D587:D650" ca="1" si="39">$D$5*(1+$D$6*NORMSINV(RAND()))</f>
        <v>-405786.82182267832</v>
      </c>
      <c r="E587" s="89">
        <f t="shared" ca="1" si="36"/>
        <v>609552.91801560624</v>
      </c>
      <c r="F587">
        <f t="shared" ca="1" si="37"/>
        <v>3.4833421207575736E-6</v>
      </c>
    </row>
    <row r="588" spans="3:6" x14ac:dyDescent="0.2">
      <c r="C588" s="89">
        <f t="shared" ca="1" si="38"/>
        <v>1080797.5069780967</v>
      </c>
      <c r="D588" s="89">
        <f t="shared" ca="1" si="39"/>
        <v>-493450.27499875054</v>
      </c>
      <c r="E588" s="89">
        <f t="shared" ca="1" si="36"/>
        <v>587347.23197934614</v>
      </c>
      <c r="F588">
        <f t="shared" ca="1" si="37"/>
        <v>4.9050422264811089E-6</v>
      </c>
    </row>
    <row r="589" spans="3:6" x14ac:dyDescent="0.2">
      <c r="C589" s="89">
        <f t="shared" ca="1" si="38"/>
        <v>1035500.1195401358</v>
      </c>
      <c r="D589" s="89">
        <f t="shared" ca="1" si="39"/>
        <v>-377017.77650330029</v>
      </c>
      <c r="E589" s="89">
        <f t="shared" ca="1" si="36"/>
        <v>658482.34303683555</v>
      </c>
      <c r="F589">
        <f t="shared" ca="1" si="37"/>
        <v>1.0265755101318508E-6</v>
      </c>
    </row>
    <row r="590" spans="3:6" x14ac:dyDescent="0.2">
      <c r="C590" s="89">
        <f t="shared" ca="1" si="38"/>
        <v>984682.40685722267</v>
      </c>
      <c r="D590" s="89">
        <f t="shared" ca="1" si="39"/>
        <v>-552478.26569843572</v>
      </c>
      <c r="E590" s="89">
        <f t="shared" ca="1" si="36"/>
        <v>432204.14115878695</v>
      </c>
      <c r="F590">
        <f t="shared" ca="1" si="37"/>
        <v>1.3301936210532447E-6</v>
      </c>
    </row>
    <row r="591" spans="3:6" x14ac:dyDescent="0.2">
      <c r="C591" s="89">
        <f t="shared" ca="1" si="38"/>
        <v>982773.50091880269</v>
      </c>
      <c r="D591" s="89">
        <f t="shared" ca="1" si="39"/>
        <v>-526703.64204839268</v>
      </c>
      <c r="E591" s="89">
        <f t="shared" ca="1" si="36"/>
        <v>456069.85887041001</v>
      </c>
      <c r="F591">
        <f t="shared" ca="1" si="37"/>
        <v>2.4767623480067859E-6</v>
      </c>
    </row>
    <row r="592" spans="3:6" x14ac:dyDescent="0.2">
      <c r="C592" s="89">
        <f t="shared" ca="1" si="38"/>
        <v>1052938.1202176309</v>
      </c>
      <c r="D592" s="89">
        <f t="shared" ca="1" si="39"/>
        <v>-425348.90906476357</v>
      </c>
      <c r="E592" s="89">
        <f t="shared" ca="1" si="36"/>
        <v>627589.2111528673</v>
      </c>
      <c r="F592">
        <f t="shared" ca="1" si="37"/>
        <v>2.3928399286030961E-6</v>
      </c>
    </row>
    <row r="593" spans="3:6" x14ac:dyDescent="0.2">
      <c r="C593" s="89">
        <f t="shared" ca="1" si="38"/>
        <v>1062278.6456429195</v>
      </c>
      <c r="D593" s="89">
        <f t="shared" ca="1" si="39"/>
        <v>-497481.71983100066</v>
      </c>
      <c r="E593" s="89">
        <f t="shared" ca="1" si="36"/>
        <v>564796.9258119188</v>
      </c>
      <c r="F593">
        <f t="shared" ca="1" si="37"/>
        <v>6.0633578467937377E-6</v>
      </c>
    </row>
    <row r="594" spans="3:6" x14ac:dyDescent="0.2">
      <c r="C594" s="89">
        <f t="shared" ca="1" si="38"/>
        <v>1067072.1464019318</v>
      </c>
      <c r="D594" s="89">
        <f t="shared" ca="1" si="39"/>
        <v>-463543.70143213938</v>
      </c>
      <c r="E594" s="89">
        <f t="shared" ca="1" si="36"/>
        <v>603528.44496979238</v>
      </c>
      <c r="F594">
        <f t="shared" ca="1" si="37"/>
        <v>3.8726823259311403E-6</v>
      </c>
    </row>
    <row r="595" spans="3:6" x14ac:dyDescent="0.2">
      <c r="C595" s="89">
        <f t="shared" ca="1" si="38"/>
        <v>933493.29510104773</v>
      </c>
      <c r="D595" s="89">
        <f t="shared" ca="1" si="39"/>
        <v>-450052.08193364623</v>
      </c>
      <c r="E595" s="89">
        <f t="shared" ca="1" si="36"/>
        <v>483441.2131674015</v>
      </c>
      <c r="F595">
        <f t="shared" ca="1" si="37"/>
        <v>4.1849293556550125E-6</v>
      </c>
    </row>
    <row r="596" spans="3:6" x14ac:dyDescent="0.2">
      <c r="C596" s="89">
        <f t="shared" ca="1" si="38"/>
        <v>1059884.5446558595</v>
      </c>
      <c r="D596" s="89">
        <f t="shared" ca="1" si="39"/>
        <v>-483626.76673930115</v>
      </c>
      <c r="E596" s="89">
        <f t="shared" ca="1" si="36"/>
        <v>576257.77791655832</v>
      </c>
      <c r="F596">
        <f t="shared" ca="1" si="37"/>
        <v>5.5377689867685059E-6</v>
      </c>
    </row>
    <row r="597" spans="3:6" x14ac:dyDescent="0.2">
      <c r="C597" s="89">
        <f t="shared" ca="1" si="38"/>
        <v>1012007.779935338</v>
      </c>
      <c r="D597" s="89">
        <f t="shared" ca="1" si="39"/>
        <v>-429470.01765394583</v>
      </c>
      <c r="E597" s="89">
        <f t="shared" ca="1" si="36"/>
        <v>582537.76228139212</v>
      </c>
      <c r="F597">
        <f t="shared" ca="1" si="37"/>
        <v>5.1910753228175344E-6</v>
      </c>
    </row>
    <row r="598" spans="3:6" x14ac:dyDescent="0.2">
      <c r="C598" s="89">
        <f t="shared" ca="1" si="38"/>
        <v>1028484.6451946289</v>
      </c>
      <c r="D598" s="89">
        <f t="shared" ca="1" si="39"/>
        <v>-464047.01831919939</v>
      </c>
      <c r="E598" s="89">
        <f t="shared" ca="1" si="36"/>
        <v>564437.62687542941</v>
      </c>
      <c r="F598">
        <f t="shared" ca="1" si="37"/>
        <v>6.0771497245354368E-6</v>
      </c>
    </row>
    <row r="599" spans="3:6" x14ac:dyDescent="0.2">
      <c r="C599" s="89">
        <f t="shared" ca="1" si="38"/>
        <v>1015902.5442455027</v>
      </c>
      <c r="D599" s="89">
        <f t="shared" ca="1" si="39"/>
        <v>-507309.93516909215</v>
      </c>
      <c r="E599" s="89">
        <f t="shared" ca="1" si="36"/>
        <v>508592.60907641053</v>
      </c>
      <c r="F599">
        <f t="shared" ca="1" si="37"/>
        <v>5.6747128241036709E-6</v>
      </c>
    </row>
    <row r="600" spans="3:6" x14ac:dyDescent="0.2">
      <c r="C600" s="89">
        <f t="shared" ca="1" si="38"/>
        <v>1079662.5178592156</v>
      </c>
      <c r="D600" s="89">
        <f t="shared" ca="1" si="39"/>
        <v>-396108.49528433435</v>
      </c>
      <c r="E600" s="89">
        <f t="shared" ca="1" si="36"/>
        <v>683554.02257488132</v>
      </c>
      <c r="F600">
        <f t="shared" ca="1" si="37"/>
        <v>4.2781989633297021E-7</v>
      </c>
    </row>
    <row r="601" spans="3:6" x14ac:dyDescent="0.2">
      <c r="C601" s="89">
        <f t="shared" ca="1" si="38"/>
        <v>1026802.1997161178</v>
      </c>
      <c r="D601" s="89">
        <f t="shared" ca="1" si="39"/>
        <v>-539496.02897743939</v>
      </c>
      <c r="E601" s="89">
        <f t="shared" ca="1" si="36"/>
        <v>487306.17073867843</v>
      </c>
      <c r="F601">
        <f t="shared" ca="1" si="37"/>
        <v>4.4341614153981954E-6</v>
      </c>
    </row>
    <row r="602" spans="3:6" x14ac:dyDescent="0.2">
      <c r="C602" s="89">
        <f t="shared" ca="1" si="38"/>
        <v>1028343.9505216471</v>
      </c>
      <c r="D602" s="89">
        <f t="shared" ca="1" si="39"/>
        <v>-490494.7990844046</v>
      </c>
      <c r="E602" s="89">
        <f t="shared" ca="1" si="36"/>
        <v>537849.15143724252</v>
      </c>
      <c r="F602">
        <f t="shared" ca="1" si="37"/>
        <v>6.5300542520919726E-6</v>
      </c>
    </row>
    <row r="603" spans="3:6" x14ac:dyDescent="0.2">
      <c r="C603" s="89">
        <f t="shared" ca="1" si="38"/>
        <v>1052951.5794780573</v>
      </c>
      <c r="D603" s="89">
        <f t="shared" ca="1" si="39"/>
        <v>-437179.15743973042</v>
      </c>
      <c r="E603" s="89">
        <f t="shared" ca="1" si="36"/>
        <v>615772.42203832697</v>
      </c>
      <c r="F603">
        <f t="shared" ca="1" si="37"/>
        <v>3.0906357938827411E-6</v>
      </c>
    </row>
    <row r="604" spans="3:6" x14ac:dyDescent="0.2">
      <c r="C604" s="89">
        <f t="shared" ca="1" si="38"/>
        <v>1012016.7029969182</v>
      </c>
      <c r="D604" s="89">
        <f t="shared" ca="1" si="39"/>
        <v>-470984.24938903347</v>
      </c>
      <c r="E604" s="89">
        <f t="shared" ca="1" si="36"/>
        <v>541032.4536078847</v>
      </c>
      <c r="F604">
        <f t="shared" ca="1" si="37"/>
        <v>6.5392241636398611E-6</v>
      </c>
    </row>
    <row r="605" spans="3:6" x14ac:dyDescent="0.2">
      <c r="C605" s="89">
        <f t="shared" ca="1" si="38"/>
        <v>1013621.6096215656</v>
      </c>
      <c r="D605" s="89">
        <f t="shared" ca="1" si="39"/>
        <v>-437529.45374244003</v>
      </c>
      <c r="E605" s="89">
        <f t="shared" ca="1" si="36"/>
        <v>576092.15587912546</v>
      </c>
      <c r="F605">
        <f t="shared" ca="1" si="37"/>
        <v>5.5464236617317798E-6</v>
      </c>
    </row>
    <row r="606" spans="3:6" x14ac:dyDescent="0.2">
      <c r="C606" s="89">
        <f t="shared" ca="1" si="38"/>
        <v>1031837.3525102211</v>
      </c>
      <c r="D606" s="89">
        <f t="shared" ca="1" si="39"/>
        <v>-477984.29251970386</v>
      </c>
      <c r="E606" s="89">
        <f t="shared" ca="1" si="36"/>
        <v>553853.05999051721</v>
      </c>
      <c r="F606">
        <f t="shared" ca="1" si="37"/>
        <v>6.3974948531926483E-6</v>
      </c>
    </row>
    <row r="607" spans="3:6" x14ac:dyDescent="0.2">
      <c r="C607" s="89">
        <f t="shared" ca="1" si="38"/>
        <v>975042.86905228696</v>
      </c>
      <c r="D607" s="89">
        <f t="shared" ca="1" si="39"/>
        <v>-477842.98185464245</v>
      </c>
      <c r="E607" s="89">
        <f t="shared" ca="1" si="36"/>
        <v>497199.88719764451</v>
      </c>
      <c r="F607">
        <f t="shared" ca="1" si="37"/>
        <v>5.0487249157505198E-6</v>
      </c>
    </row>
    <row r="608" spans="3:6" x14ac:dyDescent="0.2">
      <c r="C608" s="89">
        <f t="shared" ca="1" si="38"/>
        <v>1081147.1757442437</v>
      </c>
      <c r="D608" s="89">
        <f t="shared" ca="1" si="39"/>
        <v>-388260.43123954843</v>
      </c>
      <c r="E608" s="89">
        <f t="shared" ca="1" si="36"/>
        <v>692886.74450469529</v>
      </c>
      <c r="F608">
        <f t="shared" ca="1" si="37"/>
        <v>2.9582013304460281E-7</v>
      </c>
    </row>
    <row r="609" spans="3:6" x14ac:dyDescent="0.2">
      <c r="C609" s="89">
        <f t="shared" ca="1" si="38"/>
        <v>1075540.4012957588</v>
      </c>
      <c r="D609" s="89">
        <f t="shared" ca="1" si="39"/>
        <v>-428614.91527189675</v>
      </c>
      <c r="E609" s="89">
        <f t="shared" ca="1" si="36"/>
        <v>646925.48602386203</v>
      </c>
      <c r="F609">
        <f t="shared" ca="1" si="37"/>
        <v>1.451829703713303E-6</v>
      </c>
    </row>
    <row r="610" spans="3:6" x14ac:dyDescent="0.2">
      <c r="C610" s="89">
        <f t="shared" ca="1" si="38"/>
        <v>1028975.0176496591</v>
      </c>
      <c r="D610" s="89">
        <f t="shared" ca="1" si="39"/>
        <v>-476189.39056949841</v>
      </c>
      <c r="E610" s="89">
        <f t="shared" ca="1" si="36"/>
        <v>552785.62708016066</v>
      </c>
      <c r="F610">
        <f t="shared" ca="1" si="37"/>
        <v>6.419987976641375E-6</v>
      </c>
    </row>
    <row r="611" spans="3:6" x14ac:dyDescent="0.2">
      <c r="C611" s="89">
        <f t="shared" ca="1" si="38"/>
        <v>955763.39230133605</v>
      </c>
      <c r="D611" s="89">
        <f t="shared" ca="1" si="39"/>
        <v>-464241.55639851955</v>
      </c>
      <c r="E611" s="89">
        <f t="shared" ca="1" si="36"/>
        <v>491521.8359028165</v>
      </c>
      <c r="F611">
        <f t="shared" ca="1" si="37"/>
        <v>4.7013990090690481E-6</v>
      </c>
    </row>
    <row r="612" spans="3:6" x14ac:dyDescent="0.2">
      <c r="C612" s="89">
        <f t="shared" ca="1" si="38"/>
        <v>1042761.5030159359</v>
      </c>
      <c r="D612" s="89">
        <f t="shared" ca="1" si="39"/>
        <v>-560544.04541230295</v>
      </c>
      <c r="E612" s="89">
        <f t="shared" ca="1" si="36"/>
        <v>482217.45760363294</v>
      </c>
      <c r="F612">
        <f t="shared" ca="1" si="37"/>
        <v>4.1055376376253424E-6</v>
      </c>
    </row>
    <row r="613" spans="3:6" x14ac:dyDescent="0.2">
      <c r="C613" s="89">
        <f t="shared" ca="1" si="38"/>
        <v>1015022.5904619434</v>
      </c>
      <c r="D613" s="89">
        <f t="shared" ca="1" si="39"/>
        <v>-477509.01058413862</v>
      </c>
      <c r="E613" s="89">
        <f t="shared" ca="1" si="36"/>
        <v>537513.57987780473</v>
      </c>
      <c r="F613">
        <f t="shared" ca="1" si="37"/>
        <v>6.5280527028540209E-6</v>
      </c>
    </row>
    <row r="614" spans="3:6" x14ac:dyDescent="0.2">
      <c r="C614" s="89">
        <f t="shared" ca="1" si="38"/>
        <v>996877.60875026416</v>
      </c>
      <c r="D614" s="89">
        <f t="shared" ca="1" si="39"/>
        <v>-578108.76658288378</v>
      </c>
      <c r="E614" s="89">
        <f t="shared" ca="1" si="36"/>
        <v>418768.84216738038</v>
      </c>
      <c r="F614">
        <f t="shared" ca="1" si="37"/>
        <v>8.763871503867246E-7</v>
      </c>
    </row>
    <row r="615" spans="3:6" x14ac:dyDescent="0.2">
      <c r="C615" s="89">
        <f t="shared" ca="1" si="38"/>
        <v>1022082.6884366712</v>
      </c>
      <c r="D615" s="89">
        <f t="shared" ca="1" si="39"/>
        <v>-455690.72307670844</v>
      </c>
      <c r="E615" s="89">
        <f t="shared" ca="1" si="36"/>
        <v>566391.96535996278</v>
      </c>
      <c r="F615">
        <f t="shared" ca="1" si="37"/>
        <v>5.9999952022176836E-6</v>
      </c>
    </row>
    <row r="616" spans="3:6" x14ac:dyDescent="0.2">
      <c r="C616" s="89">
        <f t="shared" ca="1" si="38"/>
        <v>1034448.0892230009</v>
      </c>
      <c r="D616" s="89">
        <f t="shared" ca="1" si="39"/>
        <v>-482694.57084507804</v>
      </c>
      <c r="E616" s="89">
        <f t="shared" ca="1" si="36"/>
        <v>551753.51837792294</v>
      </c>
      <c r="F616">
        <f t="shared" ca="1" si="37"/>
        <v>6.4399369583034372E-6</v>
      </c>
    </row>
    <row r="617" spans="3:6" x14ac:dyDescent="0.2">
      <c r="C617" s="89">
        <f t="shared" ca="1" si="38"/>
        <v>1023304.2887600347</v>
      </c>
      <c r="D617" s="89">
        <f t="shared" ca="1" si="39"/>
        <v>-504251.41812618135</v>
      </c>
      <c r="E617" s="89">
        <f t="shared" ca="1" si="36"/>
        <v>519052.87063385337</v>
      </c>
      <c r="F617">
        <f t="shared" ca="1" si="37"/>
        <v>6.1265345453460629E-6</v>
      </c>
    </row>
    <row r="618" spans="3:6" x14ac:dyDescent="0.2">
      <c r="C618" s="89">
        <f t="shared" ca="1" si="38"/>
        <v>1050280.4198745107</v>
      </c>
      <c r="D618" s="89">
        <f t="shared" ca="1" si="39"/>
        <v>-522445.60729422269</v>
      </c>
      <c r="E618" s="89">
        <f t="shared" ca="1" si="36"/>
        <v>527834.81258028804</v>
      </c>
      <c r="F618">
        <f t="shared" ca="1" si="37"/>
        <v>6.3868785805882818E-6</v>
      </c>
    </row>
    <row r="619" spans="3:6" x14ac:dyDescent="0.2">
      <c r="C619" s="89">
        <f t="shared" ca="1" si="38"/>
        <v>1064218.327372811</v>
      </c>
      <c r="D619" s="89">
        <f t="shared" ca="1" si="39"/>
        <v>-531752.73857802199</v>
      </c>
      <c r="E619" s="89">
        <f t="shared" ca="1" si="36"/>
        <v>532465.58879478904</v>
      </c>
      <c r="F619">
        <f t="shared" ca="1" si="37"/>
        <v>6.4743375226485328E-6</v>
      </c>
    </row>
    <row r="620" spans="3:6" x14ac:dyDescent="0.2">
      <c r="C620" s="89">
        <f t="shared" ca="1" si="38"/>
        <v>1018598.7389464495</v>
      </c>
      <c r="D620" s="89">
        <f t="shared" ca="1" si="39"/>
        <v>-465691.87370331364</v>
      </c>
      <c r="E620" s="89">
        <f t="shared" ca="1" si="36"/>
        <v>552906.86524313584</v>
      </c>
      <c r="F620">
        <f t="shared" ca="1" si="37"/>
        <v>6.4175281479450157E-6</v>
      </c>
    </row>
    <row r="621" spans="3:6" x14ac:dyDescent="0.2">
      <c r="C621" s="89">
        <f t="shared" ca="1" si="38"/>
        <v>986000.7589367826</v>
      </c>
      <c r="D621" s="89">
        <f t="shared" ca="1" si="39"/>
        <v>-459633.67420837929</v>
      </c>
      <c r="E621" s="89">
        <f t="shared" ca="1" si="36"/>
        <v>526367.08472840325</v>
      </c>
      <c r="F621">
        <f t="shared" ca="1" si="37"/>
        <v>6.351763391358066E-6</v>
      </c>
    </row>
    <row r="622" spans="3:6" x14ac:dyDescent="0.2">
      <c r="C622" s="89">
        <f t="shared" ca="1" si="38"/>
        <v>1096205.7605038206</v>
      </c>
      <c r="D622" s="89">
        <f t="shared" ca="1" si="39"/>
        <v>-542898.85106739786</v>
      </c>
      <c r="E622" s="89">
        <f t="shared" ca="1" si="36"/>
        <v>553306.90943642275</v>
      </c>
      <c r="F622">
        <f t="shared" ca="1" si="37"/>
        <v>6.4092386895302905E-6</v>
      </c>
    </row>
    <row r="623" spans="3:6" x14ac:dyDescent="0.2">
      <c r="C623" s="89">
        <f t="shared" ca="1" si="38"/>
        <v>1130494.0481003735</v>
      </c>
      <c r="D623" s="89">
        <f t="shared" ca="1" si="39"/>
        <v>-529071.25313195796</v>
      </c>
      <c r="E623" s="89">
        <f t="shared" ca="1" si="36"/>
        <v>601422.79496841552</v>
      </c>
      <c r="F623">
        <f t="shared" ca="1" si="37"/>
        <v>4.009556456286603E-6</v>
      </c>
    </row>
    <row r="624" spans="3:6" x14ac:dyDescent="0.2">
      <c r="C624" s="89">
        <f t="shared" ca="1" si="38"/>
        <v>1063322.0206869114</v>
      </c>
      <c r="D624" s="89">
        <f t="shared" ca="1" si="39"/>
        <v>-498226.86550910276</v>
      </c>
      <c r="E624" s="89">
        <f t="shared" ca="1" si="36"/>
        <v>565095.1551778086</v>
      </c>
      <c r="F624">
        <f t="shared" ca="1" si="37"/>
        <v>6.0517745069559884E-6</v>
      </c>
    </row>
    <row r="625" spans="3:6" x14ac:dyDescent="0.2">
      <c r="C625" s="89">
        <f t="shared" ca="1" si="38"/>
        <v>1004565.6437956252</v>
      </c>
      <c r="D625" s="89">
        <f t="shared" ca="1" si="39"/>
        <v>-456123.06123264902</v>
      </c>
      <c r="E625" s="89">
        <f t="shared" ca="1" si="36"/>
        <v>548442.58256297617</v>
      </c>
      <c r="F625">
        <f t="shared" ca="1" si="37"/>
        <v>6.4917987400210805E-6</v>
      </c>
    </row>
    <row r="626" spans="3:6" x14ac:dyDescent="0.2">
      <c r="C626" s="89">
        <f t="shared" ca="1" si="38"/>
        <v>980116.6150522544</v>
      </c>
      <c r="D626" s="89">
        <f t="shared" ca="1" si="39"/>
        <v>-429351.48350314074</v>
      </c>
      <c r="E626" s="89">
        <f t="shared" ca="1" si="36"/>
        <v>550765.13154911366</v>
      </c>
      <c r="F626">
        <f t="shared" ca="1" si="37"/>
        <v>6.4573663581900881E-6</v>
      </c>
    </row>
    <row r="627" spans="3:6" x14ac:dyDescent="0.2">
      <c r="C627" s="89">
        <f t="shared" ca="1" si="38"/>
        <v>1042383.3843985354</v>
      </c>
      <c r="D627" s="89">
        <f t="shared" ca="1" si="39"/>
        <v>-448676.25039206241</v>
      </c>
      <c r="E627" s="89">
        <f t="shared" ca="1" si="36"/>
        <v>593707.134006473</v>
      </c>
      <c r="F627">
        <f t="shared" ca="1" si="37"/>
        <v>4.5076346402999523E-6</v>
      </c>
    </row>
    <row r="628" spans="3:6" x14ac:dyDescent="0.2">
      <c r="C628" s="89">
        <f t="shared" ca="1" si="38"/>
        <v>1012490.2636539195</v>
      </c>
      <c r="D628" s="89">
        <f t="shared" ca="1" si="39"/>
        <v>-518431.55270159536</v>
      </c>
      <c r="E628" s="89">
        <f t="shared" ca="1" si="36"/>
        <v>494058.71095232409</v>
      </c>
      <c r="F628">
        <f t="shared" ca="1" si="37"/>
        <v>4.8587227593553386E-6</v>
      </c>
    </row>
    <row r="629" spans="3:6" x14ac:dyDescent="0.2">
      <c r="C629" s="89">
        <f t="shared" ca="1" si="38"/>
        <v>1012968.1010563052</v>
      </c>
      <c r="D629" s="89">
        <f t="shared" ca="1" si="39"/>
        <v>-523949.2172162811</v>
      </c>
      <c r="E629" s="89">
        <f t="shared" ca="1" si="36"/>
        <v>489018.88384002412</v>
      </c>
      <c r="F629">
        <f t="shared" ca="1" si="37"/>
        <v>4.5434661301539783E-6</v>
      </c>
    </row>
    <row r="630" spans="3:6" x14ac:dyDescent="0.2">
      <c r="C630" s="89">
        <f t="shared" ca="1" si="38"/>
        <v>1026707.3116731554</v>
      </c>
      <c r="D630" s="89">
        <f t="shared" ca="1" si="39"/>
        <v>-503873.41832398658</v>
      </c>
      <c r="E630" s="89">
        <f t="shared" ca="1" si="36"/>
        <v>522833.89334916882</v>
      </c>
      <c r="F630">
        <f t="shared" ca="1" si="37"/>
        <v>6.2531614474974677E-6</v>
      </c>
    </row>
    <row r="631" spans="3:6" x14ac:dyDescent="0.2">
      <c r="C631" s="89">
        <f t="shared" ca="1" si="38"/>
        <v>1026367.411777641</v>
      </c>
      <c r="D631" s="89">
        <f t="shared" ca="1" si="39"/>
        <v>-469948.96777767816</v>
      </c>
      <c r="E631" s="89">
        <f t="shared" ca="1" si="36"/>
        <v>556418.44399996288</v>
      </c>
      <c r="F631">
        <f t="shared" ca="1" si="37"/>
        <v>6.3358211107365198E-6</v>
      </c>
    </row>
    <row r="632" spans="3:6" x14ac:dyDescent="0.2">
      <c r="C632" s="89">
        <f t="shared" ca="1" si="38"/>
        <v>990831.80397168279</v>
      </c>
      <c r="D632" s="89">
        <f t="shared" ca="1" si="39"/>
        <v>-464303.95805649989</v>
      </c>
      <c r="E632" s="89">
        <f t="shared" ca="1" si="36"/>
        <v>526527.84591518296</v>
      </c>
      <c r="F632">
        <f t="shared" ca="1" si="37"/>
        <v>6.3557795418434284E-6</v>
      </c>
    </row>
    <row r="633" spans="3:6" x14ac:dyDescent="0.2">
      <c r="C633" s="89">
        <f t="shared" ca="1" si="38"/>
        <v>980045.47803315031</v>
      </c>
      <c r="D633" s="89">
        <f t="shared" ca="1" si="39"/>
        <v>-577492.2592657716</v>
      </c>
      <c r="E633" s="89">
        <f t="shared" ca="1" si="36"/>
        <v>402553.21876737871</v>
      </c>
      <c r="F633">
        <f t="shared" ca="1" si="37"/>
        <v>4.9650510569762504E-7</v>
      </c>
    </row>
    <row r="634" spans="3:6" x14ac:dyDescent="0.2">
      <c r="C634" s="89">
        <f t="shared" ca="1" si="38"/>
        <v>1086395.6805178958</v>
      </c>
      <c r="D634" s="89">
        <f t="shared" ca="1" si="39"/>
        <v>-503224.95917992661</v>
      </c>
      <c r="E634" s="89">
        <f t="shared" ca="1" si="36"/>
        <v>583170.72133796918</v>
      </c>
      <c r="F634">
        <f t="shared" ca="1" si="37"/>
        <v>5.1543287657588983E-6</v>
      </c>
    </row>
    <row r="635" spans="3:6" x14ac:dyDescent="0.2">
      <c r="C635" s="89">
        <f t="shared" ca="1" si="38"/>
        <v>1126791.8568257361</v>
      </c>
      <c r="D635" s="89">
        <f t="shared" ca="1" si="39"/>
        <v>-457714.69389613293</v>
      </c>
      <c r="E635" s="89">
        <f t="shared" ca="1" si="36"/>
        <v>669077.16292960313</v>
      </c>
      <c r="F635">
        <f t="shared" ca="1" si="37"/>
        <v>7.2394195186769049E-7</v>
      </c>
    </row>
    <row r="636" spans="3:6" x14ac:dyDescent="0.2">
      <c r="C636" s="89">
        <f t="shared" ca="1" si="38"/>
        <v>1036575.4493226969</v>
      </c>
      <c r="D636" s="89">
        <f t="shared" ca="1" si="39"/>
        <v>-582422.13392658788</v>
      </c>
      <c r="E636" s="89">
        <f t="shared" ca="1" si="36"/>
        <v>454153.31539610901</v>
      </c>
      <c r="F636">
        <f t="shared" ca="1" si="37"/>
        <v>2.3695104964709244E-6</v>
      </c>
    </row>
    <row r="637" spans="3:6" x14ac:dyDescent="0.2">
      <c r="C637" s="89">
        <f t="shared" ca="1" si="38"/>
        <v>1030171.1800556567</v>
      </c>
      <c r="D637" s="89">
        <f t="shared" ca="1" si="39"/>
        <v>-491652.52605583338</v>
      </c>
      <c r="E637" s="89">
        <f t="shared" ca="1" si="36"/>
        <v>538518.65399982338</v>
      </c>
      <c r="F637">
        <f t="shared" ca="1" si="37"/>
        <v>6.5334587687726911E-6</v>
      </c>
    </row>
    <row r="638" spans="3:6" x14ac:dyDescent="0.2">
      <c r="C638" s="89">
        <f t="shared" ca="1" si="38"/>
        <v>1024115.7798814648</v>
      </c>
      <c r="D638" s="89">
        <f t="shared" ca="1" si="39"/>
        <v>-517491.08082383842</v>
      </c>
      <c r="E638" s="89">
        <f t="shared" ca="1" si="36"/>
        <v>506624.69905762636</v>
      </c>
      <c r="F638">
        <f t="shared" ca="1" si="37"/>
        <v>5.5751637720749665E-6</v>
      </c>
    </row>
    <row r="639" spans="3:6" x14ac:dyDescent="0.2">
      <c r="C639" s="89">
        <f t="shared" ca="1" si="38"/>
        <v>1041221.5901473985</v>
      </c>
      <c r="D639" s="89">
        <f t="shared" ca="1" si="39"/>
        <v>-437107.98314526922</v>
      </c>
      <c r="E639" s="89">
        <f t="shared" ca="1" si="36"/>
        <v>604113.60700212931</v>
      </c>
      <c r="F639">
        <f t="shared" ca="1" si="37"/>
        <v>3.8346702523805338E-6</v>
      </c>
    </row>
    <row r="640" spans="3:6" x14ac:dyDescent="0.2">
      <c r="C640" s="89">
        <f t="shared" ca="1" si="38"/>
        <v>1002492.3611639426</v>
      </c>
      <c r="D640" s="89">
        <f t="shared" ca="1" si="39"/>
        <v>-511949.947138877</v>
      </c>
      <c r="E640" s="89">
        <f t="shared" ca="1" si="36"/>
        <v>490542.41402506561</v>
      </c>
      <c r="F640">
        <f t="shared" ca="1" si="37"/>
        <v>4.639885354366414E-6</v>
      </c>
    </row>
    <row r="641" spans="3:6" x14ac:dyDescent="0.2">
      <c r="C641" s="89">
        <f t="shared" ca="1" si="38"/>
        <v>1039167.5486438536</v>
      </c>
      <c r="D641" s="89">
        <f t="shared" ca="1" si="39"/>
        <v>-522015.86430289323</v>
      </c>
      <c r="E641" s="89">
        <f t="shared" ca="1" si="36"/>
        <v>517151.6843409604</v>
      </c>
      <c r="F641">
        <f t="shared" ca="1" si="37"/>
        <v>6.0550418867469384E-6</v>
      </c>
    </row>
    <row r="642" spans="3:6" x14ac:dyDescent="0.2">
      <c r="C642" s="89">
        <f t="shared" ca="1" si="38"/>
        <v>1030392.1470418538</v>
      </c>
      <c r="D642" s="89">
        <f t="shared" ca="1" si="39"/>
        <v>-413772.23062995292</v>
      </c>
      <c r="E642" s="89">
        <f t="shared" ca="1" si="36"/>
        <v>616619.91641190089</v>
      </c>
      <c r="F642">
        <f t="shared" ca="1" si="37"/>
        <v>3.0382235021791495E-6</v>
      </c>
    </row>
    <row r="643" spans="3:6" x14ac:dyDescent="0.2">
      <c r="C643" s="89">
        <f t="shared" ca="1" si="38"/>
        <v>1105700.5016260413</v>
      </c>
      <c r="D643" s="89">
        <f t="shared" ca="1" si="39"/>
        <v>-422866.96630353224</v>
      </c>
      <c r="E643" s="89">
        <f t="shared" ca="1" si="36"/>
        <v>682833.53532250901</v>
      </c>
      <c r="F643">
        <f t="shared" ca="1" si="37"/>
        <v>4.3975259964826185E-7</v>
      </c>
    </row>
    <row r="644" spans="3:6" x14ac:dyDescent="0.2">
      <c r="C644" s="89">
        <f t="shared" ca="1" si="38"/>
        <v>972097.38776444714</v>
      </c>
      <c r="D644" s="89">
        <f t="shared" ca="1" si="39"/>
        <v>-517984.86852146359</v>
      </c>
      <c r="E644" s="89">
        <f t="shared" ca="1" si="36"/>
        <v>454112.51924298354</v>
      </c>
      <c r="F644">
        <f t="shared" ca="1" si="37"/>
        <v>2.3672533169101647E-6</v>
      </c>
    </row>
    <row r="645" spans="3:6" x14ac:dyDescent="0.2">
      <c r="C645" s="89">
        <f t="shared" ca="1" si="38"/>
        <v>1055703.3442197016</v>
      </c>
      <c r="D645" s="89">
        <f t="shared" ca="1" si="39"/>
        <v>-449682.03394046536</v>
      </c>
      <c r="E645" s="89">
        <f t="shared" ca="1" si="36"/>
        <v>606021.31027923618</v>
      </c>
      <c r="F645">
        <f t="shared" ca="1" si="37"/>
        <v>3.7109462962788722E-6</v>
      </c>
    </row>
    <row r="646" spans="3:6" x14ac:dyDescent="0.2">
      <c r="C646" s="89">
        <f t="shared" ca="1" si="38"/>
        <v>1069770.0376490369</v>
      </c>
      <c r="D646" s="89">
        <f t="shared" ca="1" si="39"/>
        <v>-462672.66604321369</v>
      </c>
      <c r="E646" s="89">
        <f t="shared" ca="1" si="36"/>
        <v>607097.37160582317</v>
      </c>
      <c r="F646">
        <f t="shared" ca="1" si="37"/>
        <v>3.6413567044669316E-6</v>
      </c>
    </row>
    <row r="647" spans="3:6" x14ac:dyDescent="0.2">
      <c r="C647" s="89">
        <f t="shared" ca="1" si="38"/>
        <v>1034681.2146866642</v>
      </c>
      <c r="D647" s="89">
        <f t="shared" ca="1" si="39"/>
        <v>-466687.40095487179</v>
      </c>
      <c r="E647" s="89">
        <f t="shared" ca="1" si="36"/>
        <v>567993.81373179238</v>
      </c>
      <c r="F647">
        <f t="shared" ca="1" si="37"/>
        <v>5.9329455368900821E-6</v>
      </c>
    </row>
    <row r="648" spans="3:6" x14ac:dyDescent="0.2">
      <c r="C648" s="89">
        <f t="shared" ca="1" si="38"/>
        <v>1028200.9846368901</v>
      </c>
      <c r="D648" s="89">
        <f t="shared" ca="1" si="39"/>
        <v>-483849.58089737484</v>
      </c>
      <c r="E648" s="89">
        <f t="shared" ca="1" si="36"/>
        <v>544351.40373951523</v>
      </c>
      <c r="F648">
        <f t="shared" ca="1" si="37"/>
        <v>6.5298402385180379E-6</v>
      </c>
    </row>
    <row r="649" spans="3:6" x14ac:dyDescent="0.2">
      <c r="C649" s="89">
        <f t="shared" ca="1" si="38"/>
        <v>1113967.3686602579</v>
      </c>
      <c r="D649" s="89">
        <f t="shared" ca="1" si="39"/>
        <v>-501326.73193281837</v>
      </c>
      <c r="E649" s="89">
        <f t="shared" ca="1" si="36"/>
        <v>612640.63672743947</v>
      </c>
      <c r="F649">
        <f t="shared" ca="1" si="37"/>
        <v>3.2867766429843139E-6</v>
      </c>
    </row>
    <row r="650" spans="3:6" x14ac:dyDescent="0.2">
      <c r="C650" s="89">
        <f t="shared" ca="1" si="38"/>
        <v>997923.03789653839</v>
      </c>
      <c r="D650" s="89">
        <f t="shared" ca="1" si="39"/>
        <v>-522156.75497076969</v>
      </c>
      <c r="E650" s="89">
        <f t="shared" ref="E650:E713" ca="1" si="40">SUM(C650:D650)</f>
        <v>475766.2829257687</v>
      </c>
      <c r="F650">
        <f t="shared" ref="F650:F713" ca="1" si="41">_xlfn.NORM.DIST(E650,$I$5,$I$6,0)</f>
        <v>3.686646727964714E-6</v>
      </c>
    </row>
    <row r="651" spans="3:6" x14ac:dyDescent="0.2">
      <c r="C651" s="89">
        <f t="shared" ref="C651:C714" ca="1" si="42">$C$5*(1+$C$6*NORMSINV(RAND()))</f>
        <v>997523.10263022478</v>
      </c>
      <c r="D651" s="89">
        <f t="shared" ref="D651:D714" ca="1" si="43">$D$5*(1+$D$6*NORMSINV(RAND()))</f>
        <v>-475519.7135794654</v>
      </c>
      <c r="E651" s="89">
        <f t="shared" ca="1" si="40"/>
        <v>522003.38905075938</v>
      </c>
      <c r="F651">
        <f t="shared" ca="1" si="41"/>
        <v>6.2271748914202884E-6</v>
      </c>
    </row>
    <row r="652" spans="3:6" x14ac:dyDescent="0.2">
      <c r="C652" s="89">
        <f t="shared" ca="1" si="42"/>
        <v>1063885.2430436846</v>
      </c>
      <c r="D652" s="89">
        <f t="shared" ca="1" si="43"/>
        <v>-476873.3374756921</v>
      </c>
      <c r="E652" s="89">
        <f t="shared" ca="1" si="40"/>
        <v>587011.90556799248</v>
      </c>
      <c r="F652">
        <f t="shared" ca="1" si="41"/>
        <v>4.9254562140620446E-6</v>
      </c>
    </row>
    <row r="653" spans="3:6" x14ac:dyDescent="0.2">
      <c r="C653" s="89">
        <f t="shared" ca="1" si="42"/>
        <v>998256.39589633245</v>
      </c>
      <c r="D653" s="89">
        <f t="shared" ca="1" si="43"/>
        <v>-513969.99069063948</v>
      </c>
      <c r="E653" s="89">
        <f t="shared" ca="1" si="40"/>
        <v>484286.40520569298</v>
      </c>
      <c r="F653">
        <f t="shared" ca="1" si="41"/>
        <v>4.2396600672972428E-6</v>
      </c>
    </row>
    <row r="654" spans="3:6" x14ac:dyDescent="0.2">
      <c r="C654" s="89">
        <f t="shared" ca="1" si="42"/>
        <v>1000625.9067158117</v>
      </c>
      <c r="D654" s="89">
        <f t="shared" ca="1" si="43"/>
        <v>-472344.57444923127</v>
      </c>
      <c r="E654" s="89">
        <f t="shared" ca="1" si="40"/>
        <v>528281.33226658043</v>
      </c>
      <c r="F654">
        <f t="shared" ca="1" si="41"/>
        <v>6.3968653971595474E-6</v>
      </c>
    </row>
    <row r="655" spans="3:6" x14ac:dyDescent="0.2">
      <c r="C655" s="89">
        <f t="shared" ca="1" si="42"/>
        <v>1016126.7855647629</v>
      </c>
      <c r="D655" s="89">
        <f t="shared" ca="1" si="43"/>
        <v>-511939.3466594881</v>
      </c>
      <c r="E655" s="89">
        <f t="shared" ca="1" si="40"/>
        <v>504187.43890527479</v>
      </c>
      <c r="F655">
        <f t="shared" ca="1" si="41"/>
        <v>5.446428216368533E-6</v>
      </c>
    </row>
    <row r="656" spans="3:6" x14ac:dyDescent="0.2">
      <c r="C656" s="89">
        <f t="shared" ca="1" si="42"/>
        <v>949352.86428906664</v>
      </c>
      <c r="D656" s="89">
        <f t="shared" ca="1" si="43"/>
        <v>-501441.68640095333</v>
      </c>
      <c r="E656" s="89">
        <f t="shared" ca="1" si="40"/>
        <v>447911.17788811331</v>
      </c>
      <c r="F656">
        <f t="shared" ca="1" si="41"/>
        <v>2.0373691344796852E-6</v>
      </c>
    </row>
    <row r="657" spans="3:6" x14ac:dyDescent="0.2">
      <c r="C657" s="89">
        <f t="shared" ca="1" si="42"/>
        <v>1032902.7099115064</v>
      </c>
      <c r="D657" s="89">
        <f t="shared" ca="1" si="43"/>
        <v>-497105.43327184446</v>
      </c>
      <c r="E657" s="89">
        <f t="shared" ca="1" si="40"/>
        <v>535797.27663966198</v>
      </c>
      <c r="F657">
        <f t="shared" ca="1" si="41"/>
        <v>6.5147424191598515E-6</v>
      </c>
    </row>
    <row r="658" spans="3:6" x14ac:dyDescent="0.2">
      <c r="C658" s="89">
        <f t="shared" ca="1" si="42"/>
        <v>919764.24426327401</v>
      </c>
      <c r="D658" s="89">
        <f t="shared" ca="1" si="43"/>
        <v>-432489.18052892748</v>
      </c>
      <c r="E658" s="89">
        <f t="shared" ca="1" si="40"/>
        <v>487275.06373434654</v>
      </c>
      <c r="F658">
        <f t="shared" ca="1" si="41"/>
        <v>4.4321683870279998E-6</v>
      </c>
    </row>
    <row r="659" spans="3:6" x14ac:dyDescent="0.2">
      <c r="C659" s="89">
        <f t="shared" ca="1" si="42"/>
        <v>1038241.5255409437</v>
      </c>
      <c r="D659" s="89">
        <f t="shared" ca="1" si="43"/>
        <v>-481215.17951064196</v>
      </c>
      <c r="E659" s="89">
        <f t="shared" ca="1" si="40"/>
        <v>557026.34603030176</v>
      </c>
      <c r="F659">
        <f t="shared" ca="1" si="41"/>
        <v>6.3196561146536389E-6</v>
      </c>
    </row>
    <row r="660" spans="3:6" x14ac:dyDescent="0.2">
      <c r="C660" s="89">
        <f t="shared" ca="1" si="42"/>
        <v>1043846.9367517403</v>
      </c>
      <c r="D660" s="89">
        <f t="shared" ca="1" si="43"/>
        <v>-516714.17031167605</v>
      </c>
      <c r="E660" s="89">
        <f t="shared" ca="1" si="40"/>
        <v>527132.76644006418</v>
      </c>
      <c r="F660">
        <f t="shared" ca="1" si="41"/>
        <v>6.3705180859492585E-6</v>
      </c>
    </row>
    <row r="661" spans="3:6" x14ac:dyDescent="0.2">
      <c r="C661" s="89">
        <f t="shared" ca="1" si="42"/>
        <v>1037369.6614904494</v>
      </c>
      <c r="D661" s="89">
        <f t="shared" ca="1" si="43"/>
        <v>-495875.97244206752</v>
      </c>
      <c r="E661" s="89">
        <f t="shared" ca="1" si="40"/>
        <v>541493.68904838199</v>
      </c>
      <c r="F661">
        <f t="shared" ca="1" si="41"/>
        <v>6.539077040137052E-6</v>
      </c>
    </row>
    <row r="662" spans="3:6" x14ac:dyDescent="0.2">
      <c r="C662" s="89">
        <f t="shared" ca="1" si="42"/>
        <v>1062591.3967572046</v>
      </c>
      <c r="D662" s="89">
        <f t="shared" ca="1" si="43"/>
        <v>-531839.54239086015</v>
      </c>
      <c r="E662" s="89">
        <f t="shared" ca="1" si="40"/>
        <v>530751.8543663444</v>
      </c>
      <c r="F662">
        <f t="shared" ca="1" si="41"/>
        <v>6.4461599969564361E-6</v>
      </c>
    </row>
    <row r="663" spans="3:6" x14ac:dyDescent="0.2">
      <c r="C663" s="89">
        <f t="shared" ca="1" si="42"/>
        <v>1013331.4991650954</v>
      </c>
      <c r="D663" s="89">
        <f t="shared" ca="1" si="43"/>
        <v>-445134.03886704321</v>
      </c>
      <c r="E663" s="89">
        <f t="shared" ca="1" si="40"/>
        <v>568197.46029805217</v>
      </c>
      <c r="F663">
        <f t="shared" ca="1" si="41"/>
        <v>5.9241825946973768E-6</v>
      </c>
    </row>
    <row r="664" spans="3:6" x14ac:dyDescent="0.2">
      <c r="C664" s="89">
        <f t="shared" ca="1" si="42"/>
        <v>1008427.2113471293</v>
      </c>
      <c r="D664" s="89">
        <f t="shared" ca="1" si="43"/>
        <v>-456538.30409019307</v>
      </c>
      <c r="E664" s="89">
        <f t="shared" ca="1" si="40"/>
        <v>551888.90725693619</v>
      </c>
      <c r="F664">
        <f t="shared" ca="1" si="41"/>
        <v>6.43742157403967E-6</v>
      </c>
    </row>
    <row r="665" spans="3:6" x14ac:dyDescent="0.2">
      <c r="C665" s="89">
        <f t="shared" ca="1" si="42"/>
        <v>976833.36102228425</v>
      </c>
      <c r="D665" s="89">
        <f t="shared" ca="1" si="43"/>
        <v>-466623.67044189537</v>
      </c>
      <c r="E665" s="89">
        <f t="shared" ca="1" si="40"/>
        <v>510209.69058038888</v>
      </c>
      <c r="F665">
        <f t="shared" ca="1" si="41"/>
        <v>5.7533614108155591E-6</v>
      </c>
    </row>
    <row r="666" spans="3:6" x14ac:dyDescent="0.2">
      <c r="C666" s="89">
        <f t="shared" ca="1" si="42"/>
        <v>1014090.6801719146</v>
      </c>
      <c r="D666" s="89">
        <f t="shared" ca="1" si="43"/>
        <v>-464309.8438102791</v>
      </c>
      <c r="E666" s="89">
        <f t="shared" ca="1" si="40"/>
        <v>549780.83636163548</v>
      </c>
      <c r="F666">
        <f t="shared" ca="1" si="41"/>
        <v>6.4730817833918921E-6</v>
      </c>
    </row>
    <row r="667" spans="3:6" x14ac:dyDescent="0.2">
      <c r="C667" s="89">
        <f t="shared" ca="1" si="42"/>
        <v>1076215.1820983917</v>
      </c>
      <c r="D667" s="89">
        <f t="shared" ca="1" si="43"/>
        <v>-401200.10740035668</v>
      </c>
      <c r="E667" s="89">
        <f t="shared" ca="1" si="40"/>
        <v>675015.07469803502</v>
      </c>
      <c r="F667">
        <f t="shared" ca="1" si="41"/>
        <v>5.8743867045757934E-7</v>
      </c>
    </row>
    <row r="668" spans="3:6" x14ac:dyDescent="0.2">
      <c r="C668" s="89">
        <f t="shared" ca="1" si="42"/>
        <v>1037946.467929223</v>
      </c>
      <c r="D668" s="89">
        <f t="shared" ca="1" si="43"/>
        <v>-447229.46011633414</v>
      </c>
      <c r="E668" s="89">
        <f t="shared" ca="1" si="40"/>
        <v>590717.00781288883</v>
      </c>
      <c r="F668">
        <f t="shared" ca="1" si="41"/>
        <v>4.6966519983093043E-6</v>
      </c>
    </row>
    <row r="669" spans="3:6" x14ac:dyDescent="0.2">
      <c r="C669" s="89">
        <f t="shared" ca="1" si="42"/>
        <v>1004225.4137001236</v>
      </c>
      <c r="D669" s="89">
        <f t="shared" ca="1" si="43"/>
        <v>-560004.76832595444</v>
      </c>
      <c r="E669" s="89">
        <f t="shared" ca="1" si="40"/>
        <v>444220.64537416911</v>
      </c>
      <c r="F669">
        <f t="shared" ca="1" si="41"/>
        <v>1.8541847089976849E-6</v>
      </c>
    </row>
    <row r="670" spans="3:6" x14ac:dyDescent="0.2">
      <c r="C670" s="89">
        <f t="shared" ca="1" si="42"/>
        <v>1071854.9133690463</v>
      </c>
      <c r="D670" s="89">
        <f t="shared" ca="1" si="43"/>
        <v>-394274.67286687333</v>
      </c>
      <c r="E670" s="89">
        <f t="shared" ca="1" si="40"/>
        <v>677580.24050217296</v>
      </c>
      <c r="F670">
        <f t="shared" ca="1" si="41"/>
        <v>5.3516777247617552E-7</v>
      </c>
    </row>
    <row r="671" spans="3:6" x14ac:dyDescent="0.2">
      <c r="C671" s="89">
        <f t="shared" ca="1" si="42"/>
        <v>967596.5220480446</v>
      </c>
      <c r="D671" s="89">
        <f t="shared" ca="1" si="43"/>
        <v>-425566.40074247285</v>
      </c>
      <c r="E671" s="89">
        <f t="shared" ca="1" si="40"/>
        <v>542030.12130557175</v>
      </c>
      <c r="F671">
        <f t="shared" ca="1" si="41"/>
        <v>6.5384358318982717E-6</v>
      </c>
    </row>
    <row r="672" spans="3:6" x14ac:dyDescent="0.2">
      <c r="C672" s="89">
        <f t="shared" ca="1" si="42"/>
        <v>1032601.6758433521</v>
      </c>
      <c r="D672" s="89">
        <f t="shared" ca="1" si="43"/>
        <v>-551548.97672294371</v>
      </c>
      <c r="E672" s="89">
        <f t="shared" ca="1" si="40"/>
        <v>481052.69912040839</v>
      </c>
      <c r="F672">
        <f t="shared" ca="1" si="41"/>
        <v>4.0298663834557315E-6</v>
      </c>
    </row>
    <row r="673" spans="3:6" x14ac:dyDescent="0.2">
      <c r="C673" s="89">
        <f t="shared" ca="1" si="42"/>
        <v>1025431.3397930557</v>
      </c>
      <c r="D673" s="89">
        <f t="shared" ca="1" si="43"/>
        <v>-467490.65155804175</v>
      </c>
      <c r="E673" s="89">
        <f t="shared" ca="1" si="40"/>
        <v>557940.68823501398</v>
      </c>
      <c r="F673">
        <f t="shared" ca="1" si="41"/>
        <v>6.2942430561452925E-6</v>
      </c>
    </row>
    <row r="674" spans="3:6" x14ac:dyDescent="0.2">
      <c r="C674" s="89">
        <f t="shared" ca="1" si="42"/>
        <v>1078291.6637476101</v>
      </c>
      <c r="D674" s="89">
        <f t="shared" ca="1" si="43"/>
        <v>-446045.07361769886</v>
      </c>
      <c r="E674" s="89">
        <f t="shared" ca="1" si="40"/>
        <v>632246.5901299112</v>
      </c>
      <c r="F674">
        <f t="shared" ca="1" si="41"/>
        <v>2.1410935210012712E-6</v>
      </c>
    </row>
    <row r="675" spans="3:6" x14ac:dyDescent="0.2">
      <c r="C675" s="89">
        <f t="shared" ca="1" si="42"/>
        <v>969343.66473092441</v>
      </c>
      <c r="D675" s="89">
        <f t="shared" ca="1" si="43"/>
        <v>-438260.88892096013</v>
      </c>
      <c r="E675" s="89">
        <f t="shared" ca="1" si="40"/>
        <v>531082.77580996428</v>
      </c>
      <c r="F675">
        <f t="shared" ca="1" si="41"/>
        <v>6.4519881124398416E-6</v>
      </c>
    </row>
    <row r="676" spans="3:6" x14ac:dyDescent="0.2">
      <c r="C676" s="89">
        <f t="shared" ca="1" si="42"/>
        <v>1124045.9150286533</v>
      </c>
      <c r="D676" s="89">
        <f t="shared" ca="1" si="43"/>
        <v>-503938.7502534595</v>
      </c>
      <c r="E676" s="89">
        <f t="shared" ca="1" si="40"/>
        <v>620107.1647751939</v>
      </c>
      <c r="F676">
        <f t="shared" ca="1" si="41"/>
        <v>2.8260040996955736E-6</v>
      </c>
    </row>
    <row r="677" spans="3:6" x14ac:dyDescent="0.2">
      <c r="C677" s="89">
        <f t="shared" ca="1" si="42"/>
        <v>1038272.500043847</v>
      </c>
      <c r="D677" s="89">
        <f t="shared" ca="1" si="43"/>
        <v>-457475.03222306201</v>
      </c>
      <c r="E677" s="89">
        <f t="shared" ca="1" si="40"/>
        <v>580797.46782078501</v>
      </c>
      <c r="F677">
        <f t="shared" ca="1" si="41"/>
        <v>5.2905281952776298E-6</v>
      </c>
    </row>
    <row r="678" spans="3:6" x14ac:dyDescent="0.2">
      <c r="C678" s="89">
        <f t="shared" ca="1" si="42"/>
        <v>1039612.8119353225</v>
      </c>
      <c r="D678" s="89">
        <f t="shared" ca="1" si="43"/>
        <v>-470722.23569819971</v>
      </c>
      <c r="E678" s="89">
        <f t="shared" ca="1" si="40"/>
        <v>568890.57623712276</v>
      </c>
      <c r="F678">
        <f t="shared" ca="1" si="41"/>
        <v>5.8939624220920336E-6</v>
      </c>
    </row>
    <row r="679" spans="3:6" x14ac:dyDescent="0.2">
      <c r="C679" s="89">
        <f t="shared" ca="1" si="42"/>
        <v>1040053.0264598439</v>
      </c>
      <c r="D679" s="89">
        <f t="shared" ca="1" si="43"/>
        <v>-539166.09498017014</v>
      </c>
      <c r="E679" s="89">
        <f t="shared" ca="1" si="40"/>
        <v>500886.93147967372</v>
      </c>
      <c r="F679">
        <f t="shared" ca="1" si="41"/>
        <v>5.2634140778211328E-6</v>
      </c>
    </row>
    <row r="680" spans="3:6" x14ac:dyDescent="0.2">
      <c r="C680" s="89">
        <f t="shared" ca="1" si="42"/>
        <v>1001603.3213463628</v>
      </c>
      <c r="D680" s="89">
        <f t="shared" ca="1" si="43"/>
        <v>-478221.9851572371</v>
      </c>
      <c r="E680" s="89">
        <f t="shared" ca="1" si="40"/>
        <v>523381.33618912572</v>
      </c>
      <c r="F680">
        <f t="shared" ca="1" si="41"/>
        <v>6.2697148627110429E-6</v>
      </c>
    </row>
    <row r="681" spans="3:6" x14ac:dyDescent="0.2">
      <c r="C681" s="89">
        <f t="shared" ca="1" si="42"/>
        <v>968544.16294179566</v>
      </c>
      <c r="D681" s="89">
        <f t="shared" ca="1" si="43"/>
        <v>-516231.94027884566</v>
      </c>
      <c r="E681" s="89">
        <f t="shared" ca="1" si="40"/>
        <v>452312.22266294999</v>
      </c>
      <c r="F681">
        <f t="shared" ca="1" si="41"/>
        <v>2.2687476499955762E-6</v>
      </c>
    </row>
    <row r="682" spans="3:6" x14ac:dyDescent="0.2">
      <c r="C682" s="89">
        <f t="shared" ca="1" si="42"/>
        <v>977464.31157522555</v>
      </c>
      <c r="D682" s="89">
        <f t="shared" ca="1" si="43"/>
        <v>-486201.30883326486</v>
      </c>
      <c r="E682" s="89">
        <f t="shared" ca="1" si="40"/>
        <v>491263.00274196069</v>
      </c>
      <c r="F682">
        <f t="shared" ca="1" si="41"/>
        <v>4.6851812590991879E-6</v>
      </c>
    </row>
    <row r="683" spans="3:6" x14ac:dyDescent="0.2">
      <c r="C683" s="89">
        <f t="shared" ca="1" si="42"/>
        <v>1019055.1044320066</v>
      </c>
      <c r="D683" s="89">
        <f t="shared" ca="1" si="43"/>
        <v>-542121.79147744679</v>
      </c>
      <c r="E683" s="89">
        <f t="shared" ca="1" si="40"/>
        <v>476933.31295455981</v>
      </c>
      <c r="F683">
        <f t="shared" ca="1" si="41"/>
        <v>3.7622391375980977E-6</v>
      </c>
    </row>
    <row r="684" spans="3:6" x14ac:dyDescent="0.2">
      <c r="C684" s="89">
        <f t="shared" ca="1" si="42"/>
        <v>1058934.0654828649</v>
      </c>
      <c r="D684" s="89">
        <f t="shared" ca="1" si="43"/>
        <v>-387978.59911329212</v>
      </c>
      <c r="E684" s="89">
        <f t="shared" ca="1" si="40"/>
        <v>670955.46636957279</v>
      </c>
      <c r="F684">
        <f t="shared" ca="1" si="41"/>
        <v>6.7833621465376872E-7</v>
      </c>
    </row>
    <row r="685" spans="3:6" x14ac:dyDescent="0.2">
      <c r="C685" s="89">
        <f t="shared" ca="1" si="42"/>
        <v>973933.39212147263</v>
      </c>
      <c r="D685" s="89">
        <f t="shared" ca="1" si="43"/>
        <v>-535733.62245265301</v>
      </c>
      <c r="E685" s="89">
        <f t="shared" ca="1" si="40"/>
        <v>438199.76966881962</v>
      </c>
      <c r="F685">
        <f t="shared" ca="1" si="41"/>
        <v>1.577569546157582E-6</v>
      </c>
    </row>
    <row r="686" spans="3:6" x14ac:dyDescent="0.2">
      <c r="C686" s="89">
        <f t="shared" ca="1" si="42"/>
        <v>982473.4571539209</v>
      </c>
      <c r="D686" s="89">
        <f t="shared" ca="1" si="43"/>
        <v>-490771.08314920944</v>
      </c>
      <c r="E686" s="89">
        <f t="shared" ca="1" si="40"/>
        <v>491702.37400471146</v>
      </c>
      <c r="F686">
        <f t="shared" ca="1" si="41"/>
        <v>4.7126940161136779E-6</v>
      </c>
    </row>
    <row r="687" spans="3:6" x14ac:dyDescent="0.2">
      <c r="C687" s="89">
        <f t="shared" ca="1" si="42"/>
        <v>1047781.6145396869</v>
      </c>
      <c r="D687" s="89">
        <f t="shared" ca="1" si="43"/>
        <v>-442595.84774615796</v>
      </c>
      <c r="E687" s="89">
        <f t="shared" ca="1" si="40"/>
        <v>605185.76679352904</v>
      </c>
      <c r="F687">
        <f t="shared" ca="1" si="41"/>
        <v>3.7650894313350664E-6</v>
      </c>
    </row>
    <row r="688" spans="3:6" x14ac:dyDescent="0.2">
      <c r="C688" s="89">
        <f t="shared" ca="1" si="42"/>
        <v>971751.48150340607</v>
      </c>
      <c r="D688" s="89">
        <f t="shared" ca="1" si="43"/>
        <v>-400508.3260603348</v>
      </c>
      <c r="E688" s="89">
        <f t="shared" ca="1" si="40"/>
        <v>571243.15544307127</v>
      </c>
      <c r="F688">
        <f t="shared" ca="1" si="41"/>
        <v>5.7869607897190816E-6</v>
      </c>
    </row>
    <row r="689" spans="3:6" x14ac:dyDescent="0.2">
      <c r="C689" s="89">
        <f t="shared" ca="1" si="42"/>
        <v>1026709.1633607999</v>
      </c>
      <c r="D689" s="89">
        <f t="shared" ca="1" si="43"/>
        <v>-518862.6323465617</v>
      </c>
      <c r="E689" s="89">
        <f t="shared" ca="1" si="40"/>
        <v>507846.53101423819</v>
      </c>
      <c r="F689">
        <f t="shared" ca="1" si="41"/>
        <v>5.6374544055636838E-6</v>
      </c>
    </row>
    <row r="690" spans="3:6" x14ac:dyDescent="0.2">
      <c r="C690" s="89">
        <f t="shared" ca="1" si="42"/>
        <v>1076388.9289856015</v>
      </c>
      <c r="D690" s="89">
        <f t="shared" ca="1" si="43"/>
        <v>-514027.17029083538</v>
      </c>
      <c r="E690" s="89">
        <f t="shared" ca="1" si="40"/>
        <v>562361.75869476609</v>
      </c>
      <c r="F690">
        <f t="shared" ca="1" si="41"/>
        <v>6.1532693761657854E-6</v>
      </c>
    </row>
    <row r="691" spans="3:6" x14ac:dyDescent="0.2">
      <c r="C691" s="89">
        <f t="shared" ca="1" si="42"/>
        <v>979021.92901515856</v>
      </c>
      <c r="D691" s="89">
        <f t="shared" ca="1" si="43"/>
        <v>-355141.87820303004</v>
      </c>
      <c r="E691" s="89">
        <f t="shared" ca="1" si="40"/>
        <v>623880.05081212847</v>
      </c>
      <c r="F691">
        <f t="shared" ca="1" si="41"/>
        <v>2.6034662904688332E-6</v>
      </c>
    </row>
    <row r="692" spans="3:6" x14ac:dyDescent="0.2">
      <c r="C692" s="89">
        <f t="shared" ca="1" si="42"/>
        <v>1015432.7232672287</v>
      </c>
      <c r="D692" s="89">
        <f t="shared" ca="1" si="43"/>
        <v>-480758.89511683508</v>
      </c>
      <c r="E692" s="89">
        <f t="shared" ca="1" si="40"/>
        <v>534673.82815039367</v>
      </c>
      <c r="F692">
        <f t="shared" ca="1" si="41"/>
        <v>6.5032567550094859E-6</v>
      </c>
    </row>
    <row r="693" spans="3:6" x14ac:dyDescent="0.2">
      <c r="C693" s="89">
        <f t="shared" ca="1" si="42"/>
        <v>1037239.731122274</v>
      </c>
      <c r="D693" s="89">
        <f t="shared" ca="1" si="43"/>
        <v>-436076.80387879768</v>
      </c>
      <c r="E693" s="89">
        <f t="shared" ca="1" si="40"/>
        <v>601162.92724347627</v>
      </c>
      <c r="F693">
        <f t="shared" ca="1" si="41"/>
        <v>4.0264481346526232E-6</v>
      </c>
    </row>
    <row r="694" spans="3:6" x14ac:dyDescent="0.2">
      <c r="C694" s="89">
        <f t="shared" ca="1" si="42"/>
        <v>1102613.6845572407</v>
      </c>
      <c r="D694" s="89">
        <f t="shared" ca="1" si="43"/>
        <v>-405042.63284124434</v>
      </c>
      <c r="E694" s="89">
        <f t="shared" ca="1" si="40"/>
        <v>697571.05171599635</v>
      </c>
      <c r="F694">
        <f t="shared" ca="1" si="41"/>
        <v>2.4365324241500135E-7</v>
      </c>
    </row>
    <row r="695" spans="3:6" x14ac:dyDescent="0.2">
      <c r="C695" s="89">
        <f t="shared" ca="1" si="42"/>
        <v>1068474.1055966613</v>
      </c>
      <c r="D695" s="89">
        <f t="shared" ca="1" si="43"/>
        <v>-459018.09364996309</v>
      </c>
      <c r="E695" s="89">
        <f t="shared" ca="1" si="40"/>
        <v>609456.01194669819</v>
      </c>
      <c r="F695">
        <f t="shared" ca="1" si="41"/>
        <v>3.4895532188862065E-6</v>
      </c>
    </row>
    <row r="696" spans="3:6" x14ac:dyDescent="0.2">
      <c r="C696" s="89">
        <f t="shared" ca="1" si="42"/>
        <v>979529.18996670074</v>
      </c>
      <c r="D696" s="89">
        <f t="shared" ca="1" si="43"/>
        <v>-446338.69135900494</v>
      </c>
      <c r="E696" s="89">
        <f t="shared" ca="1" si="40"/>
        <v>533190.4986076958</v>
      </c>
      <c r="F696">
        <f t="shared" ca="1" si="41"/>
        <v>6.4847534466811441E-6</v>
      </c>
    </row>
    <row r="697" spans="3:6" x14ac:dyDescent="0.2">
      <c r="C697" s="89">
        <f t="shared" ca="1" si="42"/>
        <v>1046762.4842216062</v>
      </c>
      <c r="D697" s="89">
        <f t="shared" ca="1" si="43"/>
        <v>-508742.41375593841</v>
      </c>
      <c r="E697" s="89">
        <f t="shared" ca="1" si="40"/>
        <v>538020.07046566776</v>
      </c>
      <c r="F697">
        <f t="shared" ca="1" si="41"/>
        <v>6.5309979978868469E-6</v>
      </c>
    </row>
    <row r="698" spans="3:6" x14ac:dyDescent="0.2">
      <c r="C698" s="89">
        <f t="shared" ca="1" si="42"/>
        <v>1084007.1303107536</v>
      </c>
      <c r="D698" s="89">
        <f t="shared" ca="1" si="43"/>
        <v>-425469.34096956422</v>
      </c>
      <c r="E698" s="89">
        <f t="shared" ca="1" si="40"/>
        <v>658537.78934118943</v>
      </c>
      <c r="F698">
        <f t="shared" ca="1" si="41"/>
        <v>1.0247812310910003E-6</v>
      </c>
    </row>
    <row r="699" spans="3:6" x14ac:dyDescent="0.2">
      <c r="C699" s="89">
        <f t="shared" ca="1" si="42"/>
        <v>1018380.3902322687</v>
      </c>
      <c r="D699" s="89">
        <f t="shared" ca="1" si="43"/>
        <v>-585418.34110664064</v>
      </c>
      <c r="E699" s="89">
        <f t="shared" ca="1" si="40"/>
        <v>432962.04912562808</v>
      </c>
      <c r="F699">
        <f t="shared" ca="1" si="41"/>
        <v>1.3599098584860812E-6</v>
      </c>
    </row>
    <row r="700" spans="3:6" x14ac:dyDescent="0.2">
      <c r="C700" s="89">
        <f t="shared" ca="1" si="42"/>
        <v>962657.84430190234</v>
      </c>
      <c r="D700" s="89">
        <f t="shared" ca="1" si="43"/>
        <v>-510771.45489565079</v>
      </c>
      <c r="E700" s="89">
        <f t="shared" ca="1" si="40"/>
        <v>451886.38940625155</v>
      </c>
      <c r="F700">
        <f t="shared" ca="1" si="41"/>
        <v>2.2457675063453809E-6</v>
      </c>
    </row>
    <row r="701" spans="3:6" x14ac:dyDescent="0.2">
      <c r="C701" s="89">
        <f t="shared" ca="1" si="42"/>
        <v>1057771.5598716144</v>
      </c>
      <c r="D701" s="89">
        <f t="shared" ca="1" si="43"/>
        <v>-471635.46430458716</v>
      </c>
      <c r="E701" s="89">
        <f t="shared" ca="1" si="40"/>
        <v>586136.09556702734</v>
      </c>
      <c r="F701">
        <f t="shared" ca="1" si="41"/>
        <v>4.9784658980550135E-6</v>
      </c>
    </row>
    <row r="702" spans="3:6" x14ac:dyDescent="0.2">
      <c r="C702" s="89">
        <f t="shared" ca="1" si="42"/>
        <v>1006417.5279558409</v>
      </c>
      <c r="D702" s="89">
        <f t="shared" ca="1" si="43"/>
        <v>-529126.81670932902</v>
      </c>
      <c r="E702" s="89">
        <f t="shared" ca="1" si="40"/>
        <v>477290.7112465119</v>
      </c>
      <c r="F702">
        <f t="shared" ca="1" si="41"/>
        <v>3.7854205029240154E-6</v>
      </c>
    </row>
    <row r="703" spans="3:6" x14ac:dyDescent="0.2">
      <c r="C703" s="89">
        <f t="shared" ca="1" si="42"/>
        <v>966561.20810561592</v>
      </c>
      <c r="D703" s="89">
        <f t="shared" ca="1" si="43"/>
        <v>-495121.95578357112</v>
      </c>
      <c r="E703" s="89">
        <f t="shared" ca="1" si="40"/>
        <v>471439.25232204481</v>
      </c>
      <c r="F703">
        <f t="shared" ca="1" si="41"/>
        <v>3.4084849788267317E-6</v>
      </c>
    </row>
    <row r="704" spans="3:6" x14ac:dyDescent="0.2">
      <c r="C704" s="89">
        <f t="shared" ca="1" si="42"/>
        <v>1002152.3762541007</v>
      </c>
      <c r="D704" s="89">
        <f t="shared" ca="1" si="43"/>
        <v>-463249.86362320086</v>
      </c>
      <c r="E704" s="89">
        <f t="shared" ca="1" si="40"/>
        <v>538902.5126308999</v>
      </c>
      <c r="F704">
        <f t="shared" ca="1" si="41"/>
        <v>6.5350565586271945E-6</v>
      </c>
    </row>
    <row r="705" spans="3:6" x14ac:dyDescent="0.2">
      <c r="C705" s="89">
        <f t="shared" ca="1" si="42"/>
        <v>1028267.0264710335</v>
      </c>
      <c r="D705" s="89">
        <f t="shared" ca="1" si="43"/>
        <v>-547727.88991044974</v>
      </c>
      <c r="E705" s="89">
        <f t="shared" ca="1" si="40"/>
        <v>480539.13656058372</v>
      </c>
      <c r="F705">
        <f t="shared" ca="1" si="41"/>
        <v>3.9964834019497721E-6</v>
      </c>
    </row>
    <row r="706" spans="3:6" x14ac:dyDescent="0.2">
      <c r="C706" s="89">
        <f t="shared" ca="1" si="42"/>
        <v>964391.33871687995</v>
      </c>
      <c r="D706" s="89">
        <f t="shared" ca="1" si="43"/>
        <v>-491841.44253596081</v>
      </c>
      <c r="E706" s="89">
        <f t="shared" ca="1" si="40"/>
        <v>472549.89618091914</v>
      </c>
      <c r="F706">
        <f t="shared" ca="1" si="41"/>
        <v>3.479483478155427E-6</v>
      </c>
    </row>
    <row r="707" spans="3:6" x14ac:dyDescent="0.2">
      <c r="C707" s="89">
        <f t="shared" ca="1" si="42"/>
        <v>993093.89591814729</v>
      </c>
      <c r="D707" s="89">
        <f t="shared" ca="1" si="43"/>
        <v>-474097.87005063234</v>
      </c>
      <c r="E707" s="89">
        <f t="shared" ca="1" si="40"/>
        <v>518996.02586751495</v>
      </c>
      <c r="F707">
        <f t="shared" ca="1" si="41"/>
        <v>6.1244710065966759E-6</v>
      </c>
    </row>
    <row r="708" spans="3:6" x14ac:dyDescent="0.2">
      <c r="C708" s="89">
        <f t="shared" ca="1" si="42"/>
        <v>1020234.6090790475</v>
      </c>
      <c r="D708" s="89">
        <f t="shared" ca="1" si="43"/>
        <v>-481020.12913604343</v>
      </c>
      <c r="E708" s="89">
        <f t="shared" ca="1" si="40"/>
        <v>539214.47994300397</v>
      </c>
      <c r="F708">
        <f t="shared" ca="1" si="41"/>
        <v>6.5361647845288344E-6</v>
      </c>
    </row>
    <row r="709" spans="3:6" x14ac:dyDescent="0.2">
      <c r="C709" s="89">
        <f t="shared" ca="1" si="42"/>
        <v>958163.82395389036</v>
      </c>
      <c r="D709" s="89">
        <f t="shared" ca="1" si="43"/>
        <v>-526818.04493171792</v>
      </c>
      <c r="E709" s="89">
        <f t="shared" ca="1" si="40"/>
        <v>431345.77902217244</v>
      </c>
      <c r="F709">
        <f t="shared" ca="1" si="41"/>
        <v>1.2970803760676491E-6</v>
      </c>
    </row>
    <row r="710" spans="3:6" x14ac:dyDescent="0.2">
      <c r="C710" s="89">
        <f t="shared" ca="1" si="42"/>
        <v>1001047.2838738876</v>
      </c>
      <c r="D710" s="89">
        <f t="shared" ca="1" si="43"/>
        <v>-439864.27713642112</v>
      </c>
      <c r="E710" s="89">
        <f t="shared" ca="1" si="40"/>
        <v>561183.00673746644</v>
      </c>
      <c r="F710">
        <f t="shared" ca="1" si="41"/>
        <v>6.1937235492258472E-6</v>
      </c>
    </row>
    <row r="711" spans="3:6" x14ac:dyDescent="0.2">
      <c r="C711" s="89">
        <f t="shared" ca="1" si="42"/>
        <v>1040061.0062692637</v>
      </c>
      <c r="D711" s="89">
        <f t="shared" ca="1" si="43"/>
        <v>-485690.73789930914</v>
      </c>
      <c r="E711" s="89">
        <f t="shared" ca="1" si="40"/>
        <v>554370.26836995455</v>
      </c>
      <c r="F711">
        <f t="shared" ca="1" si="41"/>
        <v>6.3859213650190468E-6</v>
      </c>
    </row>
    <row r="712" spans="3:6" x14ac:dyDescent="0.2">
      <c r="C712" s="89">
        <f t="shared" ca="1" si="42"/>
        <v>1008024.7750429548</v>
      </c>
      <c r="D712" s="89">
        <f t="shared" ca="1" si="43"/>
        <v>-489106.47840541031</v>
      </c>
      <c r="E712" s="89">
        <f t="shared" ca="1" si="40"/>
        <v>518918.29663754452</v>
      </c>
      <c r="F712">
        <f t="shared" ca="1" si="41"/>
        <v>6.1216418573280445E-6</v>
      </c>
    </row>
    <row r="713" spans="3:6" x14ac:dyDescent="0.2">
      <c r="C713" s="89">
        <f t="shared" ca="1" si="42"/>
        <v>969211.42075423023</v>
      </c>
      <c r="D713" s="89">
        <f t="shared" ca="1" si="43"/>
        <v>-477995.10700374981</v>
      </c>
      <c r="E713" s="89">
        <f t="shared" ca="1" si="40"/>
        <v>491216.31375048042</v>
      </c>
      <c r="F713">
        <f t="shared" ca="1" si="41"/>
        <v>4.6822528485417183E-6</v>
      </c>
    </row>
    <row r="714" spans="3:6" x14ac:dyDescent="0.2">
      <c r="C714" s="89">
        <f t="shared" ca="1" si="42"/>
        <v>1004725.6902438112</v>
      </c>
      <c r="D714" s="89">
        <f t="shared" ca="1" si="43"/>
        <v>-520910.89376047056</v>
      </c>
      <c r="E714" s="89">
        <f t="shared" ref="E714:E777" ca="1" si="44">SUM(C714:D714)</f>
        <v>483814.79648334067</v>
      </c>
      <c r="F714">
        <f t="shared" ref="F714:F777" ca="1" si="45">_xlfn.NORM.DIST(E714,$I$5,$I$6,0)</f>
        <v>4.2091328260405707E-6</v>
      </c>
    </row>
    <row r="715" spans="3:6" x14ac:dyDescent="0.2">
      <c r="C715" s="89">
        <f t="shared" ref="C715:C778" ca="1" si="46">$C$5*(1+$C$6*NORMSINV(RAND()))</f>
        <v>1030895.9116797122</v>
      </c>
      <c r="D715" s="89">
        <f t="shared" ref="D715:D778" ca="1" si="47">$D$5*(1+$D$6*NORMSINV(RAND()))</f>
        <v>-505344.63660330517</v>
      </c>
      <c r="E715" s="89">
        <f t="shared" ca="1" si="44"/>
        <v>525551.27507640701</v>
      </c>
      <c r="F715">
        <f t="shared" ca="1" si="45"/>
        <v>6.3307442434269147E-6</v>
      </c>
    </row>
    <row r="716" spans="3:6" x14ac:dyDescent="0.2">
      <c r="C716" s="89">
        <f t="shared" ca="1" si="46"/>
        <v>963659.30865691893</v>
      </c>
      <c r="D716" s="89">
        <f t="shared" ca="1" si="47"/>
        <v>-517086.80293477734</v>
      </c>
      <c r="E716" s="89">
        <f t="shared" ca="1" si="44"/>
        <v>446572.50572214159</v>
      </c>
      <c r="F716">
        <f t="shared" ca="1" si="45"/>
        <v>1.9697523338099358E-6</v>
      </c>
    </row>
    <row r="717" spans="3:6" x14ac:dyDescent="0.2">
      <c r="C717" s="89">
        <f t="shared" ca="1" si="46"/>
        <v>1030333.1469317218</v>
      </c>
      <c r="D717" s="89">
        <f t="shared" ca="1" si="47"/>
        <v>-479421.77701501315</v>
      </c>
      <c r="E717" s="89">
        <f t="shared" ca="1" si="44"/>
        <v>550911.36991670867</v>
      </c>
      <c r="F717">
        <f t="shared" ca="1" si="45"/>
        <v>6.4548913847253904E-6</v>
      </c>
    </row>
    <row r="718" spans="3:6" x14ac:dyDescent="0.2">
      <c r="C718" s="89">
        <f t="shared" ca="1" si="46"/>
        <v>1044547.3224512276</v>
      </c>
      <c r="D718" s="89">
        <f t="shared" ca="1" si="47"/>
        <v>-570147.41607130505</v>
      </c>
      <c r="E718" s="89">
        <f t="shared" ca="1" si="44"/>
        <v>474399.90637992253</v>
      </c>
      <c r="F718">
        <f t="shared" ca="1" si="45"/>
        <v>3.5983961763817741E-6</v>
      </c>
    </row>
    <row r="719" spans="3:6" x14ac:dyDescent="0.2">
      <c r="C719" s="89">
        <f t="shared" ca="1" si="46"/>
        <v>1105427.5652754018</v>
      </c>
      <c r="D719" s="89">
        <f t="shared" ca="1" si="47"/>
        <v>-517053.70003269287</v>
      </c>
      <c r="E719" s="89">
        <f t="shared" ca="1" si="44"/>
        <v>588373.86524270894</v>
      </c>
      <c r="F719">
        <f t="shared" ca="1" si="45"/>
        <v>4.8421578134491191E-6</v>
      </c>
    </row>
    <row r="720" spans="3:6" x14ac:dyDescent="0.2">
      <c r="C720" s="89">
        <f t="shared" ca="1" si="46"/>
        <v>927226.29547703231</v>
      </c>
      <c r="D720" s="89">
        <f t="shared" ca="1" si="47"/>
        <v>-539003.95991673926</v>
      </c>
      <c r="E720" s="89">
        <f t="shared" ca="1" si="44"/>
        <v>388222.33556029305</v>
      </c>
      <c r="F720">
        <f t="shared" ca="1" si="45"/>
        <v>2.8333075671726874E-7</v>
      </c>
    </row>
    <row r="721" spans="3:6" x14ac:dyDescent="0.2">
      <c r="C721" s="89">
        <f t="shared" ca="1" si="46"/>
        <v>998806.87192329927</v>
      </c>
      <c r="D721" s="89">
        <f t="shared" ca="1" si="47"/>
        <v>-394933.26087023882</v>
      </c>
      <c r="E721" s="89">
        <f t="shared" ca="1" si="44"/>
        <v>603873.61105306051</v>
      </c>
      <c r="F721">
        <f t="shared" ca="1" si="45"/>
        <v>3.8502578739437177E-6</v>
      </c>
    </row>
    <row r="722" spans="3:6" x14ac:dyDescent="0.2">
      <c r="C722" s="89">
        <f t="shared" ca="1" si="46"/>
        <v>1075212.8211826161</v>
      </c>
      <c r="D722" s="89">
        <f t="shared" ca="1" si="47"/>
        <v>-443510.60108449211</v>
      </c>
      <c r="E722" s="89">
        <f t="shared" ca="1" si="44"/>
        <v>631702.22009812389</v>
      </c>
      <c r="F722">
        <f t="shared" ca="1" si="45"/>
        <v>2.1697473263954036E-6</v>
      </c>
    </row>
    <row r="723" spans="3:6" x14ac:dyDescent="0.2">
      <c r="C723" s="89">
        <f t="shared" ca="1" si="46"/>
        <v>960995.41153603164</v>
      </c>
      <c r="D723" s="89">
        <f t="shared" ca="1" si="47"/>
        <v>-508130.12668297498</v>
      </c>
      <c r="E723" s="89">
        <f t="shared" ca="1" si="44"/>
        <v>452865.28485305666</v>
      </c>
      <c r="F723">
        <f t="shared" ca="1" si="45"/>
        <v>2.2987779077683397E-6</v>
      </c>
    </row>
    <row r="724" spans="3:6" x14ac:dyDescent="0.2">
      <c r="C724" s="89">
        <f t="shared" ca="1" si="46"/>
        <v>1071647.9976732053</v>
      </c>
      <c r="D724" s="89">
        <f t="shared" ca="1" si="47"/>
        <v>-455356.51790976734</v>
      </c>
      <c r="E724" s="89">
        <f t="shared" ca="1" si="44"/>
        <v>616291.47976343799</v>
      </c>
      <c r="F724">
        <f t="shared" ca="1" si="45"/>
        <v>3.0584990056433775E-6</v>
      </c>
    </row>
    <row r="725" spans="3:6" x14ac:dyDescent="0.2">
      <c r="C725" s="89">
        <f t="shared" ca="1" si="46"/>
        <v>1015227.6122056561</v>
      </c>
      <c r="D725" s="89">
        <f t="shared" ca="1" si="47"/>
        <v>-518399.27688232367</v>
      </c>
      <c r="E725" s="89">
        <f t="shared" ca="1" si="44"/>
        <v>496828.33532333246</v>
      </c>
      <c r="F725">
        <f t="shared" ca="1" si="45"/>
        <v>5.0265635593226407E-6</v>
      </c>
    </row>
    <row r="726" spans="3:6" x14ac:dyDescent="0.2">
      <c r="C726" s="89">
        <f t="shared" ca="1" si="46"/>
        <v>1020872.6783432967</v>
      </c>
      <c r="D726" s="89">
        <f t="shared" ca="1" si="47"/>
        <v>-490625.48089468334</v>
      </c>
      <c r="E726" s="89">
        <f t="shared" ca="1" si="44"/>
        <v>530247.19744861335</v>
      </c>
      <c r="F726">
        <f t="shared" ca="1" si="45"/>
        <v>6.4369175749675833E-6</v>
      </c>
    </row>
    <row r="727" spans="3:6" x14ac:dyDescent="0.2">
      <c r="C727" s="89">
        <f t="shared" ca="1" si="46"/>
        <v>1099562.1049727872</v>
      </c>
      <c r="D727" s="89">
        <f t="shared" ca="1" si="47"/>
        <v>-438090.66907635808</v>
      </c>
      <c r="E727" s="89">
        <f t="shared" ca="1" si="44"/>
        <v>661471.43589642912</v>
      </c>
      <c r="F727">
        <f t="shared" ca="1" si="45"/>
        <v>9.3308695684653968E-7</v>
      </c>
    </row>
    <row r="728" spans="3:6" x14ac:dyDescent="0.2">
      <c r="C728" s="89">
        <f t="shared" ca="1" si="46"/>
        <v>1012658.5364316305</v>
      </c>
      <c r="D728" s="89">
        <f t="shared" ca="1" si="47"/>
        <v>-536599.72601778922</v>
      </c>
      <c r="E728" s="89">
        <f t="shared" ca="1" si="44"/>
        <v>476058.81041384127</v>
      </c>
      <c r="F728">
        <f t="shared" ca="1" si="45"/>
        <v>3.7055781994524943E-6</v>
      </c>
    </row>
    <row r="729" spans="3:6" x14ac:dyDescent="0.2">
      <c r="C729" s="89">
        <f t="shared" ca="1" si="46"/>
        <v>1056650.4569465874</v>
      </c>
      <c r="D729" s="89">
        <f t="shared" ca="1" si="47"/>
        <v>-510822.61871657881</v>
      </c>
      <c r="E729" s="89">
        <f t="shared" ca="1" si="44"/>
        <v>545827.83823000861</v>
      </c>
      <c r="F729">
        <f t="shared" ca="1" si="45"/>
        <v>6.5194663146665442E-6</v>
      </c>
    </row>
    <row r="730" spans="3:6" x14ac:dyDescent="0.2">
      <c r="C730" s="89">
        <f t="shared" ca="1" si="46"/>
        <v>1078908.4079343111</v>
      </c>
      <c r="D730" s="89">
        <f t="shared" ca="1" si="47"/>
        <v>-439337.343836924</v>
      </c>
      <c r="E730" s="89">
        <f t="shared" ca="1" si="44"/>
        <v>639571.06409738702</v>
      </c>
      <c r="F730">
        <f t="shared" ca="1" si="45"/>
        <v>1.7766035845973538E-6</v>
      </c>
    </row>
    <row r="731" spans="3:6" x14ac:dyDescent="0.2">
      <c r="C731" s="89">
        <f t="shared" ca="1" si="46"/>
        <v>1011316.7489062066</v>
      </c>
      <c r="D731" s="89">
        <f t="shared" ca="1" si="47"/>
        <v>-417153.79931141128</v>
      </c>
      <c r="E731" s="89">
        <f t="shared" ca="1" si="44"/>
        <v>594162.94959479524</v>
      </c>
      <c r="F731">
        <f t="shared" ca="1" si="45"/>
        <v>4.4785516118263981E-6</v>
      </c>
    </row>
    <row r="732" spans="3:6" x14ac:dyDescent="0.2">
      <c r="C732" s="89">
        <f t="shared" ca="1" si="46"/>
        <v>1021522.2200624954</v>
      </c>
      <c r="D732" s="89">
        <f t="shared" ca="1" si="47"/>
        <v>-477360.27505532623</v>
      </c>
      <c r="E732" s="89">
        <f t="shared" ca="1" si="44"/>
        <v>544161.94500716915</v>
      </c>
      <c r="F732">
        <f t="shared" ca="1" si="45"/>
        <v>6.5308957186651626E-6</v>
      </c>
    </row>
    <row r="733" spans="3:6" x14ac:dyDescent="0.2">
      <c r="C733" s="89">
        <f t="shared" ca="1" si="46"/>
        <v>986138.26487068483</v>
      </c>
      <c r="D733" s="89">
        <f t="shared" ca="1" si="47"/>
        <v>-546033.92880264006</v>
      </c>
      <c r="E733" s="89">
        <f t="shared" ca="1" si="44"/>
        <v>440104.33606804477</v>
      </c>
      <c r="F733">
        <f t="shared" ca="1" si="45"/>
        <v>1.6620375762266557E-6</v>
      </c>
    </row>
    <row r="734" spans="3:6" x14ac:dyDescent="0.2">
      <c r="C734" s="89">
        <f t="shared" ca="1" si="46"/>
        <v>1027408.1148247224</v>
      </c>
      <c r="D734" s="89">
        <f t="shared" ca="1" si="47"/>
        <v>-501453.65664229781</v>
      </c>
      <c r="E734" s="89">
        <f t="shared" ca="1" si="44"/>
        <v>525954.45818242454</v>
      </c>
      <c r="F734">
        <f t="shared" ca="1" si="45"/>
        <v>6.3412651763014595E-6</v>
      </c>
    </row>
    <row r="735" spans="3:6" x14ac:dyDescent="0.2">
      <c r="C735" s="89">
        <f t="shared" ca="1" si="46"/>
        <v>932373.84781848511</v>
      </c>
      <c r="D735" s="89">
        <f t="shared" ca="1" si="47"/>
        <v>-540270.08235363336</v>
      </c>
      <c r="E735" s="89">
        <f t="shared" ca="1" si="44"/>
        <v>392103.76546485175</v>
      </c>
      <c r="F735">
        <f t="shared" ca="1" si="45"/>
        <v>3.3162380093048038E-7</v>
      </c>
    </row>
    <row r="736" spans="3:6" x14ac:dyDescent="0.2">
      <c r="C736" s="89">
        <f t="shared" ca="1" si="46"/>
        <v>992799.478070852</v>
      </c>
      <c r="D736" s="89">
        <f t="shared" ca="1" si="47"/>
        <v>-488454.94152196764</v>
      </c>
      <c r="E736" s="89">
        <f t="shared" ca="1" si="44"/>
        <v>504344.53654888435</v>
      </c>
      <c r="F736">
        <f t="shared" ca="1" si="45"/>
        <v>5.4548982002800828E-6</v>
      </c>
    </row>
    <row r="737" spans="3:6" x14ac:dyDescent="0.2">
      <c r="C737" s="89">
        <f t="shared" ca="1" si="46"/>
        <v>1015158.3409305614</v>
      </c>
      <c r="D737" s="89">
        <f t="shared" ca="1" si="47"/>
        <v>-548933.48415409948</v>
      </c>
      <c r="E737" s="89">
        <f t="shared" ca="1" si="44"/>
        <v>466224.85677646194</v>
      </c>
      <c r="F737">
        <f t="shared" ca="1" si="45"/>
        <v>3.0803609192247432E-6</v>
      </c>
    </row>
    <row r="738" spans="3:6" x14ac:dyDescent="0.2">
      <c r="C738" s="89">
        <f t="shared" ca="1" si="46"/>
        <v>1053598.2081746943</v>
      </c>
      <c r="D738" s="89">
        <f t="shared" ca="1" si="47"/>
        <v>-453797.70415345539</v>
      </c>
      <c r="E738" s="89">
        <f t="shared" ca="1" si="44"/>
        <v>599800.504021239</v>
      </c>
      <c r="F738">
        <f t="shared" ca="1" si="45"/>
        <v>4.1149565917015908E-6</v>
      </c>
    </row>
    <row r="739" spans="3:6" x14ac:dyDescent="0.2">
      <c r="C739" s="89">
        <f t="shared" ca="1" si="46"/>
        <v>1043617.2207519688</v>
      </c>
      <c r="D739" s="89">
        <f t="shared" ca="1" si="47"/>
        <v>-471192.10316428577</v>
      </c>
      <c r="E739" s="89">
        <f t="shared" ca="1" si="44"/>
        <v>572425.11758768302</v>
      </c>
      <c r="F739">
        <f t="shared" ca="1" si="45"/>
        <v>5.7307201990562237E-6</v>
      </c>
    </row>
    <row r="740" spans="3:6" x14ac:dyDescent="0.2">
      <c r="C740" s="89">
        <f t="shared" ca="1" si="46"/>
        <v>1073137.4927014231</v>
      </c>
      <c r="D740" s="89">
        <f t="shared" ca="1" si="47"/>
        <v>-482039.0833083138</v>
      </c>
      <c r="E740" s="89">
        <f t="shared" ca="1" si="44"/>
        <v>591098.40939310938</v>
      </c>
      <c r="F740">
        <f t="shared" ca="1" si="45"/>
        <v>4.672732454220738E-6</v>
      </c>
    </row>
    <row r="741" spans="3:6" x14ac:dyDescent="0.2">
      <c r="C741" s="89">
        <f t="shared" ca="1" si="46"/>
        <v>1013664.0636311379</v>
      </c>
      <c r="D741" s="89">
        <f t="shared" ca="1" si="47"/>
        <v>-481387.07290111599</v>
      </c>
      <c r="E741" s="89">
        <f t="shared" ca="1" si="44"/>
        <v>532276.99073002196</v>
      </c>
      <c r="F741">
        <f t="shared" ca="1" si="45"/>
        <v>6.4714805976474818E-6</v>
      </c>
    </row>
    <row r="742" spans="3:6" x14ac:dyDescent="0.2">
      <c r="C742" s="89">
        <f t="shared" ca="1" si="46"/>
        <v>1008870.625744738</v>
      </c>
      <c r="D742" s="89">
        <f t="shared" ca="1" si="47"/>
        <v>-537804.1208858483</v>
      </c>
      <c r="E742" s="89">
        <f t="shared" ca="1" si="44"/>
        <v>471066.50485888973</v>
      </c>
      <c r="F742">
        <f t="shared" ca="1" si="45"/>
        <v>3.3847316450770972E-6</v>
      </c>
    </row>
    <row r="743" spans="3:6" x14ac:dyDescent="0.2">
      <c r="C743" s="89">
        <f t="shared" ca="1" si="46"/>
        <v>1031994.7648893055</v>
      </c>
      <c r="D743" s="89">
        <f t="shared" ca="1" si="47"/>
        <v>-495969.68657182087</v>
      </c>
      <c r="E743" s="89">
        <f t="shared" ca="1" si="44"/>
        <v>536025.07831748459</v>
      </c>
      <c r="F743">
        <f t="shared" ca="1" si="45"/>
        <v>6.5168043523505943E-6</v>
      </c>
    </row>
    <row r="744" spans="3:6" x14ac:dyDescent="0.2">
      <c r="C744" s="89">
        <f t="shared" ca="1" si="46"/>
        <v>1076258.4569804277</v>
      </c>
      <c r="D744" s="89">
        <f t="shared" ca="1" si="47"/>
        <v>-410234.39145835378</v>
      </c>
      <c r="E744" s="89">
        <f t="shared" ca="1" si="44"/>
        <v>666024.065522074</v>
      </c>
      <c r="F744">
        <f t="shared" ca="1" si="45"/>
        <v>8.0307968510328019E-7</v>
      </c>
    </row>
    <row r="745" spans="3:6" x14ac:dyDescent="0.2">
      <c r="C745" s="89">
        <f t="shared" ca="1" si="46"/>
        <v>1034108.0026623189</v>
      </c>
      <c r="D745" s="89">
        <f t="shared" ca="1" si="47"/>
        <v>-520179.38477992034</v>
      </c>
      <c r="E745" s="89">
        <f t="shared" ca="1" si="44"/>
        <v>513928.61788239854</v>
      </c>
      <c r="F745">
        <f t="shared" ca="1" si="45"/>
        <v>5.9225866518795681E-6</v>
      </c>
    </row>
    <row r="746" spans="3:6" x14ac:dyDescent="0.2">
      <c r="C746" s="89">
        <f t="shared" ca="1" si="46"/>
        <v>1036722.3562008091</v>
      </c>
      <c r="D746" s="89">
        <f t="shared" ca="1" si="47"/>
        <v>-472535.4260958893</v>
      </c>
      <c r="E746" s="89">
        <f t="shared" ca="1" si="44"/>
        <v>564186.93010491983</v>
      </c>
      <c r="F746">
        <f t="shared" ca="1" si="45"/>
        <v>6.0866663841816027E-6</v>
      </c>
    </row>
    <row r="747" spans="3:6" x14ac:dyDescent="0.2">
      <c r="C747" s="89">
        <f t="shared" ca="1" si="46"/>
        <v>1053053.4023894256</v>
      </c>
      <c r="D747" s="89">
        <f t="shared" ca="1" si="47"/>
        <v>-453427.00211144768</v>
      </c>
      <c r="E747" s="89">
        <f t="shared" ca="1" si="44"/>
        <v>599626.40027797781</v>
      </c>
      <c r="F747">
        <f t="shared" ca="1" si="45"/>
        <v>4.1262580865766028E-6</v>
      </c>
    </row>
    <row r="748" spans="3:6" x14ac:dyDescent="0.2">
      <c r="C748" s="89">
        <f t="shared" ca="1" si="46"/>
        <v>980742.75092210597</v>
      </c>
      <c r="D748" s="89">
        <f t="shared" ca="1" si="47"/>
        <v>-464275.78633203998</v>
      </c>
      <c r="E748" s="89">
        <f t="shared" ca="1" si="44"/>
        <v>516466.964590066</v>
      </c>
      <c r="F748">
        <f t="shared" ca="1" si="45"/>
        <v>6.0280643465368977E-6</v>
      </c>
    </row>
    <row r="749" spans="3:6" x14ac:dyDescent="0.2">
      <c r="C749" s="89">
        <f t="shared" ca="1" si="46"/>
        <v>1013136.1183909083</v>
      </c>
      <c r="D749" s="89">
        <f t="shared" ca="1" si="47"/>
        <v>-503736.84998461569</v>
      </c>
      <c r="E749" s="89">
        <f t="shared" ca="1" si="44"/>
        <v>509399.26840629266</v>
      </c>
      <c r="F749">
        <f t="shared" ca="1" si="45"/>
        <v>5.7143121174886307E-6</v>
      </c>
    </row>
    <row r="750" spans="3:6" x14ac:dyDescent="0.2">
      <c r="C750" s="89">
        <f t="shared" ca="1" si="46"/>
        <v>1090248.3455547099</v>
      </c>
      <c r="D750" s="89">
        <f t="shared" ca="1" si="47"/>
        <v>-373657.81156001531</v>
      </c>
      <c r="E750" s="89">
        <f t="shared" ca="1" si="44"/>
        <v>716590.53399469459</v>
      </c>
      <c r="F750">
        <f t="shared" ca="1" si="45"/>
        <v>1.0432066627636212E-7</v>
      </c>
    </row>
    <row r="751" spans="3:6" x14ac:dyDescent="0.2">
      <c r="C751" s="89">
        <f t="shared" ca="1" si="46"/>
        <v>991797.13537186582</v>
      </c>
      <c r="D751" s="89">
        <f t="shared" ca="1" si="47"/>
        <v>-458693.45942618069</v>
      </c>
      <c r="E751" s="89">
        <f t="shared" ca="1" si="44"/>
        <v>533103.67594568513</v>
      </c>
      <c r="F751">
        <f t="shared" ca="1" si="45"/>
        <v>6.4835532989209686E-6</v>
      </c>
    </row>
    <row r="752" spans="3:6" x14ac:dyDescent="0.2">
      <c r="C752" s="89">
        <f t="shared" ca="1" si="46"/>
        <v>1034308.1666877841</v>
      </c>
      <c r="D752" s="89">
        <f t="shared" ca="1" si="47"/>
        <v>-455349.283527883</v>
      </c>
      <c r="E752" s="89">
        <f t="shared" ca="1" si="44"/>
        <v>578958.88315990113</v>
      </c>
      <c r="F752">
        <f t="shared" ca="1" si="45"/>
        <v>5.3928994135794518E-6</v>
      </c>
    </row>
    <row r="753" spans="3:6" x14ac:dyDescent="0.2">
      <c r="C753" s="89">
        <f t="shared" ca="1" si="46"/>
        <v>1005302.1135669355</v>
      </c>
      <c r="D753" s="89">
        <f t="shared" ca="1" si="47"/>
        <v>-549349.44434593176</v>
      </c>
      <c r="E753" s="89">
        <f t="shared" ca="1" si="44"/>
        <v>455952.66922100377</v>
      </c>
      <c r="F753">
        <f t="shared" ca="1" si="45"/>
        <v>2.470137095907037E-6</v>
      </c>
    </row>
    <row r="754" spans="3:6" x14ac:dyDescent="0.2">
      <c r="C754" s="89">
        <f t="shared" ca="1" si="46"/>
        <v>984663.90180332668</v>
      </c>
      <c r="D754" s="89">
        <f t="shared" ca="1" si="47"/>
        <v>-491035.81828534813</v>
      </c>
      <c r="E754" s="89">
        <f t="shared" ca="1" si="44"/>
        <v>493628.08351797855</v>
      </c>
      <c r="F754">
        <f t="shared" ca="1" si="45"/>
        <v>4.8322400294922739E-6</v>
      </c>
    </row>
    <row r="755" spans="3:6" x14ac:dyDescent="0.2">
      <c r="C755" s="89">
        <f t="shared" ca="1" si="46"/>
        <v>1034806.6050170008</v>
      </c>
      <c r="D755" s="89">
        <f t="shared" ca="1" si="47"/>
        <v>-455654.79494707647</v>
      </c>
      <c r="E755" s="89">
        <f t="shared" ca="1" si="44"/>
        <v>579151.81006992434</v>
      </c>
      <c r="F755">
        <f t="shared" ca="1" si="45"/>
        <v>5.3822945579377254E-6</v>
      </c>
    </row>
    <row r="756" spans="3:6" x14ac:dyDescent="0.2">
      <c r="C756" s="89">
        <f t="shared" ca="1" si="46"/>
        <v>1041354.0334175411</v>
      </c>
      <c r="D756" s="89">
        <f t="shared" ca="1" si="47"/>
        <v>-519800.37822181894</v>
      </c>
      <c r="E756" s="89">
        <f t="shared" ca="1" si="44"/>
        <v>521553.65519572212</v>
      </c>
      <c r="F756">
        <f t="shared" ca="1" si="45"/>
        <v>6.2126672249257659E-6</v>
      </c>
    </row>
    <row r="757" spans="3:6" x14ac:dyDescent="0.2">
      <c r="C757" s="89">
        <f t="shared" ca="1" si="46"/>
        <v>1014174.1745038895</v>
      </c>
      <c r="D757" s="89">
        <f t="shared" ca="1" si="47"/>
        <v>-434321.68573980458</v>
      </c>
      <c r="E757" s="89">
        <f t="shared" ca="1" si="44"/>
        <v>579852.48876408488</v>
      </c>
      <c r="F757">
        <f t="shared" ca="1" si="45"/>
        <v>5.3435050914264774E-6</v>
      </c>
    </row>
    <row r="758" spans="3:6" x14ac:dyDescent="0.2">
      <c r="C758" s="89">
        <f t="shared" ca="1" si="46"/>
        <v>1079424.7284029124</v>
      </c>
      <c r="D758" s="89">
        <f t="shared" ca="1" si="47"/>
        <v>-473468.45775125647</v>
      </c>
      <c r="E758" s="89">
        <f t="shared" ca="1" si="44"/>
        <v>605956.27065165597</v>
      </c>
      <c r="F758">
        <f t="shared" ca="1" si="45"/>
        <v>3.7151577787522842E-6</v>
      </c>
    </row>
    <row r="759" spans="3:6" x14ac:dyDescent="0.2">
      <c r="C759" s="89">
        <f t="shared" ca="1" si="46"/>
        <v>1017999.6145690478</v>
      </c>
      <c r="D759" s="89">
        <f t="shared" ca="1" si="47"/>
        <v>-475668.17029451381</v>
      </c>
      <c r="E759" s="89">
        <f t="shared" ca="1" si="44"/>
        <v>542331.44427453401</v>
      </c>
      <c r="F759">
        <f t="shared" ca="1" si="45"/>
        <v>6.5378539673471015E-6</v>
      </c>
    </row>
    <row r="760" spans="3:6" x14ac:dyDescent="0.2">
      <c r="C760" s="89">
        <f t="shared" ca="1" si="46"/>
        <v>1010497.5813862463</v>
      </c>
      <c r="D760" s="89">
        <f t="shared" ca="1" si="47"/>
        <v>-501679.75595455529</v>
      </c>
      <c r="E760" s="89">
        <f t="shared" ca="1" si="44"/>
        <v>508817.82543169096</v>
      </c>
      <c r="F760">
        <f t="shared" ca="1" si="45"/>
        <v>5.6858411316195259E-6</v>
      </c>
    </row>
    <row r="761" spans="3:6" x14ac:dyDescent="0.2">
      <c r="C761" s="89">
        <f t="shared" ca="1" si="46"/>
        <v>995720.01495176426</v>
      </c>
      <c r="D761" s="89">
        <f t="shared" ca="1" si="47"/>
        <v>-567662.54597013816</v>
      </c>
      <c r="E761" s="89">
        <f t="shared" ca="1" si="44"/>
        <v>428057.46898162609</v>
      </c>
      <c r="F761">
        <f t="shared" ca="1" si="45"/>
        <v>1.1755216531504492E-6</v>
      </c>
    </row>
    <row r="762" spans="3:6" x14ac:dyDescent="0.2">
      <c r="C762" s="89">
        <f t="shared" ca="1" si="46"/>
        <v>1018399.8709047006</v>
      </c>
      <c r="D762" s="89">
        <f t="shared" ca="1" si="47"/>
        <v>-492378.56906485429</v>
      </c>
      <c r="E762" s="89">
        <f t="shared" ca="1" si="44"/>
        <v>526021.3018398463</v>
      </c>
      <c r="F762">
        <f t="shared" ca="1" si="45"/>
        <v>6.3429843568861943E-6</v>
      </c>
    </row>
    <row r="763" spans="3:6" x14ac:dyDescent="0.2">
      <c r="C763" s="89">
        <f t="shared" ca="1" si="46"/>
        <v>1060956.9444676875</v>
      </c>
      <c r="D763" s="89">
        <f t="shared" ca="1" si="47"/>
        <v>-517148.79742215655</v>
      </c>
      <c r="E763" s="89">
        <f t="shared" ca="1" si="44"/>
        <v>543808.14704553096</v>
      </c>
      <c r="F763">
        <f t="shared" ca="1" si="45"/>
        <v>6.532698515178574E-6</v>
      </c>
    </row>
    <row r="764" spans="3:6" x14ac:dyDescent="0.2">
      <c r="C764" s="89">
        <f t="shared" ca="1" si="46"/>
        <v>1040882.6336362158</v>
      </c>
      <c r="D764" s="89">
        <f t="shared" ca="1" si="47"/>
        <v>-469992.77792714944</v>
      </c>
      <c r="E764" s="89">
        <f t="shared" ca="1" si="44"/>
        <v>570889.85570906638</v>
      </c>
      <c r="F764">
        <f t="shared" ca="1" si="45"/>
        <v>5.80345564623264E-6</v>
      </c>
    </row>
    <row r="765" spans="3:6" x14ac:dyDescent="0.2">
      <c r="C765" s="89">
        <f t="shared" ca="1" si="46"/>
        <v>999597.51035097009</v>
      </c>
      <c r="D765" s="89">
        <f t="shared" ca="1" si="47"/>
        <v>-406359.2756459025</v>
      </c>
      <c r="E765" s="89">
        <f t="shared" ca="1" si="44"/>
        <v>593238.23470506759</v>
      </c>
      <c r="F765">
        <f t="shared" ca="1" si="45"/>
        <v>4.5374852366125086E-6</v>
      </c>
    </row>
    <row r="766" spans="3:6" x14ac:dyDescent="0.2">
      <c r="C766" s="89">
        <f t="shared" ca="1" si="46"/>
        <v>1034747.1655292184</v>
      </c>
      <c r="D766" s="89">
        <f t="shared" ca="1" si="47"/>
        <v>-587745.38029809832</v>
      </c>
      <c r="E766" s="89">
        <f t="shared" ca="1" si="44"/>
        <v>447001.78523112007</v>
      </c>
      <c r="F766">
        <f t="shared" ca="1" si="45"/>
        <v>1.9912917501106994E-6</v>
      </c>
    </row>
    <row r="767" spans="3:6" x14ac:dyDescent="0.2">
      <c r="C767" s="89">
        <f t="shared" ca="1" si="46"/>
        <v>1048720.4082867343</v>
      </c>
      <c r="D767" s="89">
        <f t="shared" ca="1" si="47"/>
        <v>-511083.24201158329</v>
      </c>
      <c r="E767" s="89">
        <f t="shared" ca="1" si="44"/>
        <v>537637.16627515096</v>
      </c>
      <c r="F767">
        <f t="shared" ca="1" si="45"/>
        <v>6.528812752575579E-6</v>
      </c>
    </row>
    <row r="768" spans="3:6" x14ac:dyDescent="0.2">
      <c r="C768" s="89">
        <f t="shared" ca="1" si="46"/>
        <v>979070.74132604466</v>
      </c>
      <c r="D768" s="89">
        <f t="shared" ca="1" si="47"/>
        <v>-591288.27175568126</v>
      </c>
      <c r="E768" s="89">
        <f t="shared" ca="1" si="44"/>
        <v>387782.46957036341</v>
      </c>
      <c r="F768">
        <f t="shared" ca="1" si="45"/>
        <v>2.7825103288230004E-7</v>
      </c>
    </row>
    <row r="769" spans="3:6" x14ac:dyDescent="0.2">
      <c r="C769" s="89">
        <f t="shared" ca="1" si="46"/>
        <v>1062853.493728945</v>
      </c>
      <c r="D769" s="89">
        <f t="shared" ca="1" si="47"/>
        <v>-495840.33430978039</v>
      </c>
      <c r="E769" s="89">
        <f t="shared" ca="1" si="44"/>
        <v>567013.15941916464</v>
      </c>
      <c r="F769">
        <f t="shared" ca="1" si="45"/>
        <v>5.9743928774338581E-6</v>
      </c>
    </row>
    <row r="770" spans="3:6" x14ac:dyDescent="0.2">
      <c r="C770" s="89">
        <f t="shared" ca="1" si="46"/>
        <v>1093752.9404159866</v>
      </c>
      <c r="D770" s="89">
        <f t="shared" ca="1" si="47"/>
        <v>-489509.16130557226</v>
      </c>
      <c r="E770" s="89">
        <f t="shared" ca="1" si="44"/>
        <v>604243.77911041433</v>
      </c>
      <c r="F770">
        <f t="shared" ca="1" si="45"/>
        <v>3.8262172815082259E-6</v>
      </c>
    </row>
    <row r="771" spans="3:6" x14ac:dyDescent="0.2">
      <c r="C771" s="89">
        <f t="shared" ca="1" si="46"/>
        <v>1049945.2925327339</v>
      </c>
      <c r="D771" s="89">
        <f t="shared" ca="1" si="47"/>
        <v>-473587.2789525949</v>
      </c>
      <c r="E771" s="89">
        <f t="shared" ca="1" si="44"/>
        <v>576358.01358013903</v>
      </c>
      <c r="F771">
        <f t="shared" ca="1" si="45"/>
        <v>5.5325178695853162E-6</v>
      </c>
    </row>
    <row r="772" spans="3:6" x14ac:dyDescent="0.2">
      <c r="C772" s="89">
        <f t="shared" ca="1" si="46"/>
        <v>964970.17954904016</v>
      </c>
      <c r="D772" s="89">
        <f t="shared" ca="1" si="47"/>
        <v>-421857.78421512124</v>
      </c>
      <c r="E772" s="89">
        <f t="shared" ca="1" si="44"/>
        <v>543112.39533391898</v>
      </c>
      <c r="F772">
        <f t="shared" ca="1" si="45"/>
        <v>6.5356040463478597E-6</v>
      </c>
    </row>
    <row r="773" spans="3:6" x14ac:dyDescent="0.2">
      <c r="C773" s="89">
        <f t="shared" ca="1" si="46"/>
        <v>1047170.2876485654</v>
      </c>
      <c r="D773" s="89">
        <f t="shared" ca="1" si="47"/>
        <v>-464776.77737824788</v>
      </c>
      <c r="E773" s="89">
        <f t="shared" ca="1" si="44"/>
        <v>582393.51027031755</v>
      </c>
      <c r="F773">
        <f t="shared" ca="1" si="45"/>
        <v>5.1994081784264959E-6</v>
      </c>
    </row>
    <row r="774" spans="3:6" x14ac:dyDescent="0.2">
      <c r="C774" s="89">
        <f t="shared" ca="1" si="46"/>
        <v>967636.13732325716</v>
      </c>
      <c r="D774" s="89">
        <f t="shared" ca="1" si="47"/>
        <v>-509530.22813765076</v>
      </c>
      <c r="E774" s="89">
        <f t="shared" ca="1" si="44"/>
        <v>458105.9091856064</v>
      </c>
      <c r="F774">
        <f t="shared" ca="1" si="45"/>
        <v>2.5932198622009283E-6</v>
      </c>
    </row>
    <row r="775" spans="3:6" x14ac:dyDescent="0.2">
      <c r="C775" s="89">
        <f t="shared" ca="1" si="46"/>
        <v>1073612.8884222517</v>
      </c>
      <c r="D775" s="89">
        <f t="shared" ca="1" si="47"/>
        <v>-440617.34677018103</v>
      </c>
      <c r="E775" s="89">
        <f t="shared" ca="1" si="44"/>
        <v>632995.54165207059</v>
      </c>
      <c r="F775">
        <f t="shared" ca="1" si="45"/>
        <v>2.1020151053582013E-6</v>
      </c>
    </row>
    <row r="776" spans="3:6" x14ac:dyDescent="0.2">
      <c r="C776" s="89">
        <f t="shared" ca="1" si="46"/>
        <v>997722.38490406005</v>
      </c>
      <c r="D776" s="89">
        <f t="shared" ca="1" si="47"/>
        <v>-493178.73458066158</v>
      </c>
      <c r="E776" s="89">
        <f t="shared" ca="1" si="44"/>
        <v>504543.65032339847</v>
      </c>
      <c r="F776">
        <f t="shared" ca="1" si="45"/>
        <v>5.4656003535619426E-6</v>
      </c>
    </row>
    <row r="777" spans="3:6" x14ac:dyDescent="0.2">
      <c r="C777" s="89">
        <f t="shared" ca="1" si="46"/>
        <v>1153344.740878697</v>
      </c>
      <c r="D777" s="89">
        <f t="shared" ca="1" si="47"/>
        <v>-494154.14685063029</v>
      </c>
      <c r="E777" s="89">
        <f t="shared" ca="1" si="44"/>
        <v>659190.59402806673</v>
      </c>
      <c r="F777">
        <f t="shared" ca="1" si="45"/>
        <v>1.00382803686972E-6</v>
      </c>
    </row>
    <row r="778" spans="3:6" x14ac:dyDescent="0.2">
      <c r="C778" s="89">
        <f t="shared" ca="1" si="46"/>
        <v>1027020.1509718758</v>
      </c>
      <c r="D778" s="89">
        <f t="shared" ca="1" si="47"/>
        <v>-520343.55062316731</v>
      </c>
      <c r="E778" s="89">
        <f t="shared" ref="E778:E841" ca="1" si="48">SUM(C778:D778)</f>
        <v>506676.60034870845</v>
      </c>
      <c r="F778">
        <f t="shared" ref="F778:F841" ca="1" si="49">_xlfn.NORM.DIST(E778,$I$5,$I$6,0)</f>
        <v>5.5778412174679257E-6</v>
      </c>
    </row>
    <row r="779" spans="3:6" x14ac:dyDescent="0.2">
      <c r="C779" s="89">
        <f t="shared" ref="C779:C842" ca="1" si="50">$C$5*(1+$C$6*NORMSINV(RAND()))</f>
        <v>1095875.3114732753</v>
      </c>
      <c r="D779" s="89">
        <f t="shared" ref="D779:D842" ca="1" si="51">$D$5*(1+$D$6*NORMSINV(RAND()))</f>
        <v>-514730.9564236314</v>
      </c>
      <c r="E779" s="89">
        <f t="shared" ca="1" si="48"/>
        <v>581144.3550496439</v>
      </c>
      <c r="F779">
        <f t="shared" ca="1" si="49"/>
        <v>5.2708959335060888E-6</v>
      </c>
    </row>
    <row r="780" spans="3:6" x14ac:dyDescent="0.2">
      <c r="C780" s="89">
        <f t="shared" ca="1" si="50"/>
        <v>1032844.6893774332</v>
      </c>
      <c r="D780" s="89">
        <f t="shared" ca="1" si="51"/>
        <v>-486320.10559656861</v>
      </c>
      <c r="E780" s="89">
        <f t="shared" ca="1" si="48"/>
        <v>546524.58378086449</v>
      </c>
      <c r="F780">
        <f t="shared" ca="1" si="49"/>
        <v>6.5132514764191192E-6</v>
      </c>
    </row>
    <row r="781" spans="3:6" x14ac:dyDescent="0.2">
      <c r="C781" s="89">
        <f t="shared" ca="1" si="50"/>
        <v>1063068.5668276751</v>
      </c>
      <c r="D781" s="89">
        <f t="shared" ca="1" si="51"/>
        <v>-527716.70073135255</v>
      </c>
      <c r="E781" s="89">
        <f t="shared" ca="1" si="48"/>
        <v>535351.86609632254</v>
      </c>
      <c r="F781">
        <f t="shared" ca="1" si="49"/>
        <v>6.5104504353935388E-6</v>
      </c>
    </row>
    <row r="782" spans="3:6" x14ac:dyDescent="0.2">
      <c r="C782" s="89">
        <f t="shared" ca="1" si="50"/>
        <v>997351.51201798208</v>
      </c>
      <c r="D782" s="89">
        <f t="shared" ca="1" si="51"/>
        <v>-481367.00964064978</v>
      </c>
      <c r="E782" s="89">
        <f t="shared" ca="1" si="48"/>
        <v>515984.5023773323</v>
      </c>
      <c r="F782">
        <f t="shared" ca="1" si="49"/>
        <v>6.0086732757122779E-6</v>
      </c>
    </row>
    <row r="783" spans="3:6" x14ac:dyDescent="0.2">
      <c r="C783" s="89">
        <f t="shared" ca="1" si="50"/>
        <v>1047328.2194967702</v>
      </c>
      <c r="D783" s="89">
        <f t="shared" ca="1" si="51"/>
        <v>-512462.21297814115</v>
      </c>
      <c r="E783" s="89">
        <f t="shared" ca="1" si="48"/>
        <v>534866.00651862903</v>
      </c>
      <c r="F783">
        <f t="shared" ca="1" si="49"/>
        <v>6.5053764737947516E-6</v>
      </c>
    </row>
    <row r="784" spans="3:6" x14ac:dyDescent="0.2">
      <c r="C784" s="89">
        <f t="shared" ca="1" si="50"/>
        <v>975009.35162344435</v>
      </c>
      <c r="D784" s="89">
        <f t="shared" ca="1" si="51"/>
        <v>-506827.16406745196</v>
      </c>
      <c r="E784" s="89">
        <f t="shared" ca="1" si="48"/>
        <v>468182.18755599239</v>
      </c>
      <c r="F784">
        <f t="shared" ca="1" si="49"/>
        <v>3.2023939572109917E-6</v>
      </c>
    </row>
    <row r="785" spans="3:6" x14ac:dyDescent="0.2">
      <c r="C785" s="89">
        <f t="shared" ca="1" si="50"/>
        <v>1078104.8971489447</v>
      </c>
      <c r="D785" s="89">
        <f t="shared" ca="1" si="51"/>
        <v>-445137.03513666004</v>
      </c>
      <c r="E785" s="89">
        <f t="shared" ca="1" si="48"/>
        <v>632967.86201228458</v>
      </c>
      <c r="F785">
        <f t="shared" ca="1" si="49"/>
        <v>2.1034522274563829E-6</v>
      </c>
    </row>
    <row r="786" spans="3:6" x14ac:dyDescent="0.2">
      <c r="C786" s="89">
        <f t="shared" ca="1" si="50"/>
        <v>1072523.0701675741</v>
      </c>
      <c r="D786" s="89">
        <f t="shared" ca="1" si="51"/>
        <v>-530484.01430072123</v>
      </c>
      <c r="E786" s="89">
        <f t="shared" ca="1" si="48"/>
        <v>542039.05586685287</v>
      </c>
      <c r="F786">
        <f t="shared" ca="1" si="49"/>
        <v>6.5384208728314588E-6</v>
      </c>
    </row>
    <row r="787" spans="3:6" x14ac:dyDescent="0.2">
      <c r="C787" s="89">
        <f t="shared" ca="1" si="50"/>
        <v>1076893.7454057601</v>
      </c>
      <c r="D787" s="89">
        <f t="shared" ca="1" si="51"/>
        <v>-519357.0478059419</v>
      </c>
      <c r="E787" s="89">
        <f t="shared" ca="1" si="48"/>
        <v>557536.69759981823</v>
      </c>
      <c r="F787">
        <f t="shared" ca="1" si="49"/>
        <v>6.3056335206301992E-6</v>
      </c>
    </row>
    <row r="788" spans="3:6" x14ac:dyDescent="0.2">
      <c r="C788" s="89">
        <f t="shared" ca="1" si="50"/>
        <v>986225.47513994493</v>
      </c>
      <c r="D788" s="89">
        <f t="shared" ca="1" si="51"/>
        <v>-452846.21547627018</v>
      </c>
      <c r="E788" s="89">
        <f t="shared" ca="1" si="48"/>
        <v>533379.25966367475</v>
      </c>
      <c r="F788">
        <f t="shared" ca="1" si="49"/>
        <v>6.4873181180420836E-6</v>
      </c>
    </row>
    <row r="789" spans="3:6" x14ac:dyDescent="0.2">
      <c r="C789" s="89">
        <f t="shared" ca="1" si="50"/>
        <v>1015675.3862556299</v>
      </c>
      <c r="D789" s="89">
        <f t="shared" ca="1" si="51"/>
        <v>-522773.58391389123</v>
      </c>
      <c r="E789" s="89">
        <f t="shared" ca="1" si="48"/>
        <v>492901.80234173872</v>
      </c>
      <c r="F789">
        <f t="shared" ca="1" si="49"/>
        <v>4.7873613799584312E-6</v>
      </c>
    </row>
    <row r="790" spans="3:6" x14ac:dyDescent="0.2">
      <c r="C790" s="89">
        <f t="shared" ca="1" si="50"/>
        <v>1014007.7112315081</v>
      </c>
      <c r="D790" s="89">
        <f t="shared" ca="1" si="51"/>
        <v>-513906.4539153048</v>
      </c>
      <c r="E790" s="89">
        <f t="shared" ca="1" si="48"/>
        <v>500101.25731620326</v>
      </c>
      <c r="F790">
        <f t="shared" ca="1" si="49"/>
        <v>5.2185111195556607E-6</v>
      </c>
    </row>
    <row r="791" spans="3:6" x14ac:dyDescent="0.2">
      <c r="C791" s="89">
        <f t="shared" ca="1" si="50"/>
        <v>1009046.7986687279</v>
      </c>
      <c r="D791" s="89">
        <f t="shared" ca="1" si="51"/>
        <v>-505357.93997696758</v>
      </c>
      <c r="E791" s="89">
        <f t="shared" ca="1" si="48"/>
        <v>503688.85869176028</v>
      </c>
      <c r="F791">
        <f t="shared" ca="1" si="49"/>
        <v>5.4193960585928841E-6</v>
      </c>
    </row>
    <row r="792" spans="3:6" x14ac:dyDescent="0.2">
      <c r="C792" s="89">
        <f t="shared" ca="1" si="50"/>
        <v>1046679.5115267121</v>
      </c>
      <c r="D792" s="89">
        <f t="shared" ca="1" si="51"/>
        <v>-456538.22890803166</v>
      </c>
      <c r="E792" s="89">
        <f t="shared" ca="1" si="48"/>
        <v>590141.2826186805</v>
      </c>
      <c r="F792">
        <f t="shared" ca="1" si="49"/>
        <v>4.7326402797073313E-6</v>
      </c>
    </row>
    <row r="793" spans="3:6" x14ac:dyDescent="0.2">
      <c r="C793" s="89">
        <f t="shared" ca="1" si="50"/>
        <v>998079.08609157475</v>
      </c>
      <c r="D793" s="89">
        <f t="shared" ca="1" si="51"/>
        <v>-397541.41102076339</v>
      </c>
      <c r="E793" s="89">
        <f t="shared" ca="1" si="48"/>
        <v>600537.6750708113</v>
      </c>
      <c r="F793">
        <f t="shared" ca="1" si="49"/>
        <v>4.0670799720546897E-6</v>
      </c>
    </row>
    <row r="794" spans="3:6" x14ac:dyDescent="0.2">
      <c r="C794" s="89">
        <f t="shared" ca="1" si="50"/>
        <v>1081148.1478772317</v>
      </c>
      <c r="D794" s="89">
        <f t="shared" ca="1" si="51"/>
        <v>-545638.78963996167</v>
      </c>
      <c r="E794" s="89">
        <f t="shared" ca="1" si="48"/>
        <v>535509.35823727003</v>
      </c>
      <c r="F794">
        <f t="shared" ca="1" si="49"/>
        <v>6.512007377552144E-6</v>
      </c>
    </row>
    <row r="795" spans="3:6" x14ac:dyDescent="0.2">
      <c r="C795" s="89">
        <f t="shared" ca="1" si="50"/>
        <v>1050591.5297673275</v>
      </c>
      <c r="D795" s="89">
        <f t="shared" ca="1" si="51"/>
        <v>-553219.76712727861</v>
      </c>
      <c r="E795" s="89">
        <f t="shared" ca="1" si="48"/>
        <v>497371.76264004887</v>
      </c>
      <c r="F795">
        <f t="shared" ca="1" si="49"/>
        <v>5.0589460426205964E-6</v>
      </c>
    </row>
    <row r="796" spans="3:6" x14ac:dyDescent="0.2">
      <c r="C796" s="89">
        <f t="shared" ca="1" si="50"/>
        <v>986621.62665987294</v>
      </c>
      <c r="D796" s="89">
        <f t="shared" ca="1" si="51"/>
        <v>-481183.91910476185</v>
      </c>
      <c r="E796" s="89">
        <f t="shared" ca="1" si="48"/>
        <v>505437.70755511109</v>
      </c>
      <c r="F796">
        <f t="shared" ca="1" si="49"/>
        <v>5.513190461211134E-6</v>
      </c>
    </row>
    <row r="797" spans="3:6" x14ac:dyDescent="0.2">
      <c r="C797" s="89">
        <f t="shared" ca="1" si="50"/>
        <v>1051165.2794779863</v>
      </c>
      <c r="D797" s="89">
        <f t="shared" ca="1" si="51"/>
        <v>-450996.12600096554</v>
      </c>
      <c r="E797" s="89">
        <f t="shared" ca="1" si="48"/>
        <v>600169.15347702079</v>
      </c>
      <c r="F797">
        <f t="shared" ca="1" si="49"/>
        <v>4.0910187557437015E-6</v>
      </c>
    </row>
    <row r="798" spans="3:6" x14ac:dyDescent="0.2">
      <c r="C798" s="89">
        <f t="shared" ca="1" si="50"/>
        <v>1103816.3843665924</v>
      </c>
      <c r="D798" s="89">
        <f t="shared" ca="1" si="51"/>
        <v>-454558.04001331481</v>
      </c>
      <c r="E798" s="89">
        <f t="shared" ca="1" si="48"/>
        <v>649258.34435327759</v>
      </c>
      <c r="F798">
        <f t="shared" ca="1" si="49"/>
        <v>1.3576452256542935E-6</v>
      </c>
    </row>
    <row r="799" spans="3:6" x14ac:dyDescent="0.2">
      <c r="C799" s="89">
        <f t="shared" ca="1" si="50"/>
        <v>1010954.1496359266</v>
      </c>
      <c r="D799" s="89">
        <f t="shared" ca="1" si="51"/>
        <v>-416639.3829147311</v>
      </c>
      <c r="E799" s="89">
        <f t="shared" ca="1" si="48"/>
        <v>594314.76672119554</v>
      </c>
      <c r="F799">
        <f t="shared" ca="1" si="49"/>
        <v>4.4688513502902973E-6</v>
      </c>
    </row>
    <row r="800" spans="3:6" x14ac:dyDescent="0.2">
      <c r="C800" s="89">
        <f t="shared" ca="1" si="50"/>
        <v>915200.16503920092</v>
      </c>
      <c r="D800" s="89">
        <f t="shared" ca="1" si="51"/>
        <v>-509464.05172414402</v>
      </c>
      <c r="E800" s="89">
        <f t="shared" ca="1" si="48"/>
        <v>405736.11331505689</v>
      </c>
      <c r="F800">
        <f t="shared" ca="1" si="49"/>
        <v>5.5818960538070774E-7</v>
      </c>
    </row>
    <row r="801" spans="3:6" x14ac:dyDescent="0.2">
      <c r="C801" s="89">
        <f t="shared" ca="1" si="50"/>
        <v>950060.63567857118</v>
      </c>
      <c r="D801" s="89">
        <f t="shared" ca="1" si="51"/>
        <v>-415870.12425245141</v>
      </c>
      <c r="E801" s="89">
        <f t="shared" ca="1" si="48"/>
        <v>534190.51142611983</v>
      </c>
      <c r="F801">
        <f t="shared" ca="1" si="49"/>
        <v>6.4976438604795982E-6</v>
      </c>
    </row>
    <row r="802" spans="3:6" x14ac:dyDescent="0.2">
      <c r="C802" s="89">
        <f t="shared" ca="1" si="50"/>
        <v>996826.70092718489</v>
      </c>
      <c r="D802" s="89">
        <f t="shared" ca="1" si="51"/>
        <v>-434294.31750586373</v>
      </c>
      <c r="E802" s="89">
        <f t="shared" ca="1" si="48"/>
        <v>562532.38342132117</v>
      </c>
      <c r="F802">
        <f t="shared" ca="1" si="49"/>
        <v>6.1472454176150536E-6</v>
      </c>
    </row>
    <row r="803" spans="3:6" x14ac:dyDescent="0.2">
      <c r="C803" s="89">
        <f t="shared" ca="1" si="50"/>
        <v>1036241.4585298221</v>
      </c>
      <c r="D803" s="89">
        <f t="shared" ca="1" si="51"/>
        <v>-521204.15165657236</v>
      </c>
      <c r="E803" s="89">
        <f t="shared" ca="1" si="48"/>
        <v>515037.3068732497</v>
      </c>
      <c r="F803">
        <f t="shared" ca="1" si="49"/>
        <v>5.9696988578082331E-6</v>
      </c>
    </row>
    <row r="804" spans="3:6" x14ac:dyDescent="0.2">
      <c r="C804" s="89">
        <f t="shared" ca="1" si="50"/>
        <v>1074894.0740470935</v>
      </c>
      <c r="D804" s="89">
        <f t="shared" ca="1" si="51"/>
        <v>-511390.39287385996</v>
      </c>
      <c r="E804" s="89">
        <f t="shared" ca="1" si="48"/>
        <v>563503.68117323355</v>
      </c>
      <c r="F804">
        <f t="shared" ca="1" si="49"/>
        <v>6.1121548288299565E-6</v>
      </c>
    </row>
    <row r="805" spans="3:6" x14ac:dyDescent="0.2">
      <c r="C805" s="89">
        <f t="shared" ca="1" si="50"/>
        <v>997022.82058551873</v>
      </c>
      <c r="D805" s="89">
        <f t="shared" ca="1" si="51"/>
        <v>-513435.62168292515</v>
      </c>
      <c r="E805" s="89">
        <f t="shared" ca="1" si="48"/>
        <v>483587.19890259358</v>
      </c>
      <c r="F805">
        <f t="shared" ca="1" si="49"/>
        <v>4.1943894943677582E-6</v>
      </c>
    </row>
    <row r="806" spans="3:6" x14ac:dyDescent="0.2">
      <c r="C806" s="89">
        <f t="shared" ca="1" si="50"/>
        <v>1021845.6681648082</v>
      </c>
      <c r="D806" s="89">
        <f t="shared" ca="1" si="51"/>
        <v>-489410.67116980889</v>
      </c>
      <c r="E806" s="89">
        <f t="shared" ca="1" si="48"/>
        <v>532434.99699499924</v>
      </c>
      <c r="F806">
        <f t="shared" ca="1" si="49"/>
        <v>6.4738782294895881E-6</v>
      </c>
    </row>
    <row r="807" spans="3:6" x14ac:dyDescent="0.2">
      <c r="C807" s="89">
        <f t="shared" ca="1" si="50"/>
        <v>1034857.0313880616</v>
      </c>
      <c r="D807" s="89">
        <f t="shared" ca="1" si="51"/>
        <v>-464916.12349651754</v>
      </c>
      <c r="E807" s="89">
        <f t="shared" ca="1" si="48"/>
        <v>569940.90789154405</v>
      </c>
      <c r="F807">
        <f t="shared" ca="1" si="49"/>
        <v>5.8470224739475188E-6</v>
      </c>
    </row>
    <row r="808" spans="3:6" x14ac:dyDescent="0.2">
      <c r="C808" s="89">
        <f t="shared" ca="1" si="50"/>
        <v>1007878.7927114777</v>
      </c>
      <c r="D808" s="89">
        <f t="shared" ca="1" si="51"/>
        <v>-470807.47817589581</v>
      </c>
      <c r="E808" s="89">
        <f t="shared" ca="1" si="48"/>
        <v>537071.31453558197</v>
      </c>
      <c r="F808">
        <f t="shared" ca="1" si="49"/>
        <v>6.5251141462960438E-6</v>
      </c>
    </row>
    <row r="809" spans="3:6" x14ac:dyDescent="0.2">
      <c r="C809" s="89">
        <f t="shared" ca="1" si="50"/>
        <v>1048672.980406384</v>
      </c>
      <c r="D809" s="89">
        <f t="shared" ca="1" si="51"/>
        <v>-400628.22371304111</v>
      </c>
      <c r="E809" s="89">
        <f t="shared" ca="1" si="48"/>
        <v>648044.75669334293</v>
      </c>
      <c r="F809">
        <f t="shared" ca="1" si="49"/>
        <v>1.4061093092629829E-6</v>
      </c>
    </row>
    <row r="810" spans="3:6" x14ac:dyDescent="0.2">
      <c r="C810" s="89">
        <f t="shared" ca="1" si="50"/>
        <v>930663.83268616942</v>
      </c>
      <c r="D810" s="89">
        <f t="shared" ca="1" si="51"/>
        <v>-561278.53382253915</v>
      </c>
      <c r="E810" s="89">
        <f t="shared" ca="1" si="48"/>
        <v>369385.29886363028</v>
      </c>
      <c r="F810">
        <f t="shared" ca="1" si="49"/>
        <v>1.2462519548167731E-7</v>
      </c>
    </row>
    <row r="811" spans="3:6" x14ac:dyDescent="0.2">
      <c r="C811" s="89">
        <f t="shared" ca="1" si="50"/>
        <v>1099674.7375973042</v>
      </c>
      <c r="D811" s="89">
        <f t="shared" ca="1" si="51"/>
        <v>-430257.89346836042</v>
      </c>
      <c r="E811" s="89">
        <f t="shared" ca="1" si="48"/>
        <v>669416.84412894375</v>
      </c>
      <c r="F811">
        <f t="shared" ca="1" si="49"/>
        <v>7.1552332146400123E-7</v>
      </c>
    </row>
    <row r="812" spans="3:6" x14ac:dyDescent="0.2">
      <c r="C812" s="89">
        <f t="shared" ca="1" si="50"/>
        <v>1029908.7156725929</v>
      </c>
      <c r="D812" s="89">
        <f t="shared" ca="1" si="51"/>
        <v>-518429.17304982967</v>
      </c>
      <c r="E812" s="89">
        <f t="shared" ca="1" si="48"/>
        <v>511479.5426227632</v>
      </c>
      <c r="F812">
        <f t="shared" ca="1" si="49"/>
        <v>5.8130218891076699E-6</v>
      </c>
    </row>
    <row r="813" spans="3:6" x14ac:dyDescent="0.2">
      <c r="C813" s="89">
        <f t="shared" ca="1" si="50"/>
        <v>1029757.1578386048</v>
      </c>
      <c r="D813" s="89">
        <f t="shared" ca="1" si="51"/>
        <v>-415371.17454127606</v>
      </c>
      <c r="E813" s="89">
        <f t="shared" ca="1" si="48"/>
        <v>614385.9832973287</v>
      </c>
      <c r="F813">
        <f t="shared" ca="1" si="49"/>
        <v>3.1770128843654993E-6</v>
      </c>
    </row>
    <row r="814" spans="3:6" x14ac:dyDescent="0.2">
      <c r="C814" s="89">
        <f t="shared" ca="1" si="50"/>
        <v>1027746.9579580678</v>
      </c>
      <c r="D814" s="89">
        <f t="shared" ca="1" si="51"/>
        <v>-513930.62153817166</v>
      </c>
      <c r="E814" s="89">
        <f t="shared" ca="1" si="48"/>
        <v>513816.33641989611</v>
      </c>
      <c r="F814">
        <f t="shared" ca="1" si="49"/>
        <v>5.9177272023119329E-6</v>
      </c>
    </row>
    <row r="815" spans="3:6" x14ac:dyDescent="0.2">
      <c r="C815" s="89">
        <f t="shared" ca="1" si="50"/>
        <v>1029811.9046112613</v>
      </c>
      <c r="D815" s="89">
        <f t="shared" ca="1" si="51"/>
        <v>-471931.80101648578</v>
      </c>
      <c r="E815" s="89">
        <f t="shared" ca="1" si="48"/>
        <v>557880.10359477554</v>
      </c>
      <c r="F815">
        <f t="shared" ca="1" si="49"/>
        <v>6.2959675168457478E-6</v>
      </c>
    </row>
    <row r="816" spans="3:6" x14ac:dyDescent="0.2">
      <c r="C816" s="89">
        <f t="shared" ca="1" si="50"/>
        <v>1047372.0547817131</v>
      </c>
      <c r="D816" s="89">
        <f t="shared" ca="1" si="51"/>
        <v>-489410.94756618945</v>
      </c>
      <c r="E816" s="89">
        <f t="shared" ca="1" si="48"/>
        <v>557961.1072155236</v>
      </c>
      <c r="F816">
        <f t="shared" ca="1" si="49"/>
        <v>6.2936605651784965E-6</v>
      </c>
    </row>
    <row r="817" spans="3:6" x14ac:dyDescent="0.2">
      <c r="C817" s="89">
        <f t="shared" ca="1" si="50"/>
        <v>1043734.9705503988</v>
      </c>
      <c r="D817" s="89">
        <f t="shared" ca="1" si="51"/>
        <v>-503414.82432693266</v>
      </c>
      <c r="E817" s="89">
        <f t="shared" ca="1" si="48"/>
        <v>540320.14622346614</v>
      </c>
      <c r="F817">
        <f t="shared" ca="1" si="49"/>
        <v>6.5387170588665905E-6</v>
      </c>
    </row>
    <row r="818" spans="3:6" x14ac:dyDescent="0.2">
      <c r="C818" s="89">
        <f t="shared" ca="1" si="50"/>
        <v>1045750.7713760852</v>
      </c>
      <c r="D818" s="89">
        <f t="shared" ca="1" si="51"/>
        <v>-434349.02939741756</v>
      </c>
      <c r="E818" s="89">
        <f t="shared" ca="1" si="48"/>
        <v>611401.74197866768</v>
      </c>
      <c r="F818">
        <f t="shared" ca="1" si="49"/>
        <v>3.3653117836555644E-6</v>
      </c>
    </row>
    <row r="819" spans="3:6" x14ac:dyDescent="0.2">
      <c r="C819" s="89">
        <f t="shared" ca="1" si="50"/>
        <v>1013235.9604786719</v>
      </c>
      <c r="D819" s="89">
        <f t="shared" ca="1" si="51"/>
        <v>-449478.5406512742</v>
      </c>
      <c r="E819" s="89">
        <f t="shared" ca="1" si="48"/>
        <v>563757.41982739768</v>
      </c>
      <c r="F819">
        <f t="shared" ca="1" si="49"/>
        <v>6.10276607975536E-6</v>
      </c>
    </row>
    <row r="820" spans="3:6" x14ac:dyDescent="0.2">
      <c r="C820" s="89">
        <f t="shared" ca="1" si="50"/>
        <v>1036601.0917007427</v>
      </c>
      <c r="D820" s="89">
        <f t="shared" ca="1" si="51"/>
        <v>-532976.88476932002</v>
      </c>
      <c r="E820" s="89">
        <f t="shared" ca="1" si="48"/>
        <v>503624.2069314227</v>
      </c>
      <c r="F820">
        <f t="shared" ca="1" si="49"/>
        <v>5.415874099411682E-6</v>
      </c>
    </row>
    <row r="821" spans="3:6" x14ac:dyDescent="0.2">
      <c r="C821" s="89">
        <f t="shared" ca="1" si="50"/>
        <v>1002103.3627485089</v>
      </c>
      <c r="D821" s="89">
        <f t="shared" ca="1" si="51"/>
        <v>-525790.48457469384</v>
      </c>
      <c r="E821" s="89">
        <f t="shared" ca="1" si="48"/>
        <v>476312.87817381509</v>
      </c>
      <c r="F821">
        <f t="shared" ca="1" si="49"/>
        <v>3.7220301042333038E-6</v>
      </c>
    </row>
    <row r="822" spans="3:6" x14ac:dyDescent="0.2">
      <c r="C822" s="89">
        <f t="shared" ca="1" si="50"/>
        <v>1104277.3426956332</v>
      </c>
      <c r="D822" s="89">
        <f t="shared" ca="1" si="51"/>
        <v>-520246.49470728263</v>
      </c>
      <c r="E822" s="89">
        <f t="shared" ca="1" si="48"/>
        <v>584030.84798835055</v>
      </c>
      <c r="F822">
        <f t="shared" ca="1" si="49"/>
        <v>5.1039298806302513E-6</v>
      </c>
    </row>
    <row r="823" spans="3:6" x14ac:dyDescent="0.2">
      <c r="C823" s="89">
        <f t="shared" ca="1" si="50"/>
        <v>1086139.8539773722</v>
      </c>
      <c r="D823" s="89">
        <f t="shared" ca="1" si="51"/>
        <v>-456790.81704036053</v>
      </c>
      <c r="E823" s="89">
        <f t="shared" ca="1" si="48"/>
        <v>629349.03693701164</v>
      </c>
      <c r="F823">
        <f t="shared" ca="1" si="49"/>
        <v>2.2959844242729305E-6</v>
      </c>
    </row>
    <row r="824" spans="3:6" x14ac:dyDescent="0.2">
      <c r="C824" s="89">
        <f t="shared" ca="1" si="50"/>
        <v>1119076.9624474721</v>
      </c>
      <c r="D824" s="89">
        <f t="shared" ca="1" si="51"/>
        <v>-512029.76240325655</v>
      </c>
      <c r="E824" s="89">
        <f t="shared" ca="1" si="48"/>
        <v>607047.20004421566</v>
      </c>
      <c r="F824">
        <f t="shared" ca="1" si="49"/>
        <v>3.6445973371409545E-6</v>
      </c>
    </row>
    <row r="825" spans="3:6" x14ac:dyDescent="0.2">
      <c r="C825" s="89">
        <f t="shared" ca="1" si="50"/>
        <v>1047779.0482637462</v>
      </c>
      <c r="D825" s="89">
        <f t="shared" ca="1" si="51"/>
        <v>-544421.21740562643</v>
      </c>
      <c r="E825" s="89">
        <f t="shared" ca="1" si="48"/>
        <v>503357.83085811976</v>
      </c>
      <c r="F825">
        <f t="shared" ca="1" si="49"/>
        <v>5.4013231814880218E-6</v>
      </c>
    </row>
    <row r="826" spans="3:6" x14ac:dyDescent="0.2">
      <c r="C826" s="89">
        <f t="shared" ca="1" si="50"/>
        <v>1090890.4255368907</v>
      </c>
      <c r="D826" s="89">
        <f t="shared" ca="1" si="51"/>
        <v>-547963.38309796143</v>
      </c>
      <c r="E826" s="89">
        <f t="shared" ca="1" si="48"/>
        <v>542927.04243892932</v>
      </c>
      <c r="F826">
        <f t="shared" ca="1" si="49"/>
        <v>6.5362349129974861E-6</v>
      </c>
    </row>
    <row r="827" spans="3:6" x14ac:dyDescent="0.2">
      <c r="C827" s="89">
        <f t="shared" ca="1" si="50"/>
        <v>1052226.3077323642</v>
      </c>
      <c r="D827" s="89">
        <f t="shared" ca="1" si="51"/>
        <v>-505243.72397592431</v>
      </c>
      <c r="E827" s="89">
        <f t="shared" ca="1" si="48"/>
        <v>546982.58375643985</v>
      </c>
      <c r="F827">
        <f t="shared" ca="1" si="49"/>
        <v>6.5087069812714561E-6</v>
      </c>
    </row>
    <row r="828" spans="3:6" x14ac:dyDescent="0.2">
      <c r="C828" s="89">
        <f t="shared" ca="1" si="50"/>
        <v>1052684.1649305262</v>
      </c>
      <c r="D828" s="89">
        <f t="shared" ca="1" si="51"/>
        <v>-484412.60328385304</v>
      </c>
      <c r="E828" s="89">
        <f t="shared" ca="1" si="48"/>
        <v>568271.56164667313</v>
      </c>
      <c r="F828">
        <f t="shared" ca="1" si="49"/>
        <v>5.9209808442539448E-6</v>
      </c>
    </row>
    <row r="829" spans="3:6" x14ac:dyDescent="0.2">
      <c r="C829" s="89">
        <f t="shared" ca="1" si="50"/>
        <v>1141449.6458051947</v>
      </c>
      <c r="D829" s="89">
        <f t="shared" ca="1" si="51"/>
        <v>-509930.10143806832</v>
      </c>
      <c r="E829" s="89">
        <f t="shared" ca="1" si="48"/>
        <v>631519.54436712642</v>
      </c>
      <c r="F829">
        <f t="shared" ca="1" si="49"/>
        <v>2.1794095545848347E-6</v>
      </c>
    </row>
    <row r="830" spans="3:6" x14ac:dyDescent="0.2">
      <c r="C830" s="89">
        <f t="shared" ca="1" si="50"/>
        <v>1037010.7480278662</v>
      </c>
      <c r="D830" s="89">
        <f t="shared" ca="1" si="51"/>
        <v>-482482.42939626717</v>
      </c>
      <c r="E830" s="89">
        <f t="shared" ca="1" si="48"/>
        <v>554528.31863159908</v>
      </c>
      <c r="F830">
        <f t="shared" ca="1" si="49"/>
        <v>6.3822973725571174E-6</v>
      </c>
    </row>
    <row r="831" spans="3:6" x14ac:dyDescent="0.2">
      <c r="C831" s="89">
        <f t="shared" ca="1" si="50"/>
        <v>1024600.0447254197</v>
      </c>
      <c r="D831" s="89">
        <f t="shared" ca="1" si="51"/>
        <v>-570476.35226331768</v>
      </c>
      <c r="E831" s="89">
        <f t="shared" ca="1" si="48"/>
        <v>454123.69246210204</v>
      </c>
      <c r="F831">
        <f t="shared" ca="1" si="49"/>
        <v>2.3678714029132413E-6</v>
      </c>
    </row>
    <row r="832" spans="3:6" x14ac:dyDescent="0.2">
      <c r="C832" s="89">
        <f t="shared" ca="1" si="50"/>
        <v>1151711.0858623944</v>
      </c>
      <c r="D832" s="89">
        <f t="shared" ca="1" si="51"/>
        <v>-514690.11648959585</v>
      </c>
      <c r="E832" s="89">
        <f t="shared" ca="1" si="48"/>
        <v>637020.96937279857</v>
      </c>
      <c r="F832">
        <f t="shared" ca="1" si="49"/>
        <v>1.8989677625733211E-6</v>
      </c>
    </row>
    <row r="833" spans="3:6" x14ac:dyDescent="0.2">
      <c r="C833" s="89">
        <f t="shared" ca="1" si="50"/>
        <v>1047284.6026867339</v>
      </c>
      <c r="D833" s="89">
        <f t="shared" ca="1" si="51"/>
        <v>-486649.71751124808</v>
      </c>
      <c r="E833" s="89">
        <f t="shared" ca="1" si="48"/>
        <v>560634.88517548586</v>
      </c>
      <c r="F833">
        <f t="shared" ca="1" si="49"/>
        <v>6.2118353615465914E-6</v>
      </c>
    </row>
    <row r="834" spans="3:6" x14ac:dyDescent="0.2">
      <c r="C834" s="89">
        <f t="shared" ca="1" si="50"/>
        <v>1039848.8094941595</v>
      </c>
      <c r="D834" s="89">
        <f t="shared" ca="1" si="51"/>
        <v>-522415.0408516805</v>
      </c>
      <c r="E834" s="89">
        <f t="shared" ca="1" si="48"/>
        <v>517433.76864247903</v>
      </c>
      <c r="F834">
        <f t="shared" ca="1" si="49"/>
        <v>6.0659686769409252E-6</v>
      </c>
    </row>
    <row r="835" spans="3:6" x14ac:dyDescent="0.2">
      <c r="C835" s="89">
        <f t="shared" ca="1" si="50"/>
        <v>1004408.1004516792</v>
      </c>
      <c r="D835" s="89">
        <f t="shared" ca="1" si="51"/>
        <v>-472981.73988129926</v>
      </c>
      <c r="E835" s="89">
        <f t="shared" ca="1" si="48"/>
        <v>531426.36057038</v>
      </c>
      <c r="F835">
        <f t="shared" ca="1" si="49"/>
        <v>6.457843771314798E-6</v>
      </c>
    </row>
    <row r="836" spans="3:6" x14ac:dyDescent="0.2">
      <c r="C836" s="89">
        <f t="shared" ca="1" si="50"/>
        <v>1028446.855810088</v>
      </c>
      <c r="D836" s="89">
        <f t="shared" ca="1" si="51"/>
        <v>-536252.91545697127</v>
      </c>
      <c r="E836" s="89">
        <f t="shared" ca="1" si="48"/>
        <v>492193.94035311672</v>
      </c>
      <c r="F836">
        <f t="shared" ca="1" si="49"/>
        <v>4.7433750738671397E-6</v>
      </c>
    </row>
    <row r="837" spans="3:6" x14ac:dyDescent="0.2">
      <c r="C837" s="89">
        <f t="shared" ca="1" si="50"/>
        <v>993059.31885592768</v>
      </c>
      <c r="D837" s="89">
        <f t="shared" ca="1" si="51"/>
        <v>-451872.18301622564</v>
      </c>
      <c r="E837" s="89">
        <f t="shared" ca="1" si="48"/>
        <v>541187.1358397021</v>
      </c>
      <c r="F837">
        <f t="shared" ca="1" si="49"/>
        <v>6.5392164787791465E-6</v>
      </c>
    </row>
    <row r="838" spans="3:6" x14ac:dyDescent="0.2">
      <c r="C838" s="89">
        <f t="shared" ca="1" si="50"/>
        <v>1023285.2962069381</v>
      </c>
      <c r="D838" s="89">
        <f t="shared" ca="1" si="51"/>
        <v>-458707.4794315467</v>
      </c>
      <c r="E838" s="89">
        <f t="shared" ca="1" si="48"/>
        <v>564577.81677539134</v>
      </c>
      <c r="F838">
        <f t="shared" ca="1" si="49"/>
        <v>6.0717897886028273E-6</v>
      </c>
    </row>
    <row r="839" spans="3:6" x14ac:dyDescent="0.2">
      <c r="C839" s="89">
        <f t="shared" ca="1" si="50"/>
        <v>1009763.4068289634</v>
      </c>
      <c r="D839" s="89">
        <f t="shared" ca="1" si="51"/>
        <v>-463481.02943773381</v>
      </c>
      <c r="E839" s="89">
        <f t="shared" ca="1" si="48"/>
        <v>546282.37739122962</v>
      </c>
      <c r="F839">
        <f t="shared" ca="1" si="49"/>
        <v>6.5155076011603379E-6</v>
      </c>
    </row>
    <row r="840" spans="3:6" x14ac:dyDescent="0.2">
      <c r="C840" s="89">
        <f t="shared" ca="1" si="50"/>
        <v>1040017.6472842398</v>
      </c>
      <c r="D840" s="89">
        <f t="shared" ca="1" si="51"/>
        <v>-473546.96494825138</v>
      </c>
      <c r="E840" s="89">
        <f t="shared" ca="1" si="48"/>
        <v>566470.68233598839</v>
      </c>
      <c r="F840">
        <f t="shared" ca="1" si="49"/>
        <v>5.9967792459412509E-6</v>
      </c>
    </row>
    <row r="841" spans="3:6" x14ac:dyDescent="0.2">
      <c r="C841" s="89">
        <f t="shared" ca="1" si="50"/>
        <v>1031027.8745454834</v>
      </c>
      <c r="D841" s="89">
        <f t="shared" ca="1" si="51"/>
        <v>-498114.36641821917</v>
      </c>
      <c r="E841" s="89">
        <f t="shared" ca="1" si="48"/>
        <v>532913.50812726421</v>
      </c>
      <c r="F841">
        <f t="shared" ca="1" si="49"/>
        <v>6.480879528676401E-6</v>
      </c>
    </row>
    <row r="842" spans="3:6" x14ac:dyDescent="0.2">
      <c r="C842" s="89">
        <f t="shared" ca="1" si="50"/>
        <v>1013932.9629152529</v>
      </c>
      <c r="D842" s="89">
        <f t="shared" ca="1" si="51"/>
        <v>-445760.5773646197</v>
      </c>
      <c r="E842" s="89">
        <f t="shared" ref="E842:E905" ca="1" si="52">SUM(C842:D842)</f>
        <v>568172.38555063319</v>
      </c>
      <c r="F842">
        <f t="shared" ref="F842:F905" ca="1" si="53">_xlfn.NORM.DIST(E842,$I$5,$I$6,0)</f>
        <v>5.9252644299149873E-6</v>
      </c>
    </row>
    <row r="843" spans="3:6" x14ac:dyDescent="0.2">
      <c r="C843" s="89">
        <f t="shared" ref="C843:C906" ca="1" si="54">$C$5*(1+$C$6*NORMSINV(RAND()))</f>
        <v>934641.88898791466</v>
      </c>
      <c r="D843" s="89">
        <f t="shared" ref="D843:D906" ca="1" si="55">$D$5*(1+$D$6*NORMSINV(RAND()))</f>
        <v>-538583.66621719499</v>
      </c>
      <c r="E843" s="89">
        <f t="shared" ca="1" si="52"/>
        <v>396058.22277071967</v>
      </c>
      <c r="F843">
        <f t="shared" ca="1" si="53"/>
        <v>3.8768217019539771E-7</v>
      </c>
    </row>
    <row r="844" spans="3:6" x14ac:dyDescent="0.2">
      <c r="C844" s="89">
        <f t="shared" ca="1" si="54"/>
        <v>1115289.1071028451</v>
      </c>
      <c r="D844" s="89">
        <f t="shared" ca="1" si="55"/>
        <v>-419722.16759520065</v>
      </c>
      <c r="E844" s="89">
        <f t="shared" ca="1" si="52"/>
        <v>695566.93950764439</v>
      </c>
      <c r="F844">
        <f t="shared" ca="1" si="53"/>
        <v>2.6493117971030411E-7</v>
      </c>
    </row>
    <row r="845" spans="3:6" x14ac:dyDescent="0.2">
      <c r="C845" s="89">
        <f t="shared" ca="1" si="54"/>
        <v>1054441.0166472867</v>
      </c>
      <c r="D845" s="89">
        <f t="shared" ca="1" si="55"/>
        <v>-398501.70578485954</v>
      </c>
      <c r="E845" s="89">
        <f t="shared" ca="1" si="52"/>
        <v>655939.31086242711</v>
      </c>
      <c r="F845">
        <f t="shared" ca="1" si="53"/>
        <v>1.1113491700754079E-6</v>
      </c>
    </row>
    <row r="846" spans="3:6" x14ac:dyDescent="0.2">
      <c r="C846" s="89">
        <f t="shared" ca="1" si="54"/>
        <v>995397.01948332973</v>
      </c>
      <c r="D846" s="89">
        <f t="shared" ca="1" si="55"/>
        <v>-423651.82523662166</v>
      </c>
      <c r="E846" s="89">
        <f t="shared" ca="1" si="52"/>
        <v>571745.19424670807</v>
      </c>
      <c r="F846">
        <f t="shared" ca="1" si="53"/>
        <v>5.7632697401037407E-6</v>
      </c>
    </row>
    <row r="847" spans="3:6" x14ac:dyDescent="0.2">
      <c r="C847" s="89">
        <f t="shared" ca="1" si="54"/>
        <v>1016365.5047465964</v>
      </c>
      <c r="D847" s="89">
        <f t="shared" ca="1" si="55"/>
        <v>-445287.42774964834</v>
      </c>
      <c r="E847" s="89">
        <f t="shared" ca="1" si="52"/>
        <v>571078.0769969481</v>
      </c>
      <c r="F847">
        <f t="shared" ca="1" si="53"/>
        <v>5.7946863157249393E-6</v>
      </c>
    </row>
    <row r="848" spans="3:6" x14ac:dyDescent="0.2">
      <c r="C848" s="89">
        <f t="shared" ca="1" si="54"/>
        <v>983649.95511887153</v>
      </c>
      <c r="D848" s="89">
        <f t="shared" ca="1" si="55"/>
        <v>-468438.74174728518</v>
      </c>
      <c r="E848" s="89">
        <f t="shared" ca="1" si="52"/>
        <v>515211.21337158635</v>
      </c>
      <c r="F848">
        <f t="shared" ca="1" si="53"/>
        <v>5.976943601586558E-6</v>
      </c>
    </row>
    <row r="849" spans="3:6" x14ac:dyDescent="0.2">
      <c r="C849" s="89">
        <f t="shared" ca="1" si="54"/>
        <v>1023625.2895891819</v>
      </c>
      <c r="D849" s="89">
        <f t="shared" ca="1" si="55"/>
        <v>-486220.69402408134</v>
      </c>
      <c r="E849" s="89">
        <f t="shared" ca="1" si="52"/>
        <v>537404.59556510055</v>
      </c>
      <c r="F849">
        <f t="shared" ca="1" si="53"/>
        <v>6.5273603026582951E-6</v>
      </c>
    </row>
    <row r="850" spans="3:6" x14ac:dyDescent="0.2">
      <c r="C850" s="89">
        <f t="shared" ca="1" si="54"/>
        <v>981347.1959522845</v>
      </c>
      <c r="D850" s="89">
        <f t="shared" ca="1" si="55"/>
        <v>-499126.95039087196</v>
      </c>
      <c r="E850" s="89">
        <f t="shared" ca="1" si="52"/>
        <v>482220.24556141254</v>
      </c>
      <c r="F850">
        <f t="shared" ca="1" si="53"/>
        <v>4.1057186625319219E-6</v>
      </c>
    </row>
    <row r="851" spans="3:6" x14ac:dyDescent="0.2">
      <c r="C851" s="89">
        <f t="shared" ca="1" si="54"/>
        <v>982316.78414052399</v>
      </c>
      <c r="D851" s="89">
        <f t="shared" ca="1" si="55"/>
        <v>-510449.73832861258</v>
      </c>
      <c r="E851" s="89">
        <f t="shared" ca="1" si="52"/>
        <v>471867.0458119114</v>
      </c>
      <c r="F851">
        <f t="shared" ca="1" si="53"/>
        <v>3.4357935580152592E-6</v>
      </c>
    </row>
    <row r="852" spans="3:6" x14ac:dyDescent="0.2">
      <c r="C852" s="89">
        <f t="shared" ca="1" si="54"/>
        <v>1042392.4855158131</v>
      </c>
      <c r="D852" s="89">
        <f t="shared" ca="1" si="55"/>
        <v>-466500.48267706437</v>
      </c>
      <c r="E852" s="89">
        <f t="shared" ca="1" si="52"/>
        <v>575892.00283874874</v>
      </c>
      <c r="F852">
        <f t="shared" ca="1" si="53"/>
        <v>5.5568461736619507E-6</v>
      </c>
    </row>
    <row r="853" spans="3:6" x14ac:dyDescent="0.2">
      <c r="C853" s="89">
        <f t="shared" ca="1" si="54"/>
        <v>1010930.3557755419</v>
      </c>
      <c r="D853" s="89">
        <f t="shared" ca="1" si="55"/>
        <v>-470894.88635287364</v>
      </c>
      <c r="E853" s="89">
        <f t="shared" ca="1" si="52"/>
        <v>540035.46942266822</v>
      </c>
      <c r="F853">
        <f t="shared" ca="1" si="53"/>
        <v>6.5382651080896862E-6</v>
      </c>
    </row>
    <row r="854" spans="3:6" x14ac:dyDescent="0.2">
      <c r="C854" s="89">
        <f t="shared" ca="1" si="54"/>
        <v>1005064.596039304</v>
      </c>
      <c r="D854" s="89">
        <f t="shared" ca="1" si="55"/>
        <v>-478539.19250957755</v>
      </c>
      <c r="E854" s="89">
        <f t="shared" ca="1" si="52"/>
        <v>526525.40352972643</v>
      </c>
      <c r="F854">
        <f t="shared" ca="1" si="53"/>
        <v>6.355718837108712E-6</v>
      </c>
    </row>
    <row r="855" spans="3:6" x14ac:dyDescent="0.2">
      <c r="C855" s="89">
        <f t="shared" ca="1" si="54"/>
        <v>1055574.4208565333</v>
      </c>
      <c r="D855" s="89">
        <f t="shared" ca="1" si="55"/>
        <v>-459900.1490316657</v>
      </c>
      <c r="E855" s="89">
        <f t="shared" ca="1" si="52"/>
        <v>595674.2718248677</v>
      </c>
      <c r="F855">
        <f t="shared" ca="1" si="53"/>
        <v>4.3817081210592068E-6</v>
      </c>
    </row>
    <row r="856" spans="3:6" x14ac:dyDescent="0.2">
      <c r="C856" s="89">
        <f t="shared" ca="1" si="54"/>
        <v>1071621.1923410115</v>
      </c>
      <c r="D856" s="89">
        <f t="shared" ca="1" si="55"/>
        <v>-492035.84961737756</v>
      </c>
      <c r="E856" s="89">
        <f t="shared" ca="1" si="52"/>
        <v>579585.34272363386</v>
      </c>
      <c r="F856">
        <f t="shared" ca="1" si="53"/>
        <v>5.3583445407909469E-6</v>
      </c>
    </row>
    <row r="857" spans="3:6" x14ac:dyDescent="0.2">
      <c r="C857" s="89">
        <f t="shared" ca="1" si="54"/>
        <v>1007086.5086268522</v>
      </c>
      <c r="D857" s="89">
        <f t="shared" ca="1" si="55"/>
        <v>-508253.32456621993</v>
      </c>
      <c r="E857" s="89">
        <f t="shared" ca="1" si="52"/>
        <v>498833.18406063225</v>
      </c>
      <c r="F857">
        <f t="shared" ca="1" si="53"/>
        <v>5.1450443391143053E-6</v>
      </c>
    </row>
    <row r="858" spans="3:6" x14ac:dyDescent="0.2">
      <c r="C858" s="89">
        <f t="shared" ca="1" si="54"/>
        <v>1024516.1333702055</v>
      </c>
      <c r="D858" s="89">
        <f t="shared" ca="1" si="55"/>
        <v>-516085.88315790915</v>
      </c>
      <c r="E858" s="89">
        <f t="shared" ca="1" si="52"/>
        <v>508430.25021229638</v>
      </c>
      <c r="F858">
        <f t="shared" ca="1" si="53"/>
        <v>5.66665601748585E-6</v>
      </c>
    </row>
    <row r="859" spans="3:6" x14ac:dyDescent="0.2">
      <c r="C859" s="89">
        <f t="shared" ca="1" si="54"/>
        <v>1019282.5266885979</v>
      </c>
      <c r="D859" s="89">
        <f t="shared" ca="1" si="55"/>
        <v>-465487.06317655195</v>
      </c>
      <c r="E859" s="89">
        <f t="shared" ca="1" si="52"/>
        <v>553795.46351204591</v>
      </c>
      <c r="F859">
        <f t="shared" ca="1" si="53"/>
        <v>6.3987565187974575E-6</v>
      </c>
    </row>
    <row r="860" spans="3:6" x14ac:dyDescent="0.2">
      <c r="C860" s="89">
        <f t="shared" ca="1" si="54"/>
        <v>985843.88614869153</v>
      </c>
      <c r="D860" s="89">
        <f t="shared" ca="1" si="55"/>
        <v>-464804.25741893268</v>
      </c>
      <c r="E860" s="89">
        <f t="shared" ca="1" si="52"/>
        <v>521039.62872975884</v>
      </c>
      <c r="F860">
        <f t="shared" ca="1" si="53"/>
        <v>6.1957146260493424E-6</v>
      </c>
    </row>
    <row r="861" spans="3:6" x14ac:dyDescent="0.2">
      <c r="C861" s="89">
        <f t="shared" ca="1" si="54"/>
        <v>1082277.5323368881</v>
      </c>
      <c r="D861" s="89">
        <f t="shared" ca="1" si="55"/>
        <v>-475500.46296875516</v>
      </c>
      <c r="E861" s="89">
        <f t="shared" ca="1" si="52"/>
        <v>606777.06936813297</v>
      </c>
      <c r="F861">
        <f t="shared" ca="1" si="53"/>
        <v>3.6620524194189784E-6</v>
      </c>
    </row>
    <row r="862" spans="3:6" x14ac:dyDescent="0.2">
      <c r="C862" s="89">
        <f t="shared" ca="1" si="54"/>
        <v>1041693.9432965451</v>
      </c>
      <c r="D862" s="89">
        <f t="shared" ca="1" si="55"/>
        <v>-490894.02755442535</v>
      </c>
      <c r="E862" s="89">
        <f t="shared" ca="1" si="52"/>
        <v>550799.91574211977</v>
      </c>
      <c r="F862">
        <f t="shared" ca="1" si="53"/>
        <v>6.4567809388689057E-6</v>
      </c>
    </row>
    <row r="863" spans="3:6" x14ac:dyDescent="0.2">
      <c r="C863" s="89">
        <f t="shared" ca="1" si="54"/>
        <v>1077053.1009293071</v>
      </c>
      <c r="D863" s="89">
        <f t="shared" ca="1" si="55"/>
        <v>-491919.14158719155</v>
      </c>
      <c r="E863" s="89">
        <f t="shared" ca="1" si="52"/>
        <v>585133.95934211556</v>
      </c>
      <c r="F863">
        <f t="shared" ca="1" si="53"/>
        <v>5.0385478941264879E-6</v>
      </c>
    </row>
    <row r="864" spans="3:6" x14ac:dyDescent="0.2">
      <c r="C864" s="89">
        <f t="shared" ca="1" si="54"/>
        <v>962635.86283835606</v>
      </c>
      <c r="D864" s="89">
        <f t="shared" ca="1" si="55"/>
        <v>-540786.16822706256</v>
      </c>
      <c r="E864" s="89">
        <f t="shared" ca="1" si="52"/>
        <v>421849.6946112935</v>
      </c>
      <c r="F864">
        <f t="shared" ca="1" si="53"/>
        <v>9.6852874932404147E-7</v>
      </c>
    </row>
    <row r="865" spans="3:6" x14ac:dyDescent="0.2">
      <c r="C865" s="89">
        <f t="shared" ca="1" si="54"/>
        <v>1058680.7664341959</v>
      </c>
      <c r="D865" s="89">
        <f t="shared" ca="1" si="55"/>
        <v>-516697.24322889006</v>
      </c>
      <c r="E865" s="89">
        <f t="shared" ca="1" si="52"/>
        <v>541983.52320530592</v>
      </c>
      <c r="F865">
        <f t="shared" ca="1" si="53"/>
        <v>6.5385115782977393E-6</v>
      </c>
    </row>
    <row r="866" spans="3:6" x14ac:dyDescent="0.2">
      <c r="C866" s="89">
        <f t="shared" ca="1" si="54"/>
        <v>1014069.923572694</v>
      </c>
      <c r="D866" s="89">
        <f t="shared" ca="1" si="55"/>
        <v>-482403.60137591179</v>
      </c>
      <c r="E866" s="89">
        <f t="shared" ca="1" si="52"/>
        <v>531666.3221967821</v>
      </c>
      <c r="F866">
        <f t="shared" ca="1" si="53"/>
        <v>6.4618149931570587E-6</v>
      </c>
    </row>
    <row r="867" spans="3:6" x14ac:dyDescent="0.2">
      <c r="C867" s="89">
        <f t="shared" ca="1" si="54"/>
        <v>1134171.724629198</v>
      </c>
      <c r="D867" s="89">
        <f t="shared" ca="1" si="55"/>
        <v>-498386.76691908238</v>
      </c>
      <c r="E867" s="89">
        <f t="shared" ca="1" si="52"/>
        <v>635784.95771011559</v>
      </c>
      <c r="F867">
        <f t="shared" ca="1" si="53"/>
        <v>1.9600416221161844E-6</v>
      </c>
    </row>
    <row r="868" spans="3:6" x14ac:dyDescent="0.2">
      <c r="C868" s="89">
        <f t="shared" ca="1" si="54"/>
        <v>1005951.7120692689</v>
      </c>
      <c r="D868" s="89">
        <f t="shared" ca="1" si="55"/>
        <v>-404858.21293973562</v>
      </c>
      <c r="E868" s="89">
        <f t="shared" ca="1" si="52"/>
        <v>601093.4991295333</v>
      </c>
      <c r="F868">
        <f t="shared" ca="1" si="53"/>
        <v>4.030960688939084E-6</v>
      </c>
    </row>
    <row r="869" spans="3:6" x14ac:dyDescent="0.2">
      <c r="C869" s="89">
        <f t="shared" ca="1" si="54"/>
        <v>1028192.4379875788</v>
      </c>
      <c r="D869" s="89">
        <f t="shared" ca="1" si="55"/>
        <v>-567793.80312523805</v>
      </c>
      <c r="E869" s="89">
        <f t="shared" ca="1" si="52"/>
        <v>460398.63486234075</v>
      </c>
      <c r="F869">
        <f t="shared" ca="1" si="53"/>
        <v>2.7272876241353738E-6</v>
      </c>
    </row>
    <row r="870" spans="3:6" x14ac:dyDescent="0.2">
      <c r="C870" s="89">
        <f t="shared" ca="1" si="54"/>
        <v>1042777.6878112886</v>
      </c>
      <c r="D870" s="89">
        <f t="shared" ca="1" si="55"/>
        <v>-347152.90346430062</v>
      </c>
      <c r="E870" s="89">
        <f t="shared" ca="1" si="52"/>
        <v>695624.78434698796</v>
      </c>
      <c r="F870">
        <f t="shared" ca="1" si="53"/>
        <v>2.6429573504074815E-7</v>
      </c>
    </row>
    <row r="871" spans="3:6" x14ac:dyDescent="0.2">
      <c r="C871" s="89">
        <f t="shared" ca="1" si="54"/>
        <v>1050064.0444432152</v>
      </c>
      <c r="D871" s="89">
        <f t="shared" ca="1" si="55"/>
        <v>-485663.73584968876</v>
      </c>
      <c r="E871" s="89">
        <f t="shared" ca="1" si="52"/>
        <v>564400.30859352648</v>
      </c>
      <c r="F871">
        <f t="shared" ca="1" si="53"/>
        <v>6.078571917069938E-6</v>
      </c>
    </row>
    <row r="872" spans="3:6" x14ac:dyDescent="0.2">
      <c r="C872" s="89">
        <f t="shared" ca="1" si="54"/>
        <v>1018921.9957679177</v>
      </c>
      <c r="D872" s="89">
        <f t="shared" ca="1" si="55"/>
        <v>-450256.54046197742</v>
      </c>
      <c r="E872" s="89">
        <f t="shared" ca="1" si="52"/>
        <v>568665.45530594024</v>
      </c>
      <c r="F872">
        <f t="shared" ca="1" si="53"/>
        <v>5.9038444146866689E-6</v>
      </c>
    </row>
    <row r="873" spans="3:6" x14ac:dyDescent="0.2">
      <c r="C873" s="89">
        <f t="shared" ca="1" si="54"/>
        <v>1053601.186837835</v>
      </c>
      <c r="D873" s="89">
        <f t="shared" ca="1" si="55"/>
        <v>-543816.92275299632</v>
      </c>
      <c r="E873" s="89">
        <f t="shared" ca="1" si="52"/>
        <v>509784.26408483868</v>
      </c>
      <c r="F873">
        <f t="shared" ca="1" si="53"/>
        <v>5.7329556904944733E-6</v>
      </c>
    </row>
    <row r="874" spans="3:6" x14ac:dyDescent="0.2">
      <c r="C874" s="89">
        <f t="shared" ca="1" si="54"/>
        <v>1051999.7610797461</v>
      </c>
      <c r="D874" s="89">
        <f t="shared" ca="1" si="55"/>
        <v>-516171.50683450914</v>
      </c>
      <c r="E874" s="89">
        <f t="shared" ca="1" si="52"/>
        <v>535828.25424523698</v>
      </c>
      <c r="F874">
        <f t="shared" ca="1" si="53"/>
        <v>6.5150281091191814E-6</v>
      </c>
    </row>
    <row r="875" spans="3:6" x14ac:dyDescent="0.2">
      <c r="C875" s="89">
        <f t="shared" ca="1" si="54"/>
        <v>1058315.0142904022</v>
      </c>
      <c r="D875" s="89">
        <f t="shared" ca="1" si="55"/>
        <v>-578268.96017060813</v>
      </c>
      <c r="E875" s="89">
        <f t="shared" ca="1" si="52"/>
        <v>480046.05411979405</v>
      </c>
      <c r="F875">
        <f t="shared" ca="1" si="53"/>
        <v>3.9644275735861143E-6</v>
      </c>
    </row>
    <row r="876" spans="3:6" x14ac:dyDescent="0.2">
      <c r="C876" s="89">
        <f t="shared" ca="1" si="54"/>
        <v>975835.48934833135</v>
      </c>
      <c r="D876" s="89">
        <f t="shared" ca="1" si="55"/>
        <v>-524572.1966589248</v>
      </c>
      <c r="E876" s="89">
        <f t="shared" ca="1" si="52"/>
        <v>451263.29268940655</v>
      </c>
      <c r="F876">
        <f t="shared" ca="1" si="53"/>
        <v>2.2123665810172917E-6</v>
      </c>
    </row>
    <row r="877" spans="3:6" x14ac:dyDescent="0.2">
      <c r="C877" s="89">
        <f t="shared" ca="1" si="54"/>
        <v>1071270.4452321839</v>
      </c>
      <c r="D877" s="89">
        <f t="shared" ca="1" si="55"/>
        <v>-510693.26127683179</v>
      </c>
      <c r="E877" s="89">
        <f t="shared" ca="1" si="52"/>
        <v>560577.18395535205</v>
      </c>
      <c r="F877">
        <f t="shared" ca="1" si="53"/>
        <v>6.2137159058257791E-6</v>
      </c>
    </row>
    <row r="878" spans="3:6" x14ac:dyDescent="0.2">
      <c r="C878" s="89">
        <f t="shared" ca="1" si="54"/>
        <v>1023670.5227568273</v>
      </c>
      <c r="D878" s="89">
        <f t="shared" ca="1" si="55"/>
        <v>-424368.33549787645</v>
      </c>
      <c r="E878" s="89">
        <f t="shared" ca="1" si="52"/>
        <v>599302.1872589509</v>
      </c>
      <c r="F878">
        <f t="shared" ca="1" si="53"/>
        <v>4.1472963063599179E-6</v>
      </c>
    </row>
    <row r="879" spans="3:6" x14ac:dyDescent="0.2">
      <c r="C879" s="89">
        <f t="shared" ca="1" si="54"/>
        <v>981995.74206095329</v>
      </c>
      <c r="D879" s="89">
        <f t="shared" ca="1" si="55"/>
        <v>-436657.72430912324</v>
      </c>
      <c r="E879" s="89">
        <f t="shared" ca="1" si="52"/>
        <v>545338.01775183005</v>
      </c>
      <c r="F879">
        <f t="shared" ca="1" si="53"/>
        <v>6.5233296183554476E-6</v>
      </c>
    </row>
    <row r="880" spans="3:6" x14ac:dyDescent="0.2">
      <c r="C880" s="89">
        <f t="shared" ca="1" si="54"/>
        <v>1033652.1667191342</v>
      </c>
      <c r="D880" s="89">
        <f t="shared" ca="1" si="55"/>
        <v>-482856.5753889177</v>
      </c>
      <c r="E880" s="89">
        <f t="shared" ca="1" si="52"/>
        <v>550795.5913302165</v>
      </c>
      <c r="F880">
        <f t="shared" ca="1" si="53"/>
        <v>6.4568538302559644E-6</v>
      </c>
    </row>
    <row r="881" spans="3:6" x14ac:dyDescent="0.2">
      <c r="C881" s="89">
        <f t="shared" ca="1" si="54"/>
        <v>986025.57605290273</v>
      </c>
      <c r="D881" s="89">
        <f t="shared" ca="1" si="55"/>
        <v>-419090.21819364547</v>
      </c>
      <c r="E881" s="89">
        <f t="shared" ca="1" si="52"/>
        <v>566935.35785925726</v>
      </c>
      <c r="F881">
        <f t="shared" ca="1" si="53"/>
        <v>5.9776274004736376E-6</v>
      </c>
    </row>
    <row r="882" spans="3:6" x14ac:dyDescent="0.2">
      <c r="C882" s="89">
        <f t="shared" ca="1" si="54"/>
        <v>1040638.4608618187</v>
      </c>
      <c r="D882" s="89">
        <f t="shared" ca="1" si="55"/>
        <v>-434873.42909939203</v>
      </c>
      <c r="E882" s="89">
        <f t="shared" ca="1" si="52"/>
        <v>605765.03176242672</v>
      </c>
      <c r="F882">
        <f t="shared" ca="1" si="53"/>
        <v>3.7275441524336707E-6</v>
      </c>
    </row>
    <row r="883" spans="3:6" x14ac:dyDescent="0.2">
      <c r="C883" s="89">
        <f t="shared" ca="1" si="54"/>
        <v>1039696.9420887375</v>
      </c>
      <c r="D883" s="89">
        <f t="shared" ca="1" si="55"/>
        <v>-541086.31060444284</v>
      </c>
      <c r="E883" s="89">
        <f t="shared" ca="1" si="52"/>
        <v>498610.63148429466</v>
      </c>
      <c r="F883">
        <f t="shared" ca="1" si="53"/>
        <v>5.1320289725968895E-6</v>
      </c>
    </row>
    <row r="884" spans="3:6" x14ac:dyDescent="0.2">
      <c r="C884" s="89">
        <f t="shared" ca="1" si="54"/>
        <v>949487.75339835114</v>
      </c>
      <c r="D884" s="89">
        <f t="shared" ca="1" si="55"/>
        <v>-481671.05684210785</v>
      </c>
      <c r="E884" s="89">
        <f t="shared" ca="1" si="52"/>
        <v>467816.69655624329</v>
      </c>
      <c r="F884">
        <f t="shared" ca="1" si="53"/>
        <v>3.1794938527035455E-6</v>
      </c>
    </row>
    <row r="885" spans="3:6" x14ac:dyDescent="0.2">
      <c r="C885" s="89">
        <f t="shared" ca="1" si="54"/>
        <v>1111748.6713039258</v>
      </c>
      <c r="D885" s="89">
        <f t="shared" ca="1" si="55"/>
        <v>-550560.4715420471</v>
      </c>
      <c r="E885" s="89">
        <f t="shared" ca="1" si="52"/>
        <v>561188.1997618787</v>
      </c>
      <c r="F885">
        <f t="shared" ca="1" si="53"/>
        <v>6.1935498159461604E-6</v>
      </c>
    </row>
    <row r="886" spans="3:6" x14ac:dyDescent="0.2">
      <c r="C886" s="89">
        <f t="shared" ca="1" si="54"/>
        <v>1093349.3148438723</v>
      </c>
      <c r="D886" s="89">
        <f t="shared" ca="1" si="55"/>
        <v>-525397.06812161568</v>
      </c>
      <c r="E886" s="89">
        <f t="shared" ca="1" si="52"/>
        <v>567952.24672225665</v>
      </c>
      <c r="F886">
        <f t="shared" ca="1" si="53"/>
        <v>5.934727637393808E-6</v>
      </c>
    </row>
    <row r="887" spans="3:6" x14ac:dyDescent="0.2">
      <c r="C887" s="89">
        <f t="shared" ca="1" si="54"/>
        <v>994006.92842512322</v>
      </c>
      <c r="D887" s="89">
        <f t="shared" ca="1" si="55"/>
        <v>-489572.6693192051</v>
      </c>
      <c r="E887" s="89">
        <f t="shared" ca="1" si="52"/>
        <v>504434.25910591811</v>
      </c>
      <c r="F887">
        <f t="shared" ca="1" si="53"/>
        <v>5.4597252945239094E-6</v>
      </c>
    </row>
    <row r="888" spans="3:6" x14ac:dyDescent="0.2">
      <c r="C888" s="89">
        <f t="shared" ca="1" si="54"/>
        <v>1000662.7955456753</v>
      </c>
      <c r="D888" s="89">
        <f t="shared" ca="1" si="55"/>
        <v>-459172.03827689326</v>
      </c>
      <c r="E888" s="89">
        <f t="shared" ca="1" si="52"/>
        <v>541490.75726878201</v>
      </c>
      <c r="F888">
        <f t="shared" ca="1" si="53"/>
        <v>6.5390791556278705E-6</v>
      </c>
    </row>
    <row r="889" spans="3:6" x14ac:dyDescent="0.2">
      <c r="C889" s="89">
        <f t="shared" ca="1" si="54"/>
        <v>1022474.602655046</v>
      </c>
      <c r="D889" s="89">
        <f t="shared" ca="1" si="55"/>
        <v>-512347.28444471175</v>
      </c>
      <c r="E889" s="89">
        <f t="shared" ca="1" si="52"/>
        <v>510127.31821033428</v>
      </c>
      <c r="F889">
        <f t="shared" ca="1" si="53"/>
        <v>5.749426557012072E-6</v>
      </c>
    </row>
    <row r="890" spans="3:6" x14ac:dyDescent="0.2">
      <c r="C890" s="89">
        <f t="shared" ca="1" si="54"/>
        <v>1000426.228080788</v>
      </c>
      <c r="D890" s="89">
        <f t="shared" ca="1" si="55"/>
        <v>-512795.55055792513</v>
      </c>
      <c r="E890" s="89">
        <f t="shared" ca="1" si="52"/>
        <v>487630.67752286291</v>
      </c>
      <c r="F890">
        <f t="shared" ca="1" si="53"/>
        <v>4.4549370441552031E-6</v>
      </c>
    </row>
    <row r="891" spans="3:6" x14ac:dyDescent="0.2">
      <c r="C891" s="89">
        <f t="shared" ca="1" si="54"/>
        <v>1022756.1272966149</v>
      </c>
      <c r="D891" s="89">
        <f t="shared" ca="1" si="55"/>
        <v>-517164.01773289533</v>
      </c>
      <c r="E891" s="89">
        <f t="shared" ca="1" si="52"/>
        <v>505592.1095637196</v>
      </c>
      <c r="F891">
        <f t="shared" ca="1" si="53"/>
        <v>5.5213309678147696E-6</v>
      </c>
    </row>
    <row r="892" spans="3:6" x14ac:dyDescent="0.2">
      <c r="C892" s="89">
        <f t="shared" ca="1" si="54"/>
        <v>968337.51885336358</v>
      </c>
      <c r="D892" s="89">
        <f t="shared" ca="1" si="55"/>
        <v>-471970.03088700742</v>
      </c>
      <c r="E892" s="89">
        <f t="shared" ca="1" si="52"/>
        <v>496367.48796635616</v>
      </c>
      <c r="F892">
        <f t="shared" ca="1" si="53"/>
        <v>4.9989536248006539E-6</v>
      </c>
    </row>
    <row r="893" spans="3:6" x14ac:dyDescent="0.2">
      <c r="C893" s="89">
        <f t="shared" ca="1" si="54"/>
        <v>951280.66503276408</v>
      </c>
      <c r="D893" s="89">
        <f t="shared" ca="1" si="55"/>
        <v>-550210.97619804693</v>
      </c>
      <c r="E893" s="89">
        <f t="shared" ca="1" si="52"/>
        <v>401069.68883471715</v>
      </c>
      <c r="F893">
        <f t="shared" ca="1" si="53"/>
        <v>4.6969417468857428E-7</v>
      </c>
    </row>
    <row r="894" spans="3:6" x14ac:dyDescent="0.2">
      <c r="C894" s="89">
        <f t="shared" ca="1" si="54"/>
        <v>990506.21443230973</v>
      </c>
      <c r="D894" s="89">
        <f t="shared" ca="1" si="55"/>
        <v>-568209.98141437373</v>
      </c>
      <c r="E894" s="89">
        <f t="shared" ca="1" si="52"/>
        <v>422296.233017936</v>
      </c>
      <c r="F894">
        <f t="shared" ca="1" si="53"/>
        <v>9.8245666872561571E-7</v>
      </c>
    </row>
    <row r="895" spans="3:6" x14ac:dyDescent="0.2">
      <c r="C895" s="89">
        <f t="shared" ca="1" si="54"/>
        <v>917944.01897092781</v>
      </c>
      <c r="D895" s="89">
        <f t="shared" ca="1" si="55"/>
        <v>-512988.48342919449</v>
      </c>
      <c r="E895" s="89">
        <f t="shared" ca="1" si="52"/>
        <v>404955.53554173332</v>
      </c>
      <c r="F895">
        <f t="shared" ca="1" si="53"/>
        <v>5.4252362035127104E-7</v>
      </c>
    </row>
    <row r="896" spans="3:6" x14ac:dyDescent="0.2">
      <c r="C896" s="89">
        <f t="shared" ca="1" si="54"/>
        <v>1101548.4368560954</v>
      </c>
      <c r="D896" s="89">
        <f t="shared" ca="1" si="55"/>
        <v>-465627.07165424613</v>
      </c>
      <c r="E896" s="89">
        <f t="shared" ca="1" si="52"/>
        <v>635921.36520184926</v>
      </c>
      <c r="F896">
        <f t="shared" ca="1" si="53"/>
        <v>1.9532455102389166E-6</v>
      </c>
    </row>
    <row r="897" spans="3:6" x14ac:dyDescent="0.2">
      <c r="C897" s="89">
        <f t="shared" ca="1" si="54"/>
        <v>995354.89112308435</v>
      </c>
      <c r="D897" s="89">
        <f t="shared" ca="1" si="55"/>
        <v>-534462.12832885201</v>
      </c>
      <c r="E897" s="89">
        <f t="shared" ca="1" si="52"/>
        <v>460892.76279423235</v>
      </c>
      <c r="F897">
        <f t="shared" ca="1" si="53"/>
        <v>2.7565677785183713E-6</v>
      </c>
    </row>
    <row r="898" spans="3:6" x14ac:dyDescent="0.2">
      <c r="C898" s="89">
        <f t="shared" ca="1" si="54"/>
        <v>1016339.5056920352</v>
      </c>
      <c r="D898" s="89">
        <f t="shared" ca="1" si="55"/>
        <v>-487688.07420879847</v>
      </c>
      <c r="E898" s="89">
        <f t="shared" ca="1" si="52"/>
        <v>528651.43148323672</v>
      </c>
      <c r="F898">
        <f t="shared" ca="1" si="53"/>
        <v>6.4048947829193876E-6</v>
      </c>
    </row>
    <row r="899" spans="3:6" x14ac:dyDescent="0.2">
      <c r="C899" s="89">
        <f t="shared" ca="1" si="54"/>
        <v>1089520.1434137111</v>
      </c>
      <c r="D899" s="89">
        <f t="shared" ca="1" si="55"/>
        <v>-471985.39935261523</v>
      </c>
      <c r="E899" s="89">
        <f t="shared" ca="1" si="52"/>
        <v>617534.74406109587</v>
      </c>
      <c r="F899">
        <f t="shared" ca="1" si="53"/>
        <v>2.9819982501255745E-6</v>
      </c>
    </row>
    <row r="900" spans="3:6" x14ac:dyDescent="0.2">
      <c r="C900" s="89">
        <f t="shared" ca="1" si="54"/>
        <v>1039622.1870649161</v>
      </c>
      <c r="D900" s="89">
        <f t="shared" ca="1" si="55"/>
        <v>-531079.71115795791</v>
      </c>
      <c r="E900" s="89">
        <f t="shared" ca="1" si="52"/>
        <v>508542.47590695822</v>
      </c>
      <c r="F900">
        <f t="shared" ca="1" si="53"/>
        <v>5.6722281088830399E-6</v>
      </c>
    </row>
    <row r="901" spans="3:6" x14ac:dyDescent="0.2">
      <c r="C901" s="89">
        <f t="shared" ca="1" si="54"/>
        <v>974005.25380034326</v>
      </c>
      <c r="D901" s="89">
        <f t="shared" ca="1" si="55"/>
        <v>-433938.74967573566</v>
      </c>
      <c r="E901" s="89">
        <f t="shared" ca="1" si="52"/>
        <v>540066.50412460766</v>
      </c>
      <c r="F901">
        <f t="shared" ca="1" si="53"/>
        <v>6.5383212911651926E-6</v>
      </c>
    </row>
    <row r="902" spans="3:6" x14ac:dyDescent="0.2">
      <c r="C902" s="89">
        <f t="shared" ca="1" si="54"/>
        <v>954338.92735389702</v>
      </c>
      <c r="D902" s="89">
        <f t="shared" ca="1" si="55"/>
        <v>-578648.63214336021</v>
      </c>
      <c r="E902" s="89">
        <f t="shared" ca="1" si="52"/>
        <v>375690.2952105368</v>
      </c>
      <c r="F902">
        <f t="shared" ca="1" si="53"/>
        <v>1.65807339775977E-7</v>
      </c>
    </row>
    <row r="903" spans="3:6" x14ac:dyDescent="0.2">
      <c r="C903" s="89">
        <f t="shared" ca="1" si="54"/>
        <v>1030726.4840455829</v>
      </c>
      <c r="D903" s="89">
        <f t="shared" ca="1" si="55"/>
        <v>-513351.14057608601</v>
      </c>
      <c r="E903" s="89">
        <f t="shared" ca="1" si="52"/>
        <v>517375.34346949693</v>
      </c>
      <c r="F903">
        <f t="shared" ca="1" si="53"/>
        <v>6.063714551753872E-6</v>
      </c>
    </row>
    <row r="904" spans="3:6" x14ac:dyDescent="0.2">
      <c r="C904" s="89">
        <f t="shared" ca="1" si="54"/>
        <v>956517.44780891237</v>
      </c>
      <c r="D904" s="89">
        <f t="shared" ca="1" si="55"/>
        <v>-414010.28535362944</v>
      </c>
      <c r="E904" s="89">
        <f t="shared" ca="1" si="52"/>
        <v>542507.16245528287</v>
      </c>
      <c r="F904">
        <f t="shared" ca="1" si="53"/>
        <v>6.53744105544013E-6</v>
      </c>
    </row>
    <row r="905" spans="3:6" x14ac:dyDescent="0.2">
      <c r="C905" s="89">
        <f t="shared" ca="1" si="54"/>
        <v>1043797.8103613657</v>
      </c>
      <c r="D905" s="89">
        <f t="shared" ca="1" si="55"/>
        <v>-455116.76164228452</v>
      </c>
      <c r="E905" s="89">
        <f t="shared" ca="1" si="52"/>
        <v>588681.0487190811</v>
      </c>
      <c r="F905">
        <f t="shared" ca="1" si="53"/>
        <v>4.8232335756970126E-6</v>
      </c>
    </row>
    <row r="906" spans="3:6" x14ac:dyDescent="0.2">
      <c r="C906" s="89">
        <f t="shared" ca="1" si="54"/>
        <v>992654.34778588824</v>
      </c>
      <c r="D906" s="89">
        <f t="shared" ca="1" si="55"/>
        <v>-521121.17004691908</v>
      </c>
      <c r="E906" s="89">
        <f t="shared" ref="E906:E969" ca="1" si="56">SUM(C906:D906)</f>
        <v>471533.17773896916</v>
      </c>
      <c r="F906">
        <f t="shared" ref="F906:F969" ca="1" si="57">_xlfn.NORM.DIST(E906,$I$5,$I$6,0)</f>
        <v>3.4144765189356176E-6</v>
      </c>
    </row>
    <row r="907" spans="3:6" x14ac:dyDescent="0.2">
      <c r="C907" s="89">
        <f t="shared" ref="C907:C970" ca="1" si="58">$C$5*(1+$C$6*NORMSINV(RAND()))</f>
        <v>1000807.7746073769</v>
      </c>
      <c r="D907" s="89">
        <f t="shared" ref="D907:D970" ca="1" si="59">$D$5*(1+$D$6*NORMSINV(RAND()))</f>
        <v>-525138.68756161816</v>
      </c>
      <c r="E907" s="89">
        <f t="shared" ca="1" si="56"/>
        <v>475669.08704575873</v>
      </c>
      <c r="F907">
        <f t="shared" ca="1" si="57"/>
        <v>3.6803592151486733E-6</v>
      </c>
    </row>
    <row r="908" spans="3:6" x14ac:dyDescent="0.2">
      <c r="C908" s="89">
        <f t="shared" ca="1" si="58"/>
        <v>981826.89385392691</v>
      </c>
      <c r="D908" s="89">
        <f t="shared" ca="1" si="59"/>
        <v>-455226.8082230445</v>
      </c>
      <c r="E908" s="89">
        <f t="shared" ca="1" si="56"/>
        <v>526600.08563088241</v>
      </c>
      <c r="F908">
        <f t="shared" ca="1" si="57"/>
        <v>6.3575706921106317E-6</v>
      </c>
    </row>
    <row r="909" spans="3:6" x14ac:dyDescent="0.2">
      <c r="C909" s="89">
        <f t="shared" ca="1" si="58"/>
        <v>1089969.5418387803</v>
      </c>
      <c r="D909" s="89">
        <f t="shared" ca="1" si="59"/>
        <v>-405333.69225118624</v>
      </c>
      <c r="E909" s="89">
        <f t="shared" ca="1" si="56"/>
        <v>684635.84958759404</v>
      </c>
      <c r="F909">
        <f t="shared" ca="1" si="57"/>
        <v>4.1040050760511383E-7</v>
      </c>
    </row>
    <row r="910" spans="3:6" x14ac:dyDescent="0.2">
      <c r="C910" s="89">
        <f t="shared" ca="1" si="58"/>
        <v>1032064.0339094977</v>
      </c>
      <c r="D910" s="89">
        <f t="shared" ca="1" si="59"/>
        <v>-424441.28129849979</v>
      </c>
      <c r="E910" s="89">
        <f t="shared" ca="1" si="56"/>
        <v>607622.75261099788</v>
      </c>
      <c r="F910">
        <f t="shared" ca="1" si="57"/>
        <v>3.6074478470097396E-6</v>
      </c>
    </row>
    <row r="911" spans="3:6" x14ac:dyDescent="0.2">
      <c r="C911" s="89">
        <f t="shared" ca="1" si="58"/>
        <v>1022026.9144945076</v>
      </c>
      <c r="D911" s="89">
        <f t="shared" ca="1" si="59"/>
        <v>-591784.83560918656</v>
      </c>
      <c r="E911" s="89">
        <f t="shared" ca="1" si="56"/>
        <v>430242.07888532104</v>
      </c>
      <c r="F911">
        <f t="shared" ca="1" si="57"/>
        <v>1.2553459118547575E-6</v>
      </c>
    </row>
    <row r="912" spans="3:6" x14ac:dyDescent="0.2">
      <c r="C912" s="89">
        <f t="shared" ca="1" si="58"/>
        <v>998431.33510078921</v>
      </c>
      <c r="D912" s="89">
        <f t="shared" ca="1" si="59"/>
        <v>-493335.92935108545</v>
      </c>
      <c r="E912" s="89">
        <f t="shared" ca="1" si="56"/>
        <v>505095.40574970376</v>
      </c>
      <c r="F912">
        <f t="shared" ca="1" si="57"/>
        <v>5.4950606113405137E-6</v>
      </c>
    </row>
    <row r="913" spans="3:6" x14ac:dyDescent="0.2">
      <c r="C913" s="89">
        <f t="shared" ca="1" si="58"/>
        <v>1041565.8159938243</v>
      </c>
      <c r="D913" s="89">
        <f t="shared" ca="1" si="59"/>
        <v>-446583.01694404939</v>
      </c>
      <c r="E913" s="89">
        <f t="shared" ca="1" si="56"/>
        <v>594982.79904977488</v>
      </c>
      <c r="F913">
        <f t="shared" ca="1" si="57"/>
        <v>4.4260911863483464E-6</v>
      </c>
    </row>
    <row r="914" spans="3:6" x14ac:dyDescent="0.2">
      <c r="C914" s="89">
        <f t="shared" ca="1" si="58"/>
        <v>1072903.4967067866</v>
      </c>
      <c r="D914" s="89">
        <f t="shared" ca="1" si="59"/>
        <v>-567181.9127271662</v>
      </c>
      <c r="E914" s="89">
        <f t="shared" ca="1" si="56"/>
        <v>505721.58397962037</v>
      </c>
      <c r="F914">
        <f t="shared" ca="1" si="57"/>
        <v>5.5281391910084229E-6</v>
      </c>
    </row>
    <row r="915" spans="3:6" x14ac:dyDescent="0.2">
      <c r="C915" s="89">
        <f t="shared" ca="1" si="58"/>
        <v>1006237.2837701307</v>
      </c>
      <c r="D915" s="89">
        <f t="shared" ca="1" si="59"/>
        <v>-432150.90287185024</v>
      </c>
      <c r="E915" s="89">
        <f t="shared" ca="1" si="56"/>
        <v>574086.38089828053</v>
      </c>
      <c r="F915">
        <f t="shared" ca="1" si="57"/>
        <v>5.6490104676208764E-6</v>
      </c>
    </row>
    <row r="916" spans="3:6" x14ac:dyDescent="0.2">
      <c r="C916" s="89">
        <f t="shared" ca="1" si="58"/>
        <v>1050242.3409617213</v>
      </c>
      <c r="D916" s="89">
        <f t="shared" ca="1" si="59"/>
        <v>-445828.07281958836</v>
      </c>
      <c r="E916" s="89">
        <f t="shared" ca="1" si="56"/>
        <v>604414.2681421329</v>
      </c>
      <c r="F916">
        <f t="shared" ca="1" si="57"/>
        <v>3.8151481608812822E-6</v>
      </c>
    </row>
    <row r="917" spans="3:6" x14ac:dyDescent="0.2">
      <c r="C917" s="89">
        <f t="shared" ca="1" si="58"/>
        <v>1014760.6984163312</v>
      </c>
      <c r="D917" s="89">
        <f t="shared" ca="1" si="59"/>
        <v>-471116.18584253854</v>
      </c>
      <c r="E917" s="89">
        <f t="shared" ca="1" si="56"/>
        <v>543644.5125737926</v>
      </c>
      <c r="F917">
        <f t="shared" ca="1" si="57"/>
        <v>6.5334581766918066E-6</v>
      </c>
    </row>
    <row r="918" spans="3:6" x14ac:dyDescent="0.2">
      <c r="C918" s="89">
        <f t="shared" ca="1" si="58"/>
        <v>1016192.9670039628</v>
      </c>
      <c r="D918" s="89">
        <f t="shared" ca="1" si="59"/>
        <v>-462865.97993176611</v>
      </c>
      <c r="E918" s="89">
        <f t="shared" ca="1" si="56"/>
        <v>553326.98707219679</v>
      </c>
      <c r="F918">
        <f t="shared" ca="1" si="57"/>
        <v>6.408815673769731E-6</v>
      </c>
    </row>
    <row r="919" spans="3:6" x14ac:dyDescent="0.2">
      <c r="C919" s="89">
        <f t="shared" ca="1" si="58"/>
        <v>996688.301454133</v>
      </c>
      <c r="D919" s="89">
        <f t="shared" ca="1" si="59"/>
        <v>-550314.86879578535</v>
      </c>
      <c r="E919" s="89">
        <f t="shared" ca="1" si="56"/>
        <v>446373.43265834765</v>
      </c>
      <c r="F919">
        <f t="shared" ca="1" si="57"/>
        <v>1.9598099909078307E-6</v>
      </c>
    </row>
    <row r="920" spans="3:6" x14ac:dyDescent="0.2">
      <c r="C920" s="89">
        <f t="shared" ca="1" si="58"/>
        <v>1009180.7670781527</v>
      </c>
      <c r="D920" s="89">
        <f t="shared" ca="1" si="59"/>
        <v>-524203.06461063388</v>
      </c>
      <c r="E920" s="89">
        <f t="shared" ca="1" si="56"/>
        <v>484977.70246751886</v>
      </c>
      <c r="F920">
        <f t="shared" ca="1" si="57"/>
        <v>4.2843456074678067E-6</v>
      </c>
    </row>
    <row r="921" spans="3:6" x14ac:dyDescent="0.2">
      <c r="C921" s="89">
        <f t="shared" ca="1" si="58"/>
        <v>1093317.7752680592</v>
      </c>
      <c r="D921" s="89">
        <f t="shared" ca="1" si="59"/>
        <v>-461596.17603427789</v>
      </c>
      <c r="E921" s="89">
        <f t="shared" ca="1" si="56"/>
        <v>631721.59923378134</v>
      </c>
      <c r="F921">
        <f t="shared" ca="1" si="57"/>
        <v>2.1687236856649382E-6</v>
      </c>
    </row>
    <row r="922" spans="3:6" x14ac:dyDescent="0.2">
      <c r="C922" s="89">
        <f t="shared" ca="1" si="58"/>
        <v>981215.1281949454</v>
      </c>
      <c r="D922" s="89">
        <f t="shared" ca="1" si="59"/>
        <v>-487502.8993817934</v>
      </c>
      <c r="E922" s="89">
        <f t="shared" ca="1" si="56"/>
        <v>493712.228813152</v>
      </c>
      <c r="F922">
        <f t="shared" ca="1" si="57"/>
        <v>4.8374223722985892E-6</v>
      </c>
    </row>
    <row r="923" spans="3:6" x14ac:dyDescent="0.2">
      <c r="C923" s="89">
        <f t="shared" ca="1" si="58"/>
        <v>1077157.9100915994</v>
      </c>
      <c r="D923" s="89">
        <f t="shared" ca="1" si="59"/>
        <v>-420547.31693449052</v>
      </c>
      <c r="E923" s="89">
        <f t="shared" ca="1" si="56"/>
        <v>656610.59315710887</v>
      </c>
      <c r="F923">
        <f t="shared" ca="1" si="57"/>
        <v>1.0884977932776472E-6</v>
      </c>
    </row>
    <row r="924" spans="3:6" x14ac:dyDescent="0.2">
      <c r="C924" s="89">
        <f t="shared" ca="1" si="58"/>
        <v>944001.79420083307</v>
      </c>
      <c r="D924" s="89">
        <f t="shared" ca="1" si="59"/>
        <v>-509184.63696591824</v>
      </c>
      <c r="E924" s="89">
        <f t="shared" ca="1" si="56"/>
        <v>434817.15723491483</v>
      </c>
      <c r="F924">
        <f t="shared" ca="1" si="57"/>
        <v>1.4345422283481747E-6</v>
      </c>
    </row>
    <row r="925" spans="3:6" x14ac:dyDescent="0.2">
      <c r="C925" s="89">
        <f t="shared" ca="1" si="58"/>
        <v>976785.38729724311</v>
      </c>
      <c r="D925" s="89">
        <f t="shared" ca="1" si="59"/>
        <v>-519764.83588363486</v>
      </c>
      <c r="E925" s="89">
        <f t="shared" ca="1" si="56"/>
        <v>457020.55141360825</v>
      </c>
      <c r="F925">
        <f t="shared" ca="1" si="57"/>
        <v>2.5308250382519253E-6</v>
      </c>
    </row>
    <row r="926" spans="3:6" x14ac:dyDescent="0.2">
      <c r="C926" s="89">
        <f t="shared" ca="1" si="58"/>
        <v>1051933.1306240961</v>
      </c>
      <c r="D926" s="89">
        <f t="shared" ca="1" si="59"/>
        <v>-512947.4219269958</v>
      </c>
      <c r="E926" s="89">
        <f t="shared" ca="1" si="56"/>
        <v>538985.7086971004</v>
      </c>
      <c r="F926">
        <f t="shared" ca="1" si="57"/>
        <v>6.5353687941477406E-6</v>
      </c>
    </row>
    <row r="927" spans="3:6" x14ac:dyDescent="0.2">
      <c r="C927" s="89">
        <f t="shared" ca="1" si="58"/>
        <v>1036356.7481475906</v>
      </c>
      <c r="D927" s="89">
        <f t="shared" ca="1" si="59"/>
        <v>-471164.3759992586</v>
      </c>
      <c r="E927" s="89">
        <f t="shared" ca="1" si="56"/>
        <v>565192.37214833195</v>
      </c>
      <c r="F927">
        <f t="shared" ca="1" si="57"/>
        <v>6.047972112967614E-6</v>
      </c>
    </row>
    <row r="928" spans="3:6" x14ac:dyDescent="0.2">
      <c r="C928" s="89">
        <f t="shared" ca="1" si="58"/>
        <v>1071344.3676206092</v>
      </c>
      <c r="D928" s="89">
        <f t="shared" ca="1" si="59"/>
        <v>-449851.79895667289</v>
      </c>
      <c r="E928" s="89">
        <f t="shared" ca="1" si="56"/>
        <v>621492.56866393634</v>
      </c>
      <c r="F928">
        <f t="shared" ca="1" si="57"/>
        <v>2.7433788998450679E-6</v>
      </c>
    </row>
    <row r="929" spans="3:6" x14ac:dyDescent="0.2">
      <c r="C929" s="89">
        <f t="shared" ca="1" si="58"/>
        <v>960507.68558074732</v>
      </c>
      <c r="D929" s="89">
        <f t="shared" ca="1" si="59"/>
        <v>-493457.46995355998</v>
      </c>
      <c r="E929" s="89">
        <f t="shared" ca="1" si="56"/>
        <v>467050.21562718734</v>
      </c>
      <c r="F929">
        <f t="shared" ca="1" si="57"/>
        <v>3.1316348123352119E-6</v>
      </c>
    </row>
    <row r="930" spans="3:6" x14ac:dyDescent="0.2">
      <c r="C930" s="89">
        <f t="shared" ca="1" si="58"/>
        <v>1043436.3465565296</v>
      </c>
      <c r="D930" s="89">
        <f t="shared" ca="1" si="59"/>
        <v>-455609.58427327016</v>
      </c>
      <c r="E930" s="89">
        <f t="shared" ca="1" si="56"/>
        <v>587826.76228325954</v>
      </c>
      <c r="F930">
        <f t="shared" ca="1" si="57"/>
        <v>4.875740372758513E-6</v>
      </c>
    </row>
    <row r="931" spans="3:6" x14ac:dyDescent="0.2">
      <c r="C931" s="89">
        <f t="shared" ca="1" si="58"/>
        <v>1061378.7040334125</v>
      </c>
      <c r="D931" s="89">
        <f t="shared" ca="1" si="59"/>
        <v>-494416.84356189187</v>
      </c>
      <c r="E931" s="89">
        <f t="shared" ca="1" si="56"/>
        <v>566961.86047152057</v>
      </c>
      <c r="F931">
        <f t="shared" ca="1" si="57"/>
        <v>5.9765264754841546E-6</v>
      </c>
    </row>
    <row r="932" spans="3:6" x14ac:dyDescent="0.2">
      <c r="C932" s="89">
        <f t="shared" ca="1" si="58"/>
        <v>1025798.7393866091</v>
      </c>
      <c r="D932" s="89">
        <f t="shared" ca="1" si="59"/>
        <v>-558051.11246579885</v>
      </c>
      <c r="E932" s="89">
        <f t="shared" ca="1" si="56"/>
        <v>467747.6269208102</v>
      </c>
      <c r="F932">
        <f t="shared" ca="1" si="57"/>
        <v>3.1751718745375059E-6</v>
      </c>
    </row>
    <row r="933" spans="3:6" x14ac:dyDescent="0.2">
      <c r="C933" s="89">
        <f t="shared" ca="1" si="58"/>
        <v>1040778.41918377</v>
      </c>
      <c r="D933" s="89">
        <f t="shared" ca="1" si="59"/>
        <v>-486406.59490332252</v>
      </c>
      <c r="E933" s="89">
        <f t="shared" ca="1" si="56"/>
        <v>554371.82428044744</v>
      </c>
      <c r="F933">
        <f t="shared" ca="1" si="57"/>
        <v>6.3858858878339982E-6</v>
      </c>
    </row>
    <row r="934" spans="3:6" x14ac:dyDescent="0.2">
      <c r="C934" s="89">
        <f t="shared" ca="1" si="58"/>
        <v>1013110.2734888664</v>
      </c>
      <c r="D934" s="89">
        <f t="shared" ca="1" si="59"/>
        <v>-484680.97152091662</v>
      </c>
      <c r="E934" s="89">
        <f t="shared" ca="1" si="56"/>
        <v>528429.30196794984</v>
      </c>
      <c r="F934">
        <f t="shared" ca="1" si="57"/>
        <v>6.4001026843991532E-6</v>
      </c>
    </row>
    <row r="935" spans="3:6" x14ac:dyDescent="0.2">
      <c r="C935" s="89">
        <f t="shared" ca="1" si="58"/>
        <v>1023666.3545004362</v>
      </c>
      <c r="D935" s="89">
        <f t="shared" ca="1" si="59"/>
        <v>-454559.28120233311</v>
      </c>
      <c r="E935" s="89">
        <f t="shared" ca="1" si="56"/>
        <v>569107.07329810318</v>
      </c>
      <c r="F935">
        <f t="shared" ca="1" si="57"/>
        <v>5.8843990089613669E-6</v>
      </c>
    </row>
    <row r="936" spans="3:6" x14ac:dyDescent="0.2">
      <c r="C936" s="89">
        <f t="shared" ca="1" si="58"/>
        <v>1048453.0152962211</v>
      </c>
      <c r="D936" s="89">
        <f t="shared" ca="1" si="59"/>
        <v>-535336.61708651774</v>
      </c>
      <c r="E936" s="89">
        <f t="shared" ca="1" si="56"/>
        <v>513116.39820970339</v>
      </c>
      <c r="F936">
        <f t="shared" ca="1" si="57"/>
        <v>5.8870745937412627E-6</v>
      </c>
    </row>
    <row r="937" spans="3:6" x14ac:dyDescent="0.2">
      <c r="C937" s="89">
        <f t="shared" ca="1" si="58"/>
        <v>979404.67041473894</v>
      </c>
      <c r="D937" s="89">
        <f t="shared" ca="1" si="59"/>
        <v>-444974.19693379407</v>
      </c>
      <c r="E937" s="89">
        <f t="shared" ca="1" si="56"/>
        <v>534430.47348094487</v>
      </c>
      <c r="F937">
        <f t="shared" ca="1" si="57"/>
        <v>6.5004809973841466E-6</v>
      </c>
    </row>
    <row r="938" spans="3:6" x14ac:dyDescent="0.2">
      <c r="C938" s="89">
        <f t="shared" ca="1" si="58"/>
        <v>997757.3313672503</v>
      </c>
      <c r="D938" s="89">
        <f t="shared" ca="1" si="59"/>
        <v>-468587.59559051914</v>
      </c>
      <c r="E938" s="89">
        <f t="shared" ca="1" si="56"/>
        <v>529169.73577673116</v>
      </c>
      <c r="F938">
        <f t="shared" ca="1" si="57"/>
        <v>6.4157595745188523E-6</v>
      </c>
    </row>
    <row r="939" spans="3:6" x14ac:dyDescent="0.2">
      <c r="C939" s="89">
        <f t="shared" ca="1" si="58"/>
        <v>1104407.1328465026</v>
      </c>
      <c r="D939" s="89">
        <f t="shared" ca="1" si="59"/>
        <v>-449287.22463905026</v>
      </c>
      <c r="E939" s="89">
        <f t="shared" ca="1" si="56"/>
        <v>655119.90820745239</v>
      </c>
      <c r="F939">
        <f t="shared" ca="1" si="57"/>
        <v>1.13970692664534E-6</v>
      </c>
    </row>
    <row r="940" spans="3:6" x14ac:dyDescent="0.2">
      <c r="C940" s="89">
        <f t="shared" ca="1" si="58"/>
        <v>1030538.5888994234</v>
      </c>
      <c r="D940" s="89">
        <f t="shared" ca="1" si="59"/>
        <v>-489034.19898523629</v>
      </c>
      <c r="E940" s="89">
        <f t="shared" ca="1" si="56"/>
        <v>541504.38991418714</v>
      </c>
      <c r="F940">
        <f t="shared" ca="1" si="57"/>
        <v>6.5390691905452809E-6</v>
      </c>
    </row>
    <row r="941" spans="3:6" x14ac:dyDescent="0.2">
      <c r="C941" s="89">
        <f t="shared" ca="1" si="58"/>
        <v>1022044.1686270037</v>
      </c>
      <c r="D941" s="89">
        <f t="shared" ca="1" si="59"/>
        <v>-521307.70214676601</v>
      </c>
      <c r="E941" s="89">
        <f t="shared" ca="1" si="56"/>
        <v>500736.46648023766</v>
      </c>
      <c r="F941">
        <f t="shared" ca="1" si="57"/>
        <v>5.2548523417664582E-6</v>
      </c>
    </row>
    <row r="942" spans="3:6" x14ac:dyDescent="0.2">
      <c r="C942" s="89">
        <f t="shared" ca="1" si="58"/>
        <v>1042137.0742565998</v>
      </c>
      <c r="D942" s="89">
        <f t="shared" ca="1" si="59"/>
        <v>-506149.97820059169</v>
      </c>
      <c r="E942" s="89">
        <f t="shared" ca="1" si="56"/>
        <v>535987.09605600801</v>
      </c>
      <c r="F942">
        <f t="shared" ca="1" si="57"/>
        <v>6.5164668244155587E-6</v>
      </c>
    </row>
    <row r="943" spans="3:6" x14ac:dyDescent="0.2">
      <c r="C943" s="89">
        <f t="shared" ca="1" si="58"/>
        <v>979031.94892721949</v>
      </c>
      <c r="D943" s="89">
        <f t="shared" ca="1" si="59"/>
        <v>-412156.01872114273</v>
      </c>
      <c r="E943" s="89">
        <f t="shared" ca="1" si="56"/>
        <v>566875.93020607671</v>
      </c>
      <c r="F943">
        <f t="shared" ca="1" si="57"/>
        <v>5.9800926745093049E-6</v>
      </c>
    </row>
    <row r="944" spans="3:6" x14ac:dyDescent="0.2">
      <c r="C944" s="89">
        <f t="shared" ca="1" si="58"/>
        <v>985957.79414591403</v>
      </c>
      <c r="D944" s="89">
        <f t="shared" ca="1" si="59"/>
        <v>-477021.43957164459</v>
      </c>
      <c r="E944" s="89">
        <f t="shared" ca="1" si="56"/>
        <v>508936.35457426944</v>
      </c>
      <c r="F944">
        <f t="shared" ca="1" si="57"/>
        <v>5.6916754586505567E-6</v>
      </c>
    </row>
    <row r="945" spans="3:6" x14ac:dyDescent="0.2">
      <c r="C945" s="89">
        <f t="shared" ca="1" si="58"/>
        <v>1016394.6759517756</v>
      </c>
      <c r="D945" s="89">
        <f t="shared" ca="1" si="59"/>
        <v>-496766.54109274113</v>
      </c>
      <c r="E945" s="89">
        <f t="shared" ca="1" si="56"/>
        <v>519628.1348590345</v>
      </c>
      <c r="F945">
        <f t="shared" ca="1" si="57"/>
        <v>6.1471562494307935E-6</v>
      </c>
    </row>
    <row r="946" spans="3:6" x14ac:dyDescent="0.2">
      <c r="C946" s="89">
        <f t="shared" ca="1" si="58"/>
        <v>1038116.7292067881</v>
      </c>
      <c r="D946" s="89">
        <f t="shared" ca="1" si="59"/>
        <v>-564323.19073195697</v>
      </c>
      <c r="E946" s="89">
        <f t="shared" ca="1" si="56"/>
        <v>473793.53847483115</v>
      </c>
      <c r="F946">
        <f t="shared" ca="1" si="57"/>
        <v>3.5593402954806439E-6</v>
      </c>
    </row>
    <row r="947" spans="3:6" x14ac:dyDescent="0.2">
      <c r="C947" s="89">
        <f t="shared" ca="1" si="58"/>
        <v>1102018.2804830642</v>
      </c>
      <c r="D947" s="89">
        <f t="shared" ca="1" si="59"/>
        <v>-430787.83988841734</v>
      </c>
      <c r="E947" s="89">
        <f t="shared" ca="1" si="56"/>
        <v>671230.44059464685</v>
      </c>
      <c r="F947">
        <f t="shared" ca="1" si="57"/>
        <v>6.7185185532344305E-7</v>
      </c>
    </row>
    <row r="948" spans="3:6" x14ac:dyDescent="0.2">
      <c r="C948" s="89">
        <f t="shared" ca="1" si="58"/>
        <v>1117129.8605743868</v>
      </c>
      <c r="D948" s="89">
        <f t="shared" ca="1" si="59"/>
        <v>-439766.44377641327</v>
      </c>
      <c r="E948" s="89">
        <f t="shared" ca="1" si="56"/>
        <v>677363.41679797345</v>
      </c>
      <c r="F948">
        <f t="shared" ca="1" si="57"/>
        <v>5.3943690193076279E-7</v>
      </c>
    </row>
    <row r="949" spans="3:6" x14ac:dyDescent="0.2">
      <c r="C949" s="89">
        <f t="shared" ca="1" si="58"/>
        <v>1044423.523051601</v>
      </c>
      <c r="D949" s="89">
        <f t="shared" ca="1" si="59"/>
        <v>-505952.40242232342</v>
      </c>
      <c r="E949" s="89">
        <f t="shared" ca="1" si="56"/>
        <v>538471.12062927755</v>
      </c>
      <c r="F949">
        <f t="shared" ca="1" si="57"/>
        <v>6.5332429438814911E-6</v>
      </c>
    </row>
    <row r="950" spans="3:6" x14ac:dyDescent="0.2">
      <c r="C950" s="89">
        <f t="shared" ca="1" si="58"/>
        <v>1005904.6516156546</v>
      </c>
      <c r="D950" s="89">
        <f t="shared" ca="1" si="59"/>
        <v>-448706.84633699746</v>
      </c>
      <c r="E950" s="89">
        <f t="shared" ca="1" si="56"/>
        <v>557197.80527865712</v>
      </c>
      <c r="F950">
        <f t="shared" ca="1" si="57"/>
        <v>6.314990861062026E-6</v>
      </c>
    </row>
    <row r="951" spans="3:6" x14ac:dyDescent="0.2">
      <c r="C951" s="89">
        <f t="shared" ca="1" si="58"/>
        <v>1071610.5860157334</v>
      </c>
      <c r="D951" s="89">
        <f t="shared" ca="1" si="59"/>
        <v>-501428.28325341642</v>
      </c>
      <c r="E951" s="89">
        <f t="shared" ca="1" si="56"/>
        <v>570182.30276231701</v>
      </c>
      <c r="F951">
        <f t="shared" ca="1" si="57"/>
        <v>5.8360428613491428E-6</v>
      </c>
    </row>
    <row r="952" spans="3:6" x14ac:dyDescent="0.2">
      <c r="C952" s="89">
        <f t="shared" ca="1" si="58"/>
        <v>1097280.7012808446</v>
      </c>
      <c r="D952" s="89">
        <f t="shared" ca="1" si="59"/>
        <v>-462751.07693319378</v>
      </c>
      <c r="E952" s="89">
        <f t="shared" ca="1" si="56"/>
        <v>634529.62434765091</v>
      </c>
      <c r="F952">
        <f t="shared" ca="1" si="57"/>
        <v>2.02323085065259E-6</v>
      </c>
    </row>
    <row r="953" spans="3:6" x14ac:dyDescent="0.2">
      <c r="C953" s="89">
        <f t="shared" ca="1" si="58"/>
        <v>1089160.123392971</v>
      </c>
      <c r="D953" s="89">
        <f t="shared" ca="1" si="59"/>
        <v>-526121.07441406092</v>
      </c>
      <c r="E953" s="89">
        <f t="shared" ca="1" si="56"/>
        <v>563039.04897891008</v>
      </c>
      <c r="F953">
        <f t="shared" ca="1" si="57"/>
        <v>6.1291096113761899E-6</v>
      </c>
    </row>
    <row r="954" spans="3:6" x14ac:dyDescent="0.2">
      <c r="C954" s="89">
        <f t="shared" ca="1" si="58"/>
        <v>1060398.4885191582</v>
      </c>
      <c r="D954" s="89">
        <f t="shared" ca="1" si="59"/>
        <v>-491974.16596265836</v>
      </c>
      <c r="E954" s="89">
        <f t="shared" ca="1" si="56"/>
        <v>568424.32255649986</v>
      </c>
      <c r="F954">
        <f t="shared" ca="1" si="57"/>
        <v>5.9143583178810743E-6</v>
      </c>
    </row>
    <row r="955" spans="3:6" x14ac:dyDescent="0.2">
      <c r="C955" s="89">
        <f t="shared" ca="1" si="58"/>
        <v>1015327.4598437602</v>
      </c>
      <c r="D955" s="89">
        <f t="shared" ca="1" si="59"/>
        <v>-529289.74057633372</v>
      </c>
      <c r="E955" s="89">
        <f t="shared" ca="1" si="56"/>
        <v>486037.71926742652</v>
      </c>
      <c r="F955">
        <f t="shared" ca="1" si="57"/>
        <v>4.3526960682480887E-6</v>
      </c>
    </row>
    <row r="956" spans="3:6" x14ac:dyDescent="0.2">
      <c r="C956" s="89">
        <f t="shared" ca="1" si="58"/>
        <v>990748.13629661105</v>
      </c>
      <c r="D956" s="89">
        <f t="shared" ca="1" si="59"/>
        <v>-460733.76746239315</v>
      </c>
      <c r="E956" s="89">
        <f t="shared" ca="1" si="56"/>
        <v>530014.36883421789</v>
      </c>
      <c r="F956">
        <f t="shared" ca="1" si="57"/>
        <v>6.4325095768553837E-6</v>
      </c>
    </row>
    <row r="957" spans="3:6" x14ac:dyDescent="0.2">
      <c r="C957" s="89">
        <f t="shared" ca="1" si="58"/>
        <v>979895.01025670685</v>
      </c>
      <c r="D957" s="89">
        <f t="shared" ca="1" si="59"/>
        <v>-512264.97212760057</v>
      </c>
      <c r="E957" s="89">
        <f t="shared" ca="1" si="56"/>
        <v>467630.03812910628</v>
      </c>
      <c r="F957">
        <f t="shared" ca="1" si="57"/>
        <v>3.1678180183509833E-6</v>
      </c>
    </row>
    <row r="958" spans="3:6" x14ac:dyDescent="0.2">
      <c r="C958" s="89">
        <f t="shared" ca="1" si="58"/>
        <v>993600.83997283329</v>
      </c>
      <c r="D958" s="89">
        <f t="shared" ca="1" si="59"/>
        <v>-569535.42090455443</v>
      </c>
      <c r="E958" s="89">
        <f t="shared" ca="1" si="56"/>
        <v>424065.41906827886</v>
      </c>
      <c r="F958">
        <f t="shared" ca="1" si="57"/>
        <v>1.0390887222666107E-6</v>
      </c>
    </row>
    <row r="959" spans="3:6" x14ac:dyDescent="0.2">
      <c r="C959" s="89">
        <f t="shared" ca="1" si="58"/>
        <v>1023539.8936326203</v>
      </c>
      <c r="D959" s="89">
        <f t="shared" ca="1" si="59"/>
        <v>-583784.87593937526</v>
      </c>
      <c r="E959" s="89">
        <f t="shared" ca="1" si="56"/>
        <v>439755.01769324508</v>
      </c>
      <c r="F959">
        <f t="shared" ca="1" si="57"/>
        <v>1.6463336301528742E-6</v>
      </c>
    </row>
    <row r="960" spans="3:6" x14ac:dyDescent="0.2">
      <c r="C960" s="89">
        <f t="shared" ca="1" si="58"/>
        <v>921559.91372059926</v>
      </c>
      <c r="D960" s="89">
        <f t="shared" ca="1" si="59"/>
        <v>-504908.27471243893</v>
      </c>
      <c r="E960" s="89">
        <f t="shared" ca="1" si="56"/>
        <v>416651.63900816033</v>
      </c>
      <c r="F960">
        <f t="shared" ca="1" si="57"/>
        <v>8.1699144195817537E-7</v>
      </c>
    </row>
    <row r="961" spans="3:6" x14ac:dyDescent="0.2">
      <c r="C961" s="89">
        <f t="shared" ca="1" si="58"/>
        <v>968662.83677357156</v>
      </c>
      <c r="D961" s="89">
        <f t="shared" ca="1" si="59"/>
        <v>-470984.30238694604</v>
      </c>
      <c r="E961" s="89">
        <f t="shared" ca="1" si="56"/>
        <v>497678.53438662551</v>
      </c>
      <c r="F961">
        <f t="shared" ca="1" si="57"/>
        <v>5.0771405153818846E-6</v>
      </c>
    </row>
    <row r="962" spans="3:6" x14ac:dyDescent="0.2">
      <c r="C962" s="89">
        <f t="shared" ca="1" si="58"/>
        <v>1057783.1473497504</v>
      </c>
      <c r="D962" s="89">
        <f t="shared" ca="1" si="59"/>
        <v>-509696.56216500013</v>
      </c>
      <c r="E962" s="89">
        <f t="shared" ca="1" si="56"/>
        <v>548086.58518475026</v>
      </c>
      <c r="F962">
        <f t="shared" ca="1" si="57"/>
        <v>6.4962604724985608E-6</v>
      </c>
    </row>
    <row r="963" spans="3:6" x14ac:dyDescent="0.2">
      <c r="C963" s="89">
        <f t="shared" ca="1" si="58"/>
        <v>1037959.6336509187</v>
      </c>
      <c r="D963" s="89">
        <f t="shared" ca="1" si="59"/>
        <v>-432415.55741171102</v>
      </c>
      <c r="E963" s="89">
        <f t="shared" ca="1" si="56"/>
        <v>605544.07623920776</v>
      </c>
      <c r="F963">
        <f t="shared" ca="1" si="57"/>
        <v>3.7418608929683701E-6</v>
      </c>
    </row>
    <row r="964" spans="3:6" x14ac:dyDescent="0.2">
      <c r="C964" s="89">
        <f t="shared" ca="1" si="58"/>
        <v>1041721.7670477403</v>
      </c>
      <c r="D964" s="89">
        <f t="shared" ca="1" si="59"/>
        <v>-486934.47716598614</v>
      </c>
      <c r="E964" s="89">
        <f t="shared" ca="1" si="56"/>
        <v>554787.2898817542</v>
      </c>
      <c r="F964">
        <f t="shared" ca="1" si="57"/>
        <v>6.3762712621795468E-6</v>
      </c>
    </row>
    <row r="965" spans="3:6" x14ac:dyDescent="0.2">
      <c r="C965" s="89">
        <f t="shared" ca="1" si="58"/>
        <v>1030934.8481411083</v>
      </c>
      <c r="D965" s="89">
        <f t="shared" ca="1" si="59"/>
        <v>-504151.75011661777</v>
      </c>
      <c r="E965" s="89">
        <f t="shared" ca="1" si="56"/>
        <v>526783.09802449052</v>
      </c>
      <c r="F965">
        <f t="shared" ca="1" si="57"/>
        <v>6.362070733473439E-6</v>
      </c>
    </row>
    <row r="966" spans="3:6" x14ac:dyDescent="0.2">
      <c r="C966" s="89">
        <f t="shared" ca="1" si="58"/>
        <v>985324.52528263628</v>
      </c>
      <c r="D966" s="89">
        <f t="shared" ca="1" si="59"/>
        <v>-449859.45379899169</v>
      </c>
      <c r="E966" s="89">
        <f t="shared" ca="1" si="56"/>
        <v>535465.07148364466</v>
      </c>
      <c r="F966">
        <f t="shared" ca="1" si="57"/>
        <v>6.5115739137551258E-6</v>
      </c>
    </row>
    <row r="967" spans="3:6" x14ac:dyDescent="0.2">
      <c r="C967" s="89">
        <f t="shared" ca="1" si="58"/>
        <v>1039987.1694244264</v>
      </c>
      <c r="D967" s="89">
        <f t="shared" ca="1" si="59"/>
        <v>-440500.14071927359</v>
      </c>
      <c r="E967" s="89">
        <f t="shared" ca="1" si="56"/>
        <v>599487.0287051528</v>
      </c>
      <c r="F967">
        <f t="shared" ca="1" si="57"/>
        <v>4.1353031257106228E-6</v>
      </c>
    </row>
    <row r="968" spans="3:6" x14ac:dyDescent="0.2">
      <c r="C968" s="89">
        <f t="shared" ca="1" si="58"/>
        <v>997411.78958297579</v>
      </c>
      <c r="D968" s="89">
        <f t="shared" ca="1" si="59"/>
        <v>-526938.05806152034</v>
      </c>
      <c r="E968" s="89">
        <f t="shared" ca="1" si="56"/>
        <v>470473.73152145545</v>
      </c>
      <c r="F968">
        <f t="shared" ca="1" si="57"/>
        <v>3.3470402804625599E-6</v>
      </c>
    </row>
    <row r="969" spans="3:6" x14ac:dyDescent="0.2">
      <c r="C969" s="89">
        <f t="shared" ca="1" si="58"/>
        <v>1044742.9941288449</v>
      </c>
      <c r="D969" s="89">
        <f t="shared" ca="1" si="59"/>
        <v>-417501.77891380113</v>
      </c>
      <c r="E969" s="89">
        <f t="shared" ca="1" si="56"/>
        <v>627241.21521504386</v>
      </c>
      <c r="F969">
        <f t="shared" ca="1" si="57"/>
        <v>2.4122333649426607E-6</v>
      </c>
    </row>
    <row r="970" spans="3:6" x14ac:dyDescent="0.2">
      <c r="C970" s="89">
        <f t="shared" ca="1" si="58"/>
        <v>1082239.0557619007</v>
      </c>
      <c r="D970" s="89">
        <f t="shared" ca="1" si="59"/>
        <v>-497239.32484849042</v>
      </c>
      <c r="E970" s="89">
        <f t="shared" ref="E970:E1010" ca="1" si="60">SUM(C970:D970)</f>
        <v>584999.73091341031</v>
      </c>
      <c r="F970">
        <f t="shared" ref="F970:F1010" ca="1" si="61">_xlfn.NORM.DIST(E970,$I$5,$I$6,0)</f>
        <v>5.046546878240099E-6</v>
      </c>
    </row>
    <row r="971" spans="3:6" x14ac:dyDescent="0.2">
      <c r="C971" s="89">
        <f t="shared" ref="C971:C1010" ca="1" si="62">$C$5*(1+$C$6*NORMSINV(RAND()))</f>
        <v>973967.89367236919</v>
      </c>
      <c r="D971" s="89">
        <f t="shared" ref="D971:D1010" ca="1" si="63">$D$5*(1+$D$6*NORMSINV(RAND()))</f>
        <v>-449359.61938985169</v>
      </c>
      <c r="E971" s="89">
        <f t="shared" ca="1" si="60"/>
        <v>524608.27428251749</v>
      </c>
      <c r="F971">
        <f t="shared" ca="1" si="61"/>
        <v>6.3051296988952172E-6</v>
      </c>
    </row>
    <row r="972" spans="3:6" x14ac:dyDescent="0.2">
      <c r="C972" s="89">
        <f t="shared" ca="1" si="62"/>
        <v>1025461.7283236918</v>
      </c>
      <c r="D972" s="89">
        <f t="shared" ca="1" si="63"/>
        <v>-510212.24565164238</v>
      </c>
      <c r="E972" s="89">
        <f t="shared" ca="1" si="60"/>
        <v>515249.48267204937</v>
      </c>
      <c r="F972">
        <f t="shared" ca="1" si="61"/>
        <v>5.9785325148702938E-6</v>
      </c>
    </row>
    <row r="973" spans="3:6" x14ac:dyDescent="0.2">
      <c r="C973" s="89">
        <f t="shared" ca="1" si="62"/>
        <v>978573.06537172326</v>
      </c>
      <c r="D973" s="89">
        <f t="shared" ca="1" si="63"/>
        <v>-439450.81626771617</v>
      </c>
      <c r="E973" s="89">
        <f t="shared" ca="1" si="60"/>
        <v>539122.24910400715</v>
      </c>
      <c r="F973">
        <f t="shared" ca="1" si="61"/>
        <v>6.535854920508492E-6</v>
      </c>
    </row>
    <row r="974" spans="3:6" x14ac:dyDescent="0.2">
      <c r="C974" s="89">
        <f t="shared" ca="1" si="62"/>
        <v>1051529.111568989</v>
      </c>
      <c r="D974" s="89">
        <f t="shared" ca="1" si="63"/>
        <v>-518587.92751778016</v>
      </c>
      <c r="E974" s="89">
        <f t="shared" ca="1" si="60"/>
        <v>532941.1840512089</v>
      </c>
      <c r="F974">
        <f t="shared" ca="1" si="61"/>
        <v>6.4812725007413316E-6</v>
      </c>
    </row>
    <row r="975" spans="3:6" x14ac:dyDescent="0.2">
      <c r="C975" s="89">
        <f t="shared" ca="1" si="62"/>
        <v>993910.58022131212</v>
      </c>
      <c r="D975" s="89">
        <f t="shared" ca="1" si="63"/>
        <v>-456925.43917216407</v>
      </c>
      <c r="E975" s="89">
        <f t="shared" ca="1" si="60"/>
        <v>536985.14104914805</v>
      </c>
      <c r="F975">
        <f t="shared" ca="1" si="61"/>
        <v>6.5245018217866468E-6</v>
      </c>
    </row>
    <row r="976" spans="3:6" x14ac:dyDescent="0.2">
      <c r="C976" s="89">
        <f t="shared" ca="1" si="62"/>
        <v>999351.50732160907</v>
      </c>
      <c r="D976" s="89">
        <f t="shared" ca="1" si="63"/>
        <v>-424361.20689720567</v>
      </c>
      <c r="E976" s="89">
        <f t="shared" ca="1" si="60"/>
        <v>574990.30042440339</v>
      </c>
      <c r="F976">
        <f t="shared" ca="1" si="61"/>
        <v>5.6032957306625582E-6</v>
      </c>
    </row>
    <row r="977" spans="3:6" x14ac:dyDescent="0.2">
      <c r="C977" s="89">
        <f t="shared" ca="1" si="62"/>
        <v>974773.12989628944</v>
      </c>
      <c r="D977" s="89">
        <f t="shared" ca="1" si="63"/>
        <v>-507333.518356185</v>
      </c>
      <c r="E977" s="89">
        <f t="shared" ca="1" si="60"/>
        <v>467439.61154010444</v>
      </c>
      <c r="F977">
        <f t="shared" ca="1" si="61"/>
        <v>3.1559202170504485E-6</v>
      </c>
    </row>
    <row r="978" spans="3:6" x14ac:dyDescent="0.2">
      <c r="C978" s="89">
        <f t="shared" ca="1" si="62"/>
        <v>1036880.8797049716</v>
      </c>
      <c r="D978" s="89">
        <f t="shared" ca="1" si="63"/>
        <v>-523378.63711418846</v>
      </c>
      <c r="E978" s="89">
        <f t="shared" ca="1" si="60"/>
        <v>513502.24259078311</v>
      </c>
      <c r="F978">
        <f t="shared" ca="1" si="61"/>
        <v>5.9040484254956222E-6</v>
      </c>
    </row>
    <row r="979" spans="3:6" x14ac:dyDescent="0.2">
      <c r="C979" s="89">
        <f t="shared" ca="1" si="62"/>
        <v>976727.36379573843</v>
      </c>
      <c r="D979" s="89">
        <f t="shared" ca="1" si="63"/>
        <v>-458185.34968679404</v>
      </c>
      <c r="E979" s="89">
        <f t="shared" ca="1" si="60"/>
        <v>518542.01410894439</v>
      </c>
      <c r="F979">
        <f t="shared" ca="1" si="61"/>
        <v>6.1078244051308044E-6</v>
      </c>
    </row>
    <row r="980" spans="3:6" x14ac:dyDescent="0.2">
      <c r="C980" s="89">
        <f t="shared" ca="1" si="62"/>
        <v>1045367.823207552</v>
      </c>
      <c r="D980" s="89">
        <f t="shared" ca="1" si="63"/>
        <v>-497523.57009912771</v>
      </c>
      <c r="E980" s="89">
        <f t="shared" ca="1" si="60"/>
        <v>547844.25310842425</v>
      </c>
      <c r="F980">
        <f t="shared" ca="1" si="61"/>
        <v>6.4991727913477693E-6</v>
      </c>
    </row>
    <row r="981" spans="3:6" x14ac:dyDescent="0.2">
      <c r="C981" s="89">
        <f t="shared" ca="1" si="62"/>
        <v>1040622.6189019388</v>
      </c>
      <c r="D981" s="89">
        <f t="shared" ca="1" si="63"/>
        <v>-434697.27052381565</v>
      </c>
      <c r="E981" s="89">
        <f t="shared" ca="1" si="60"/>
        <v>605925.34837812313</v>
      </c>
      <c r="F981">
        <f t="shared" ca="1" si="61"/>
        <v>3.7171602694197929E-6</v>
      </c>
    </row>
    <row r="982" spans="3:6" x14ac:dyDescent="0.2">
      <c r="C982" s="89">
        <f t="shared" ca="1" si="62"/>
        <v>998772.58933842916</v>
      </c>
      <c r="D982" s="89">
        <f t="shared" ca="1" si="63"/>
        <v>-458328.57829147478</v>
      </c>
      <c r="E982" s="89">
        <f t="shared" ca="1" si="60"/>
        <v>540444.01104695443</v>
      </c>
      <c r="F982">
        <f t="shared" ca="1" si="61"/>
        <v>6.5388692635228152E-6</v>
      </c>
    </row>
    <row r="983" spans="3:6" x14ac:dyDescent="0.2">
      <c r="C983" s="89">
        <f t="shared" ca="1" si="62"/>
        <v>983264.16177590308</v>
      </c>
      <c r="D983" s="89">
        <f t="shared" ca="1" si="63"/>
        <v>-477121.65174842987</v>
      </c>
      <c r="E983" s="89">
        <f t="shared" ca="1" si="60"/>
        <v>506142.51002747321</v>
      </c>
      <c r="F983">
        <f t="shared" ca="1" si="61"/>
        <v>5.5501582950578742E-6</v>
      </c>
    </row>
    <row r="984" spans="3:6" x14ac:dyDescent="0.2">
      <c r="C984" s="89">
        <f t="shared" ca="1" si="62"/>
        <v>1001019.5732057086</v>
      </c>
      <c r="D984" s="89">
        <f t="shared" ca="1" si="63"/>
        <v>-504047.49123113684</v>
      </c>
      <c r="E984" s="89">
        <f t="shared" ca="1" si="60"/>
        <v>496972.0819745718</v>
      </c>
      <c r="F984">
        <f t="shared" ca="1" si="61"/>
        <v>5.0351479737145796E-6</v>
      </c>
    </row>
    <row r="985" spans="3:6" x14ac:dyDescent="0.2">
      <c r="C985" s="89">
        <f t="shared" ca="1" si="62"/>
        <v>1080857.2174259385</v>
      </c>
      <c r="D985" s="89">
        <f t="shared" ca="1" si="63"/>
        <v>-514735.22110313002</v>
      </c>
      <c r="E985" s="89">
        <f t="shared" ca="1" si="60"/>
        <v>566121.99632280844</v>
      </c>
      <c r="F985">
        <f t="shared" ca="1" si="61"/>
        <v>6.0109617901512829E-6</v>
      </c>
    </row>
    <row r="986" spans="3:6" x14ac:dyDescent="0.2">
      <c r="C986" s="89">
        <f t="shared" ca="1" si="62"/>
        <v>1059900.5874447059</v>
      </c>
      <c r="D986" s="89">
        <f t="shared" ca="1" si="63"/>
        <v>-433855.41073499771</v>
      </c>
      <c r="E986" s="89">
        <f t="shared" ca="1" si="60"/>
        <v>626045.17670970818</v>
      </c>
      <c r="F986">
        <f t="shared" ca="1" si="61"/>
        <v>2.4794784529132729E-6</v>
      </c>
    </row>
    <row r="987" spans="3:6" x14ac:dyDescent="0.2">
      <c r="C987" s="89">
        <f t="shared" ca="1" si="62"/>
        <v>1014017.8207042482</v>
      </c>
      <c r="D987" s="89">
        <f t="shared" ca="1" si="63"/>
        <v>-477221.28326670296</v>
      </c>
      <c r="E987" s="89">
        <f t="shared" ca="1" si="60"/>
        <v>536796.53743754514</v>
      </c>
      <c r="F987">
        <f t="shared" ca="1" si="61"/>
        <v>6.5231164441704165E-6</v>
      </c>
    </row>
    <row r="988" spans="3:6" x14ac:dyDescent="0.2">
      <c r="C988" s="89">
        <f t="shared" ca="1" si="62"/>
        <v>1003665.0761274836</v>
      </c>
      <c r="D988" s="89">
        <f t="shared" ca="1" si="63"/>
        <v>-507062.33010087314</v>
      </c>
      <c r="E988" s="89">
        <f t="shared" ca="1" si="60"/>
        <v>496602.74602661049</v>
      </c>
      <c r="F988">
        <f t="shared" ca="1" si="61"/>
        <v>5.0130649656623732E-6</v>
      </c>
    </row>
    <row r="989" spans="3:6" x14ac:dyDescent="0.2">
      <c r="C989" s="89">
        <f t="shared" ca="1" si="62"/>
        <v>1109741.1408936782</v>
      </c>
      <c r="D989" s="89">
        <f t="shared" ca="1" si="63"/>
        <v>-467716.243313874</v>
      </c>
      <c r="E989" s="89">
        <f t="shared" ca="1" si="60"/>
        <v>642024.89757980418</v>
      </c>
      <c r="F989">
        <f t="shared" ca="1" si="61"/>
        <v>1.6635621792881803E-6</v>
      </c>
    </row>
    <row r="990" spans="3:6" x14ac:dyDescent="0.2">
      <c r="C990" s="89">
        <f t="shared" ca="1" si="62"/>
        <v>985256.72282661183</v>
      </c>
      <c r="D990" s="89">
        <f t="shared" ca="1" si="63"/>
        <v>-518906.00767555978</v>
      </c>
      <c r="E990" s="89">
        <f t="shared" ca="1" si="60"/>
        <v>466350.71515105205</v>
      </c>
      <c r="F990">
        <f t="shared" ca="1" si="61"/>
        <v>3.0881615701632602E-6</v>
      </c>
    </row>
    <row r="991" spans="3:6" x14ac:dyDescent="0.2">
      <c r="C991" s="89">
        <f t="shared" ca="1" si="62"/>
        <v>1021154.3111456005</v>
      </c>
      <c r="D991" s="89">
        <f t="shared" ca="1" si="63"/>
        <v>-506038.84159218404</v>
      </c>
      <c r="E991" s="89">
        <f t="shared" ca="1" si="60"/>
        <v>515115.46955341648</v>
      </c>
      <c r="F991">
        <f t="shared" ca="1" si="61"/>
        <v>5.9729599424990269E-6</v>
      </c>
    </row>
    <row r="992" spans="3:6" x14ac:dyDescent="0.2">
      <c r="C992" s="89">
        <f t="shared" ca="1" si="62"/>
        <v>1073208.9119630123</v>
      </c>
      <c r="D992" s="89">
        <f t="shared" ca="1" si="63"/>
        <v>-510195.94884779671</v>
      </c>
      <c r="E992" s="89">
        <f t="shared" ca="1" si="60"/>
        <v>563012.96311521553</v>
      </c>
      <c r="F992">
        <f t="shared" ca="1" si="61"/>
        <v>6.1300523560127635E-6</v>
      </c>
    </row>
    <row r="993" spans="3:6" x14ac:dyDescent="0.2">
      <c r="C993" s="89">
        <f t="shared" ca="1" si="62"/>
        <v>1026679.7388065798</v>
      </c>
      <c r="D993" s="89">
        <f t="shared" ca="1" si="63"/>
        <v>-446294.71903289697</v>
      </c>
      <c r="E993" s="89">
        <f t="shared" ca="1" si="60"/>
        <v>580385.01977368281</v>
      </c>
      <c r="F993">
        <f t="shared" ca="1" si="61"/>
        <v>5.3137425164776877E-6</v>
      </c>
    </row>
    <row r="994" spans="3:6" x14ac:dyDescent="0.2">
      <c r="C994" s="89">
        <f t="shared" ca="1" si="62"/>
        <v>993916.8966170249</v>
      </c>
      <c r="D994" s="89">
        <f t="shared" ca="1" si="63"/>
        <v>-467063.47025039711</v>
      </c>
      <c r="E994" s="89">
        <f t="shared" ca="1" si="60"/>
        <v>526853.4263666278</v>
      </c>
      <c r="F994">
        <f t="shared" ca="1" si="61"/>
        <v>6.3637856328944832E-6</v>
      </c>
    </row>
    <row r="995" spans="3:6" x14ac:dyDescent="0.2">
      <c r="C995" s="89">
        <f t="shared" ca="1" si="62"/>
        <v>993253.92964291433</v>
      </c>
      <c r="D995" s="89">
        <f t="shared" ca="1" si="63"/>
        <v>-463019.69405373628</v>
      </c>
      <c r="E995" s="89">
        <f t="shared" ca="1" si="60"/>
        <v>530234.23558917805</v>
      </c>
      <c r="F995">
        <f t="shared" ca="1" si="61"/>
        <v>6.4366745611164663E-6</v>
      </c>
    </row>
    <row r="996" spans="3:6" x14ac:dyDescent="0.2">
      <c r="C996" s="89">
        <f t="shared" ca="1" si="62"/>
        <v>992246.18590769672</v>
      </c>
      <c r="D996" s="89">
        <f t="shared" ca="1" si="63"/>
        <v>-475961.1732809979</v>
      </c>
      <c r="E996" s="89">
        <f t="shared" ca="1" si="60"/>
        <v>516285.01262669882</v>
      </c>
      <c r="F996">
        <f t="shared" ca="1" si="61"/>
        <v>6.0207882384208389E-6</v>
      </c>
    </row>
    <row r="997" spans="3:6" x14ac:dyDescent="0.2">
      <c r="C997" s="89">
        <f t="shared" ca="1" si="62"/>
        <v>1051880.552470726</v>
      </c>
      <c r="D997" s="89">
        <f t="shared" ca="1" si="63"/>
        <v>-496158.44606675621</v>
      </c>
      <c r="E997" s="89">
        <f t="shared" ca="1" si="60"/>
        <v>555722.10640396969</v>
      </c>
      <c r="F997">
        <f t="shared" ca="1" si="61"/>
        <v>6.3536133278283044E-6</v>
      </c>
    </row>
    <row r="998" spans="3:6" x14ac:dyDescent="0.2">
      <c r="C998" s="89">
        <f t="shared" ca="1" si="62"/>
        <v>1079439.0994011741</v>
      </c>
      <c r="D998" s="89">
        <f t="shared" ca="1" si="63"/>
        <v>-528180.93746709579</v>
      </c>
      <c r="E998" s="89">
        <f t="shared" ca="1" si="60"/>
        <v>551258.16193407832</v>
      </c>
      <c r="F998">
        <f t="shared" ca="1" si="61"/>
        <v>6.4488778571384372E-6</v>
      </c>
    </row>
    <row r="999" spans="3:6" x14ac:dyDescent="0.2">
      <c r="C999" s="89">
        <f t="shared" ca="1" si="62"/>
        <v>1040186.4317413245</v>
      </c>
      <c r="D999" s="89">
        <f t="shared" ca="1" si="63"/>
        <v>-451427.02911680052</v>
      </c>
      <c r="E999" s="89">
        <f t="shared" ca="1" si="60"/>
        <v>588759.40262452397</v>
      </c>
      <c r="F999">
        <f t="shared" ca="1" si="61"/>
        <v>4.8183988285973445E-6</v>
      </c>
    </row>
    <row r="1000" spans="3:6" x14ac:dyDescent="0.2">
      <c r="C1000" s="89">
        <f t="shared" ca="1" si="62"/>
        <v>954237.61600706144</v>
      </c>
      <c r="D1000" s="89">
        <f t="shared" ca="1" si="63"/>
        <v>-417818.33633269439</v>
      </c>
      <c r="E1000" s="89">
        <f t="shared" ca="1" si="60"/>
        <v>536419.27967436705</v>
      </c>
      <c r="F1000">
        <f t="shared" ca="1" si="61"/>
        <v>6.5201592116655123E-6</v>
      </c>
    </row>
    <row r="1001" spans="3:6" x14ac:dyDescent="0.2">
      <c r="C1001" s="89">
        <f t="shared" ca="1" si="62"/>
        <v>1070165.8282567549</v>
      </c>
      <c r="D1001" s="89">
        <f t="shared" ca="1" si="63"/>
        <v>-480960.92460609652</v>
      </c>
      <c r="E1001" s="89">
        <f t="shared" ca="1" si="60"/>
        <v>589204.90365065844</v>
      </c>
      <c r="F1001">
        <f t="shared" ca="1" si="61"/>
        <v>4.7908514103594256E-6</v>
      </c>
    </row>
    <row r="1002" spans="3:6" x14ac:dyDescent="0.2">
      <c r="C1002" s="89">
        <f t="shared" ca="1" si="62"/>
        <v>959884.27805642399</v>
      </c>
      <c r="D1002" s="89">
        <f t="shared" ca="1" si="63"/>
        <v>-506797.45979181072</v>
      </c>
      <c r="E1002" s="89">
        <f t="shared" ca="1" si="60"/>
        <v>453086.81826461328</v>
      </c>
      <c r="F1002">
        <f t="shared" ca="1" si="61"/>
        <v>2.3108646970656551E-6</v>
      </c>
    </row>
    <row r="1003" spans="3:6" x14ac:dyDescent="0.2">
      <c r="C1003" s="89">
        <f t="shared" ca="1" si="62"/>
        <v>990914.78628800728</v>
      </c>
      <c r="D1003" s="89">
        <f t="shared" ca="1" si="63"/>
        <v>-481012.05540051009</v>
      </c>
      <c r="E1003" s="89">
        <f t="shared" ca="1" si="60"/>
        <v>509902.73088749719</v>
      </c>
      <c r="F1003">
        <f t="shared" ca="1" si="61"/>
        <v>5.7386587417623931E-6</v>
      </c>
    </row>
    <row r="1004" spans="3:6" x14ac:dyDescent="0.2">
      <c r="C1004" s="89">
        <f t="shared" ca="1" si="62"/>
        <v>1047826.6112058996</v>
      </c>
      <c r="D1004" s="89">
        <f t="shared" ca="1" si="63"/>
        <v>-538102.0224754524</v>
      </c>
      <c r="E1004" s="89">
        <f t="shared" ca="1" si="60"/>
        <v>509724.58873044723</v>
      </c>
      <c r="F1004">
        <f t="shared" ca="1" si="61"/>
        <v>5.7300768526931396E-6</v>
      </c>
    </row>
    <row r="1005" spans="3:6" x14ac:dyDescent="0.2">
      <c r="C1005" s="89">
        <f t="shared" ca="1" si="62"/>
        <v>977451.19758585398</v>
      </c>
      <c r="D1005" s="89">
        <f t="shared" ca="1" si="63"/>
        <v>-513029.3946093648</v>
      </c>
      <c r="E1005" s="89">
        <f t="shared" ca="1" si="60"/>
        <v>464421.80297648918</v>
      </c>
      <c r="F1005">
        <f t="shared" ca="1" si="61"/>
        <v>2.9693597770667326E-6</v>
      </c>
    </row>
    <row r="1006" spans="3:6" x14ac:dyDescent="0.2">
      <c r="C1006" s="89">
        <f t="shared" ca="1" si="62"/>
        <v>979253.16709917085</v>
      </c>
      <c r="D1006" s="89">
        <f t="shared" ca="1" si="63"/>
        <v>-499221.4621447575</v>
      </c>
      <c r="E1006" s="89">
        <f t="shared" ca="1" si="60"/>
        <v>480031.70495441335</v>
      </c>
      <c r="F1006">
        <f t="shared" ca="1" si="61"/>
        <v>3.9634947018824808E-6</v>
      </c>
    </row>
    <row r="1007" spans="3:6" x14ac:dyDescent="0.2">
      <c r="C1007" s="89">
        <f t="shared" ca="1" si="62"/>
        <v>964814.14068505517</v>
      </c>
      <c r="D1007" s="89">
        <f t="shared" ca="1" si="63"/>
        <v>-528674.54092106735</v>
      </c>
      <c r="E1007" s="89">
        <f t="shared" ca="1" si="60"/>
        <v>436139.59976398782</v>
      </c>
      <c r="F1007">
        <f t="shared" ca="1" si="61"/>
        <v>1.4893917509217898E-6</v>
      </c>
    </row>
    <row r="1008" spans="3:6" x14ac:dyDescent="0.2">
      <c r="C1008" s="89">
        <f t="shared" ca="1" si="62"/>
        <v>1044754.9764110607</v>
      </c>
      <c r="D1008" s="89">
        <f t="shared" ca="1" si="63"/>
        <v>-554149.90678079054</v>
      </c>
      <c r="E1008" s="89">
        <f t="shared" ca="1" si="60"/>
        <v>490605.06963027013</v>
      </c>
      <c r="F1008">
        <f t="shared" ca="1" si="61"/>
        <v>4.6438321320669668E-6</v>
      </c>
    </row>
    <row r="1009" spans="3:6" x14ac:dyDescent="0.2">
      <c r="C1009" s="89">
        <f t="shared" ca="1" si="62"/>
        <v>1022821.9641697645</v>
      </c>
      <c r="D1009" s="89">
        <f t="shared" ca="1" si="63"/>
        <v>-519184.58058623044</v>
      </c>
      <c r="E1009" s="89">
        <f t="shared" ca="1" si="60"/>
        <v>503637.3835835341</v>
      </c>
      <c r="F1009">
        <f t="shared" ca="1" si="61"/>
        <v>5.4165922164445632E-6</v>
      </c>
    </row>
    <row r="1010" spans="3:6" x14ac:dyDescent="0.2">
      <c r="C1010" s="89">
        <f t="shared" ca="1" si="62"/>
        <v>1067067.7394512205</v>
      </c>
      <c r="D1010" s="89">
        <f t="shared" ca="1" si="63"/>
        <v>-546521.43988194934</v>
      </c>
      <c r="E1010" s="89">
        <f t="shared" ca="1" si="60"/>
        <v>520546.29956927116</v>
      </c>
      <c r="F1010">
        <f t="shared" ca="1" si="61"/>
        <v>6.1790755940937945E-6</v>
      </c>
    </row>
  </sheetData>
  <mergeCells count="10">
    <mergeCell ref="H36:J36"/>
    <mergeCell ref="H38:J38"/>
    <mergeCell ref="H37:J37"/>
    <mergeCell ref="H34:J34"/>
    <mergeCell ref="B2:E2"/>
    <mergeCell ref="H8:J8"/>
    <mergeCell ref="H9:J9"/>
    <mergeCell ref="H10:J10"/>
    <mergeCell ref="H33:J33"/>
    <mergeCell ref="H11:J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 enableFormatConditionsCalculation="0"/>
  <dimension ref="C2:G37"/>
  <sheetViews>
    <sheetView zoomScale="120" zoomScaleNormal="120" zoomScalePageLayoutView="120" workbookViewId="0">
      <selection activeCell="F6" sqref="F6"/>
    </sheetView>
  </sheetViews>
  <sheetFormatPr baseColWidth="10" defaultRowHeight="16" x14ac:dyDescent="0.2"/>
  <cols>
    <col min="3" max="3" width="16.83203125" customWidth="1"/>
    <col min="4" max="4" width="17.6640625" customWidth="1"/>
    <col min="5" max="5" width="16.5" customWidth="1"/>
    <col min="6" max="6" width="18.33203125" customWidth="1"/>
    <col min="7" max="7" width="16.83203125" customWidth="1"/>
  </cols>
  <sheetData>
    <row r="2" spans="3:7" ht="22" thickBot="1" x14ac:dyDescent="0.3">
      <c r="C2" s="206" t="s">
        <v>123</v>
      </c>
      <c r="D2" s="206"/>
      <c r="E2" s="206"/>
      <c r="F2" s="206"/>
      <c r="G2" s="206"/>
    </row>
    <row r="3" spans="3:7" ht="17" thickBot="1" x14ac:dyDescent="0.25">
      <c r="C3" s="154" t="s">
        <v>20</v>
      </c>
      <c r="D3" s="193" t="s">
        <v>124</v>
      </c>
      <c r="E3" s="193" t="s">
        <v>125</v>
      </c>
      <c r="F3" s="193" t="s">
        <v>126</v>
      </c>
      <c r="G3" s="155" t="s">
        <v>127</v>
      </c>
    </row>
    <row r="4" spans="3:7" x14ac:dyDescent="0.2">
      <c r="C4" s="186">
        <v>0.02</v>
      </c>
      <c r="D4" s="194">
        <v>544897.4</v>
      </c>
      <c r="E4" s="194">
        <v>347928.46</v>
      </c>
      <c r="F4" s="194">
        <v>270059.72715917003</v>
      </c>
      <c r="G4" s="192">
        <v>1</v>
      </c>
    </row>
    <row r="5" spans="3:7" x14ac:dyDescent="0.2">
      <c r="C5" s="186">
        <v>0.03</v>
      </c>
      <c r="D5" s="195">
        <v>513656.95</v>
      </c>
      <c r="E5" s="195">
        <v>351061.43</v>
      </c>
      <c r="F5" s="195">
        <v>296585.84314235102</v>
      </c>
      <c r="G5" s="192">
        <v>1</v>
      </c>
    </row>
    <row r="6" spans="3:7" x14ac:dyDescent="0.2">
      <c r="C6" s="148">
        <v>0.04</v>
      </c>
      <c r="D6" s="106">
        <v>483492.84</v>
      </c>
      <c r="E6" s="107">
        <v>334413.56</v>
      </c>
      <c r="F6" s="107">
        <v>323736.34546036302</v>
      </c>
      <c r="G6" s="151">
        <v>0.999</v>
      </c>
    </row>
    <row r="7" spans="3:7" x14ac:dyDescent="0.2">
      <c r="C7" s="149">
        <v>0.05</v>
      </c>
      <c r="D7" s="108">
        <v>454356.96</v>
      </c>
      <c r="E7" s="109">
        <v>327975.62</v>
      </c>
      <c r="F7" s="109">
        <v>351517.77545779198</v>
      </c>
      <c r="G7" s="152">
        <v>0.998</v>
      </c>
    </row>
    <row r="8" spans="3:7" x14ac:dyDescent="0.2">
      <c r="C8" s="149">
        <v>0.06</v>
      </c>
      <c r="D8" s="196">
        <v>426203.84</v>
      </c>
      <c r="E8" s="108">
        <v>321738.75</v>
      </c>
      <c r="F8" s="108">
        <v>379936.74684415699</v>
      </c>
      <c r="G8" s="152">
        <v>0.99399999999999999</v>
      </c>
    </row>
    <row r="9" spans="3:7" x14ac:dyDescent="0.2">
      <c r="C9" s="150">
        <v>7.0000000000000007E-2</v>
      </c>
      <c r="D9" s="110">
        <v>398990.43</v>
      </c>
      <c r="E9" s="110">
        <v>315694.56</v>
      </c>
      <c r="F9" s="110">
        <v>408999.82969620801</v>
      </c>
      <c r="G9" s="153">
        <v>0.98499999999999999</v>
      </c>
    </row>
    <row r="10" spans="3:7" x14ac:dyDescent="0.2">
      <c r="C10" s="150">
        <v>0.08</v>
      </c>
      <c r="D10" s="110">
        <v>372675.97</v>
      </c>
      <c r="E10" s="110">
        <v>309835.09999999998</v>
      </c>
      <c r="F10" s="110">
        <v>438713.62271584</v>
      </c>
      <c r="G10" s="153">
        <v>0.95799999999999996</v>
      </c>
    </row>
    <row r="11" spans="3:7" x14ac:dyDescent="0.2">
      <c r="C11" s="150">
        <v>0.09</v>
      </c>
      <c r="D11" s="110">
        <v>347221.86</v>
      </c>
      <c r="E11" s="110">
        <v>304152.81</v>
      </c>
      <c r="F11" s="110">
        <v>469084.71731400199</v>
      </c>
      <c r="G11" s="153">
        <v>0.87</v>
      </c>
    </row>
    <row r="12" spans="3:7" x14ac:dyDescent="0.2">
      <c r="C12" s="150">
        <v>0.1</v>
      </c>
      <c r="D12" s="110">
        <v>322591.5</v>
      </c>
      <c r="E12" s="110">
        <v>298640.52</v>
      </c>
      <c r="F12" s="110">
        <v>500119.65210389701</v>
      </c>
      <c r="G12" s="153">
        <v>0.75</v>
      </c>
    </row>
    <row r="13" spans="3:7" x14ac:dyDescent="0.2">
      <c r="C13" s="150">
        <v>0.11</v>
      </c>
      <c r="D13" s="110">
        <v>298750.19</v>
      </c>
      <c r="E13" s="110">
        <v>293291.40999999997</v>
      </c>
      <c r="F13" s="110">
        <v>531825.05240221997</v>
      </c>
      <c r="G13" s="153">
        <v>0.56399999999999995</v>
      </c>
    </row>
    <row r="14" spans="3:7" x14ac:dyDescent="0.2">
      <c r="C14" s="186">
        <v>0.12</v>
      </c>
      <c r="D14" s="109">
        <v>275665</v>
      </c>
      <c r="E14" s="109">
        <v>288099.01</v>
      </c>
      <c r="F14" s="109">
        <v>564207.49859906395</v>
      </c>
      <c r="G14" s="192">
        <v>0.36699999999999999</v>
      </c>
    </row>
    <row r="15" spans="3:7" x14ac:dyDescent="0.2">
      <c r="C15" s="186">
        <v>0.13</v>
      </c>
      <c r="D15" s="109">
        <v>253304.68</v>
      </c>
      <c r="E15" s="109">
        <v>283057.15000000002</v>
      </c>
      <c r="F15" s="109">
        <v>597273.55657603801</v>
      </c>
      <c r="G15" s="192">
        <v>0.18</v>
      </c>
    </row>
    <row r="16" spans="3:7" x14ac:dyDescent="0.2">
      <c r="C16" s="149">
        <v>0.14000000000000001</v>
      </c>
      <c r="D16" s="108">
        <v>231639.54</v>
      </c>
      <c r="E16" s="108">
        <v>278159.98</v>
      </c>
      <c r="F16" s="108">
        <v>631029.83040145296</v>
      </c>
      <c r="G16" s="152">
        <v>6.5000000000000002E-2</v>
      </c>
    </row>
    <row r="17" spans="3:7" x14ac:dyDescent="0.2">
      <c r="C17" s="149">
        <v>0.15</v>
      </c>
      <c r="D17" s="108">
        <v>210641.37</v>
      </c>
      <c r="E17" s="108">
        <v>273401.92</v>
      </c>
      <c r="F17" s="108">
        <v>665482.90270129906</v>
      </c>
      <c r="G17" s="152">
        <v>0.02</v>
      </c>
    </row>
    <row r="18" spans="3:7" x14ac:dyDescent="0.2">
      <c r="C18" s="156">
        <v>0.16</v>
      </c>
      <c r="D18" s="157">
        <v>190283.37</v>
      </c>
      <c r="E18" s="157">
        <v>268777.65999999997</v>
      </c>
      <c r="F18" s="157">
        <v>700639.38440561097</v>
      </c>
      <c r="G18" s="158">
        <v>5.0000000000000001E-3</v>
      </c>
    </row>
    <row r="19" spans="3:7" x14ac:dyDescent="0.2">
      <c r="C19" s="45" t="s">
        <v>99</v>
      </c>
      <c r="D19" s="197">
        <f>_xlfn.STDEV.S(D4:D18)</f>
        <v>113084.1789042866</v>
      </c>
      <c r="E19" s="197">
        <f>_xlfn.STDEV.S(E4:E18)</f>
        <v>26351.61647696123</v>
      </c>
    </row>
    <row r="21" spans="3:7" x14ac:dyDescent="0.2">
      <c r="C21" s="23" t="s">
        <v>134</v>
      </c>
    </row>
    <row r="22" spans="3:7" ht="17" thickBot="1" x14ac:dyDescent="0.25">
      <c r="C22" s="154" t="s">
        <v>20</v>
      </c>
      <c r="D22" s="198" t="s">
        <v>133</v>
      </c>
    </row>
    <row r="23" spans="3:7" x14ac:dyDescent="0.2">
      <c r="C23" s="186">
        <v>0.02</v>
      </c>
      <c r="D23" s="108">
        <v>10067.9174568855</v>
      </c>
    </row>
    <row r="24" spans="3:7" x14ac:dyDescent="0.2">
      <c r="C24" s="186">
        <v>0.03</v>
      </c>
      <c r="D24" s="199">
        <v>10864.5882351581</v>
      </c>
    </row>
    <row r="25" spans="3:7" x14ac:dyDescent="0.2">
      <c r="C25" s="185">
        <v>0.04</v>
      </c>
      <c r="D25" s="109">
        <v>11662.9163285984</v>
      </c>
    </row>
    <row r="26" spans="3:7" x14ac:dyDescent="0.2">
      <c r="C26" s="186">
        <v>0.05</v>
      </c>
      <c r="D26" s="188">
        <v>12503.051050993199</v>
      </c>
    </row>
    <row r="27" spans="3:7" x14ac:dyDescent="0.2">
      <c r="C27" s="186">
        <v>0.06</v>
      </c>
      <c r="D27" s="189">
        <v>13264.4486136716</v>
      </c>
    </row>
    <row r="28" spans="3:7" x14ac:dyDescent="0.2">
      <c r="C28" s="150">
        <v>7.0000000000000007E-2</v>
      </c>
      <c r="D28" s="190">
        <v>14067.6045951</v>
      </c>
    </row>
    <row r="29" spans="3:7" x14ac:dyDescent="0.2">
      <c r="C29" s="150">
        <v>0.08</v>
      </c>
      <c r="D29" s="190">
        <v>14872.323157823799</v>
      </c>
    </row>
    <row r="30" spans="3:7" x14ac:dyDescent="0.2">
      <c r="C30" s="150">
        <v>0.09</v>
      </c>
      <c r="D30" s="190">
        <v>15678.579976790999</v>
      </c>
    </row>
    <row r="31" spans="3:7" x14ac:dyDescent="0.2">
      <c r="C31" s="150">
        <v>0.1</v>
      </c>
      <c r="D31" s="190">
        <v>16486.352904655501</v>
      </c>
    </row>
    <row r="32" spans="3:7" x14ac:dyDescent="0.2">
      <c r="C32" s="150">
        <v>0.11</v>
      </c>
      <c r="D32" s="190">
        <v>17295.619326324599</v>
      </c>
    </row>
    <row r="33" spans="3:4" x14ac:dyDescent="0.2">
      <c r="C33" s="186">
        <v>0.12</v>
      </c>
      <c r="D33" s="188">
        <v>18106.357254783801</v>
      </c>
    </row>
    <row r="34" spans="3:4" x14ac:dyDescent="0.2">
      <c r="C34" s="186">
        <v>0.13</v>
      </c>
      <c r="D34" s="188">
        <v>18918.544131587001</v>
      </c>
    </row>
    <row r="35" spans="3:4" x14ac:dyDescent="0.2">
      <c r="C35" s="186">
        <v>0.14000000000000001</v>
      </c>
      <c r="D35" s="188">
        <v>19732.160086170399</v>
      </c>
    </row>
    <row r="36" spans="3:4" x14ac:dyDescent="0.2">
      <c r="C36" s="186">
        <v>0.15</v>
      </c>
      <c r="D36" s="188">
        <v>20547.182748619602</v>
      </c>
    </row>
    <row r="37" spans="3:4" x14ac:dyDescent="0.2">
      <c r="C37" s="187">
        <v>0.16</v>
      </c>
      <c r="D37" s="191">
        <v>21363.590598271901</v>
      </c>
    </row>
  </sheetData>
  <mergeCells count="1">
    <mergeCell ref="C2:G2"/>
  </mergeCells>
  <dataValidations disablePrompts="1" count="1">
    <dataValidation type="decimal" operator="greaterThan" allowBlank="1" showInputMessage="1" showErrorMessage="1" errorTitle="Feil Data" error="Alle Input verdier skal være positive" sqref="F7">
      <formula1>0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Guide</vt:lpstr>
      <vt:lpstr>Input</vt:lpstr>
      <vt:lpstr>Kontantstrømmer</vt:lpstr>
      <vt:lpstr>hjelpeberegninger</vt:lpstr>
      <vt:lpstr>Regresjon</vt:lpstr>
      <vt:lpstr>Multippel regresjon</vt:lpstr>
      <vt:lpstr>Simulering</vt:lpstr>
      <vt:lpstr>Sensitivitetsanalyse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2017-02-07T12:59:24Z</dcterms:created>
  <dcterms:modified xsi:type="dcterms:W3CDTF">2017-06-01T16:39:38Z</dcterms:modified>
</cp:coreProperties>
</file>